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activeX/activeX17.xml" ContentType="application/vnd.ms-office.activeX+xml"/>
  <Override PartName="/xl/activeX/activeX17.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drawings/drawing5.xml" ContentType="application/vnd.openxmlformats-officedocument.drawing+xml"/>
  <Override PartName="/xl/ctrlProps/ctrlProp509.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drawings/drawing7.xml" ContentType="application/vnd.openxmlformats-officedocument.drawing+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drawings/drawing8.xml" ContentType="application/vnd.openxmlformats-officedocument.drawing+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wkbMBAInspectionForm" defaultThemeVersion="124226"/>
  <mc:AlternateContent xmlns:mc="http://schemas.openxmlformats.org/markup-compatibility/2006">
    <mc:Choice Requires="x15">
      <x15ac:absPath xmlns:x15ac="http://schemas.microsoft.com/office/spreadsheetml/2010/11/ac" url="\\snafiler01\profiles\home\gamil.saad.SABALFIN\Desktop\"/>
    </mc:Choice>
  </mc:AlternateContent>
  <xr:revisionPtr revIDLastSave="0" documentId="13_ncr:1_{F792BA82-3C86-4399-A6EB-E1B8DF7C5096}" xr6:coauthVersionLast="47" xr6:coauthVersionMax="47" xr10:uidLastSave="{00000000-0000-0000-0000-000000000000}"/>
  <bookViews>
    <workbookView xWindow="-120" yWindow="-120" windowWidth="19560" windowHeight="10620" tabRatio="895" firstSheet="2" activeTab="2" xr2:uid="{00000000-000D-0000-FFFF-FFFF00000000}"/>
  </bookViews>
  <sheets>
    <sheet name="Tools" sheetId="35" r:id="rId1"/>
    <sheet name="MBA Ratings" sheetId="44" r:id="rId2"/>
    <sheet name="General Info" sheetId="23" r:id="rId3"/>
    <sheet name="Physical Condition &amp; DM" sheetId="46" r:id="rId4"/>
    <sheet name="Photos" sheetId="32" r:id="rId5"/>
    <sheet name="Rent Roll" sheetId="28" r:id="rId6"/>
    <sheet name="Mgmt Interview" sheetId="25" r:id="rId7"/>
    <sheet name="Multifamily" sheetId="26" r:id="rId8"/>
    <sheet name="Agency Assmt Addendum" sheetId="34" r:id="rId9"/>
    <sheet name="Repairs Verification" sheetId="37" r:id="rId10"/>
    <sheet name="Senior Supplement" sheetId="43" r:id="rId11"/>
    <sheet name="Hospitals" sheetId="45" r:id="rId12"/>
    <sheet name="Data" sheetId="33" state="veryHidden" r:id="rId13"/>
    <sheet name="Resources" sheetId="31" state="veryHidden" r:id="rId14"/>
  </sheets>
  <functionGroups builtInGroupCount="19"/>
  <definedNames>
    <definedName name="AdditionalCollateralDescription">'General Info'!$B$146</definedName>
    <definedName name="ADOPercent">'Rent Roll'!$AH$13</definedName>
    <definedName name="AffordableHousingPropertyIndicator">'General Info'!$AE$66</definedName>
    <definedName name="AlternateLoanIdentifierInvestorLoanIdentifier">'General Info'!$AA$21</definedName>
    <definedName name="AnnualOccupancyPercent">'General Info'!$AB$62</definedName>
    <definedName name="AnnualTurnoverPercent">'General Info'!$AB$63</definedName>
    <definedName name="AreaCompetitor01Description">'General Info'!$I$126</definedName>
    <definedName name="AreaCompetitor01DistanceValue">'General Info'!$I$127</definedName>
    <definedName name="AreaCompetitor02Description">'General Info'!$I$129</definedName>
    <definedName name="AreaCompetitor02DistanceValue">'General Info'!$I$130</definedName>
    <definedName name="AreaDescription">'General Info'!$B$136</definedName>
    <definedName name="AreaDistressedIndicator">'General Info'!$T$132</definedName>
    <definedName name="AreaNewConstructionIndicator">'General Info'!$T$133</definedName>
    <definedName name="AssessmentAddendumDeferredMaintenanceComments">'Agency Assmt Addendum'!$B$67</definedName>
    <definedName name="AssessmentAddendumDeferredMaintenanceIndicator">'Agency Assmt Addendum'!$B$63</definedName>
    <definedName name="AssessmentAddendumHarmfulEnvironmentComments">'General Info'!$B$102</definedName>
    <definedName name="AssessmentAddendumHarmfulEnvironmentIndicator">'General Info'!$AF$99</definedName>
    <definedName name="AssessmentAddendumPropertyComplianceComments">'Mgmt Interview'!$B$95</definedName>
    <definedName name="AssessmentAddendumPropertyComplianceIndicator">'Mgmt Interview'!$B$92</definedName>
    <definedName name="AverageRentOfMeasurementAmount01">Multifamily!$O$16</definedName>
    <definedName name="AverageRentOfMeasurementAmount02">Multifamily!$O$17</definedName>
    <definedName name="AverageRentOfMeasurementAmount03">Multifamily!$O$18</definedName>
    <definedName name="AverageRentOfMeasurementAmount04">Multifamily!$O$19</definedName>
    <definedName name="AverageRentOfMeasurementAmount05">Multifamily!$O$20</definedName>
    <definedName name="AverageRentOfMeasurementAmount06">Multifamily!$O$21</definedName>
    <definedName name="AverageRentOfMeasurementAmount07">Multifamily!$O$22</definedName>
    <definedName name="AverageRentOfMeasurementAmount08">Multifamily!$O$23</definedName>
    <definedName name="AverageRentOfMeasurementAmount09">Multifamily!$O$24</definedName>
    <definedName name="AverageRentOfMeasurementAmount10">Multifamily!$O$25</definedName>
    <definedName name="AverageRentOfMeasurementAmount11">Multifamily!$O$26</definedName>
    <definedName name="AverageRentOfMeasurementAmount12">Multifamily!$O$27</definedName>
    <definedName name="AverageRentOfMeasurementBedsAmount01">Hospitals!$AE$16</definedName>
    <definedName name="AverageRentOfMeasurementBedsAmount02">Hospitals!$AE$17</definedName>
    <definedName name="AverageRentOfMeasurementBedsAmount03">Hospitals!$AE$18</definedName>
    <definedName name="AverageRentOfMeasurementBedsAmount04">Hospitals!$AE$19</definedName>
    <definedName name="AverageRentOfMeasurementBedsAmount05">Hospitals!$AE$20</definedName>
    <definedName name="AverageRentOfMeasurementBedsAmount06">Hospitals!$AE$21</definedName>
    <definedName name="AverageRentOfMeasurementBedsAmount07">Hospitals!$AE$22</definedName>
    <definedName name="AverageRentPerUnitAmount">'Mgmt Interview'!$B$21</definedName>
    <definedName name="AverageSizeOfMeasurementFootage01">Multifamily!$K$16</definedName>
    <definedName name="AverageSizeOfMeasurementFootage02">Multifamily!$K$17</definedName>
    <definedName name="AverageSizeOfMeasurementFootage03">Multifamily!$K$18</definedName>
    <definedName name="AverageSizeOfMeasurementFootage04">Multifamily!$K$19</definedName>
    <definedName name="AverageSizeOfMeasurementFootage05">Multifamily!$K$20</definedName>
    <definedName name="AverageSizeOfMeasurementFootage06">Multifamily!$K$21</definedName>
    <definedName name="AverageSizeOfMeasurementFootage07">Multifamily!$K$22</definedName>
    <definedName name="AverageSizeOfMeasurementFootage08">Multifamily!$K$23</definedName>
    <definedName name="AverageSizeOfMeasurementFootage09">Multifamily!$K$24</definedName>
    <definedName name="AverageSizeOfMeasurementFootage10">Multifamily!$K$25</definedName>
    <definedName name="AverageSizeOfMeasurementFootage11">Multifamily!$K$26</definedName>
    <definedName name="AverageSizeOfMeasurementFootage12">Multifamily!$K$27</definedName>
    <definedName name="AverageSizeOfMeasurementUnitFootage01">Hospitals!$AA$16</definedName>
    <definedName name="AverageSizeOfMeasurementUnitFootage02">Hospitals!$AA$17</definedName>
    <definedName name="AverageSizeOfMeasurementUnitFootage03">Hospitals!$AA$18</definedName>
    <definedName name="AverageSizeOfMeasurementUnitFootage04">Hospitals!$AA$19</definedName>
    <definedName name="AverageSizeOfMeasurementUnitFootage05">Hospitals!$AA$20</definedName>
    <definedName name="AverageSizeOfMeasurementUnitFootage06">Hospitals!$AA$21</definedName>
    <definedName name="AverageSizeOfMeasurementUnitFootage07">Hospitals!$AA$22</definedName>
    <definedName name="BalanceAmountActualLoadBalance">'General Info'!$I$24</definedName>
    <definedName name="BalanceAmountOriginalLoanBalance">'General Info'!$I$23</definedName>
    <definedName name="BalanceAsOfDate">'General Info'!$I$25</definedName>
    <definedName name="CapExCount">Data!$A$20</definedName>
    <definedName name="CodeViolationsDescription">'Mgmt Interview'!$B$64</definedName>
    <definedName name="CodeViolationsType">'Mgmt Interview'!$B$61</definedName>
    <definedName name="CollateralAlternateIdentifier01">'General Info'!$AA$22</definedName>
    <definedName name="CollateralAlternateIdentifier02">'General Info'!$AA$23</definedName>
    <definedName name="CollateralAlternateIdentifierType01">'General Info'!$T$22</definedName>
    <definedName name="CollateralAlternateIdentifierType02">'General Info'!$T$23</definedName>
    <definedName name="CommercialTenantAnnualRent01">'Rent Roll'!$AC$17</definedName>
    <definedName name="CommercialTenantAnnualRent02">'Rent Roll'!$AC$18</definedName>
    <definedName name="CommercialTenantAnnualRent03">'Rent Roll'!$AC$19</definedName>
    <definedName name="CommercialTenantAnnualRent04">'Rent Roll'!$AC$20</definedName>
    <definedName name="CommercialTenantAnnualRent05">'Rent Roll'!$AC$21</definedName>
    <definedName name="CommercialTenantLeaseExpiration01">'Rent Roll'!$Q$17</definedName>
    <definedName name="CommercialTenantLeaseExpiration02">'Rent Roll'!$Q$18</definedName>
    <definedName name="CommercialTenantLeaseExpiration03">'Rent Roll'!$Q$19</definedName>
    <definedName name="CommercialTenantLeaseExpiration04">'Rent Roll'!$Q$20</definedName>
    <definedName name="CommercialTenantLeaseExpiration05">'Rent Roll'!$Q$21</definedName>
    <definedName name="CommercialTenantName01">'Rent Roll'!$B$17</definedName>
    <definedName name="CommercialTenantName02">'Rent Roll'!$B$18</definedName>
    <definedName name="CommercialTenantName03">'Rent Roll'!$B$19</definedName>
    <definedName name="CommercialTenantName04">'Rent Roll'!$B$20</definedName>
    <definedName name="CommercialTenantName05">'Rent Roll'!$B$21</definedName>
    <definedName name="CommercialTenantNRA01">'Rent Roll'!$Y$17</definedName>
    <definedName name="CommercialTenantNRA02">'Rent Roll'!$Y$18</definedName>
    <definedName name="CommercialTenantNRA03">'Rent Roll'!$Y$19</definedName>
    <definedName name="CommercialTenantNRA04">'Rent Roll'!$Y$20</definedName>
    <definedName name="CommercialTenantNRA05">'Rent Roll'!$Y$21</definedName>
    <definedName name="CommercialTenantRentPerSquareFoot01">'Rent Roll'!$AG$17</definedName>
    <definedName name="CommercialTenantRentPerSquareFoot02">'Rent Roll'!$AG$18</definedName>
    <definedName name="CommercialTenantRentPerSquareFoot03">'Rent Roll'!$AG$19</definedName>
    <definedName name="CommercialTenantRentPerSquareFoot04">'Rent Roll'!$AG$20</definedName>
    <definedName name="CommercialTenantRentPerSquareFoot05">'Rent Roll'!$AG$21</definedName>
    <definedName name="CommercialTenantSquareFeet01">'Rent Roll'!$U$17</definedName>
    <definedName name="CommercialTenantSquareFeet02">'Rent Roll'!$U$18</definedName>
    <definedName name="CommercialTenantSquareFeet03">'Rent Roll'!$U$19</definedName>
    <definedName name="CommercialTenantSquareFeet04">'Rent Roll'!$U$20</definedName>
    <definedName name="CommercialTenantSquareFeet05">'Rent Roll'!$U$21</definedName>
    <definedName name="CommercialUnitsCount">Multifamily!$N$10</definedName>
    <definedName name="CommercialUnitsInspectedCount">Multifamily!$N$11</definedName>
    <definedName name="CommercialUnitsType">Multifamily!$N$9</definedName>
    <definedName name="CommericalUsePercent">'General Info'!$AG$128</definedName>
    <definedName name="ComprehensiveRatingCapitalNeedsCategoryType">'Agency Assmt Addendum'!$L$45</definedName>
    <definedName name="ComprehensiveRatingCapitalNeedsComment">'Agency Assmt Addendum'!$B$48</definedName>
    <definedName name="ComprehensiveRatingDeferredMaintenanceCategoryType">'Agency Assmt Addendum'!$L$35</definedName>
    <definedName name="ComprehensiveRatingDeferredMaintenanceComment">'Agency Assmt Addendum'!$B$38</definedName>
    <definedName name="ComprehensiveRatingIssueLevelCategoryType">'Agency Assmt Addendum'!$L$51</definedName>
    <definedName name="ComprehensiveRatingIssueLevelComment">'Agency Assmt Addendum'!$B$54</definedName>
    <definedName name="ComprehensiveRatingLifeSafetyCategoryType">'Agency Assmt Addendum'!$L$30</definedName>
    <definedName name="ComprehensiveRatingLifeSafetyComment">'Agency Assmt Addendum'!$B$33</definedName>
    <definedName name="ComprehensiveRatingRoutineMaintenanceCategoryType">'Agency Assmt Addendum'!$L$40</definedName>
    <definedName name="ComprehensiveRatingRoutineMaintenanceComment">'Agency Assmt Addendum'!$B$43</definedName>
    <definedName name="ConcessionsDescription">'General Info'!$W$76</definedName>
    <definedName name="ConcessionsType">'General Info'!$AE$75</definedName>
    <definedName name="CoopSpecialAssessmentForExpensesComment">'Mgmt Interview'!$B$84</definedName>
    <definedName name="CoopSpecialAssessmentForExpensesRequired">'Mgmt Interview'!$B$81</definedName>
    <definedName name="CorporateUsePercent">'Mgmt Interview'!$T$37</definedName>
    <definedName name="DarkSpaceIndicator">'General Info'!$M$78</definedName>
    <definedName name="DeferredMaintenanceEstimatedCostAmount01">'Physical Condition &amp; DM'!$AG$93</definedName>
    <definedName name="DeferredMaintenanceEstimatedCostAmount02">'Physical Condition &amp; DM'!$AG$94</definedName>
    <definedName name="DeferredMaintenanceEstimatedCostAmount03">'Physical Condition &amp; DM'!$AG$95</definedName>
    <definedName name="DeferredMaintenanceEstimatedCostAmount04">'Physical Condition &amp; DM'!$AG$96</definedName>
    <definedName name="DeferredMaintenanceEstimatedCostAmount05">'Physical Condition &amp; DM'!$AG$97</definedName>
    <definedName name="DeferredMaintenanceEstimatedCostAmount06">'Physical Condition &amp; DM'!$AG$98</definedName>
    <definedName name="DeferredMaintenanceEstimatedCostAmount07">'Physical Condition &amp; DM'!$AG$99</definedName>
    <definedName name="DeferredMaintenanceEstimatedCostAmount08">'Physical Condition &amp; DM'!$AG$100</definedName>
    <definedName name="DeferredMaintenanceEstimatedCostAmount09">'Physical Condition &amp; DM'!$AG$101</definedName>
    <definedName name="DeferredMaintenanceEstimatedCostAmount10">'Physical Condition &amp; DM'!$AG$102</definedName>
    <definedName name="DeferredMaintenanceEstimatedCostAmount11">'Physical Condition &amp; DM'!$AG$103</definedName>
    <definedName name="DeferredMaintenanceEstimatedCostAmount12">'Physical Condition &amp; DM'!$AG$104</definedName>
    <definedName name="DeferredMaintenanceEstimatedCostAmount13">'Physical Condition &amp; DM'!$AG$105</definedName>
    <definedName name="DeferredMaintenanceEstimatedCostAmount14">'Physical Condition &amp; DM'!$AG$106</definedName>
    <definedName name="DeferredMaintenanceEstimatedCostAmount15">'Physical Condition &amp; DM'!$AG$107</definedName>
    <definedName name="DeferredMaintenanceEstimatedCostAmount16">'Physical Condition &amp; DM'!$AG$108</definedName>
    <definedName name="DeferredMaintenanceEstimatedCostAmount17">'Physical Condition &amp; DM'!$AG$109</definedName>
    <definedName name="DeferredMaintenanceEstimatedCostAmount18">'Physical Condition &amp; DM'!$AG$110</definedName>
    <definedName name="DeferredMaintenanceEstimatedCostAmount19">'Physical Condition &amp; DM'!$AG$111</definedName>
    <definedName name="DeferredMaintenanceEstimatedCostAmount20">'Physical Condition &amp; DM'!$AG$112</definedName>
    <definedName name="DeferredMaintenanceEstimatedCostAmount21">'Physical Condition &amp; DM'!$AG$113</definedName>
    <definedName name="DeferredMaintenanceEstimatedCostAmount22">'Physical Condition &amp; DM'!$AG$114</definedName>
    <definedName name="DeferredMaintenanceEstimatedCostAmount23">'Physical Condition &amp; DM'!$AG$115</definedName>
    <definedName name="DeferredMaintenanceEstimatedCostAmount24">'Physical Condition &amp; DM'!$AG$116</definedName>
    <definedName name="DeferredMaintenanceEstimatedCostAmount25">'Physical Condition &amp; DM'!$AG$117</definedName>
    <definedName name="DeferredMaintenanceEstimatedCostAmount26">'Physical Condition &amp; DM'!$AG$118</definedName>
    <definedName name="DeferredMaintenanceEstimatedCostAmount27">'Physical Condition &amp; DM'!$AG$119</definedName>
    <definedName name="DeferredMaintenanceEstimatedCostAmount28">'Physical Condition &amp; DM'!$AG$120</definedName>
    <definedName name="DeferredMaintenanceEstimatedCostAmount29">'Physical Condition &amp; DM'!$AG$121</definedName>
    <definedName name="DeferredMaintenanceEstimatedCostAmount30">'Physical Condition &amp; DM'!$AG$122</definedName>
    <definedName name="DeferredMaintenanceEstimatedCostAmount31">'Physical Condition &amp; DM'!$AG$123</definedName>
    <definedName name="DeferredMaintenanceEstimatedCostAmount32">'Physical Condition &amp; DM'!$AG$124</definedName>
    <definedName name="DeferredMaintenanceEstimatedCostAmount33">'Physical Condition &amp; DM'!$AG$125</definedName>
    <definedName name="DeferredMaintenanceEstimatedCostAmount34">'Physical Condition &amp; DM'!$AG$126</definedName>
    <definedName name="DeferredMaintenanceEstimatedCostAmount35">'Physical Condition &amp; DM'!$AG$127</definedName>
    <definedName name="DeferredMaintenanceEstimatedCostAmount36">'Physical Condition &amp; DM'!$AG$128</definedName>
    <definedName name="DeferredMaintenanceEstimatedCostAmount37">'Physical Condition &amp; DM'!$AG$129</definedName>
    <definedName name="DeferredMaintenanceEstimatedCostAmount38">'Physical Condition &amp; DM'!$AG$130</definedName>
    <definedName name="DeferredMaintenanceEstimatedCostAmount39">'Physical Condition &amp; DM'!$AG$131</definedName>
    <definedName name="DeferredMaintenanceEstimatedCostAmount40">'Physical Condition &amp; DM'!$AG$132</definedName>
    <definedName name="DeferredMaintenanceEstimatedCostAmount41">'Physical Condition &amp; DM'!$AG$133</definedName>
    <definedName name="DeferredMaintenanceEstimatedCostAmount42">'Physical Condition &amp; DM'!$AG$134</definedName>
    <definedName name="DeferredMaintenanceEstimatedCostAmount43">'Physical Condition &amp; DM'!$AG$135</definedName>
    <definedName name="DeferredMaintenanceEstimatedCostAmount44">'Physical Condition &amp; DM'!$AG$136</definedName>
    <definedName name="DeferredMaintenanceEstimatedCostAmount45">'Physical Condition &amp; DM'!$AG$137</definedName>
    <definedName name="DeferredMaintenanceEstimatedCostAmount46">'Physical Condition &amp; DM'!$AG$138</definedName>
    <definedName name="DeferredMaintenanceEstimatedCostAmount47">'Physical Condition &amp; DM'!$AG$139</definedName>
    <definedName name="DeferredMaintenanceEstimatedCostAmount48">'Physical Condition &amp; DM'!$AG$140</definedName>
    <definedName name="DeferredMaintenanceEstimatedCostAmount49">'Physical Condition &amp; DM'!$AG$141</definedName>
    <definedName name="DeferredMaintenanceEstimatedCostAmount50">'Physical Condition &amp; DM'!$AG$142</definedName>
    <definedName name="DeferredMaintenanceEstimatedCostAmountTotal">'Physical Condition &amp; DM'!$AC$85</definedName>
    <definedName name="DeferredMaintenanceItemDescription01">'Physical Condition &amp; DM'!$B$93</definedName>
    <definedName name="DeferredMaintenanceItemDescription02">'Physical Condition &amp; DM'!$B$94</definedName>
    <definedName name="DeferredMaintenanceItemDescription03">'Physical Condition &amp; DM'!$B$95</definedName>
    <definedName name="DeferredMaintenanceItemDescription04">'Physical Condition &amp; DM'!$B$96</definedName>
    <definedName name="DeferredMaintenanceItemDescription05">'Physical Condition &amp; DM'!$B$97</definedName>
    <definedName name="DeferredMaintenanceItemDescription06">'Physical Condition &amp; DM'!$B$98</definedName>
    <definedName name="DeferredMaintenanceItemDescription07">'Physical Condition &amp; DM'!$B$99</definedName>
    <definedName name="DeferredMaintenanceItemDescription08">'Physical Condition &amp; DM'!$B$100</definedName>
    <definedName name="DeferredMaintenanceItemDescription09">'Physical Condition &amp; DM'!$B$101</definedName>
    <definedName name="DeferredMaintenanceItemDescription10">'Physical Condition &amp; DM'!$B$102</definedName>
    <definedName name="DeferredMaintenanceItemDescription11">'Physical Condition &amp; DM'!$B$103</definedName>
    <definedName name="DeferredMaintenanceItemDescription12">'Physical Condition &amp; DM'!$B$104</definedName>
    <definedName name="DeferredMaintenanceItemDescription13">'Physical Condition &amp; DM'!$B$105</definedName>
    <definedName name="DeferredMaintenanceItemDescription14">'Physical Condition &amp; DM'!$B$106</definedName>
    <definedName name="DeferredMaintenanceItemDescription15">'Physical Condition &amp; DM'!$B$107</definedName>
    <definedName name="DeferredMaintenanceItemDescription16">'Physical Condition &amp; DM'!$B$108</definedName>
    <definedName name="DeferredMaintenanceItemDescription17">'Physical Condition &amp; DM'!$B$109</definedName>
    <definedName name="DeferredMaintenanceItemDescription18">'Physical Condition &amp; DM'!$B$110</definedName>
    <definedName name="DeferredMaintenanceItemDescription19">'Physical Condition &amp; DM'!$B$111</definedName>
    <definedName name="DeferredMaintenanceItemDescription20">'Physical Condition &amp; DM'!$B$112</definedName>
    <definedName name="DeferredMaintenanceItemDescription21">'Physical Condition &amp; DM'!$B$113</definedName>
    <definedName name="DeferredMaintenanceItemDescription22">'Physical Condition &amp; DM'!$B$114</definedName>
    <definedName name="DeferredMaintenanceItemDescription23">'Physical Condition &amp; DM'!$B$115</definedName>
    <definedName name="DeferredMaintenanceItemDescription24">'Physical Condition &amp; DM'!$B$116</definedName>
    <definedName name="DeferredMaintenanceItemDescription25">'Physical Condition &amp; DM'!$B$117</definedName>
    <definedName name="DeferredMaintenanceItemDescription26">'Physical Condition &amp; DM'!$B$118</definedName>
    <definedName name="DeferredMaintenanceItemDescription27">'Physical Condition &amp; DM'!$B$119</definedName>
    <definedName name="DeferredMaintenanceItemDescription28">'Physical Condition &amp; DM'!$B$120</definedName>
    <definedName name="DeferredMaintenanceItemDescription29">'Physical Condition &amp; DM'!$B$121</definedName>
    <definedName name="DeferredMaintenanceItemDescription30">'Physical Condition &amp; DM'!$B$122</definedName>
    <definedName name="DeferredMaintenanceItemDescription31">'Physical Condition &amp; DM'!$B$123</definedName>
    <definedName name="DeferredMaintenanceItemDescription32">'Physical Condition &amp; DM'!$B$124</definedName>
    <definedName name="DeferredMaintenanceItemDescription33">'Physical Condition &amp; DM'!$B$125</definedName>
    <definedName name="DeferredMaintenanceItemDescription34">'Physical Condition &amp; DM'!$B$126</definedName>
    <definedName name="DeferredMaintenanceItemDescription35">'Physical Condition &amp; DM'!$B$127</definedName>
    <definedName name="DeferredMaintenanceItemDescription36">'Physical Condition &amp; DM'!$B$128</definedName>
    <definedName name="DeferredMaintenanceItemDescription37">'Physical Condition &amp; DM'!$B$129</definedName>
    <definedName name="DeferredMaintenanceItemDescription38">'Physical Condition &amp; DM'!$B$130</definedName>
    <definedName name="DeferredMaintenanceItemDescription39">'Physical Condition &amp; DM'!$B$131</definedName>
    <definedName name="DeferredMaintenanceItemDescription40">'Physical Condition &amp; DM'!$B$132</definedName>
    <definedName name="DeferredMaintenanceItemDescription41">'Physical Condition &amp; DM'!$B$133</definedName>
    <definedName name="DeferredMaintenanceItemDescription42">'Physical Condition &amp; DM'!$B$134</definedName>
    <definedName name="DeferredMaintenanceItemDescription43">'Physical Condition &amp; DM'!$B$135</definedName>
    <definedName name="DeferredMaintenanceItemDescription44">'Physical Condition &amp; DM'!$B$136</definedName>
    <definedName name="DeferredMaintenanceItemDescription45">'Physical Condition &amp; DM'!$B$137</definedName>
    <definedName name="DeferredMaintenanceItemDescription46">'Physical Condition &amp; DM'!$B$138</definedName>
    <definedName name="DeferredMaintenanceItemDescription47">'Physical Condition &amp; DM'!$B$139</definedName>
    <definedName name="DeferredMaintenanceItemDescription48">'Physical Condition &amp; DM'!$B$140</definedName>
    <definedName name="DeferredMaintenanceItemDescription49">'Physical Condition &amp; DM'!$B$141</definedName>
    <definedName name="DeferredMaintenanceItemDescription50">'Physical Condition &amp; DM'!$B$142</definedName>
    <definedName name="DeferredMaintenanceLifeSafetyIndicator01">'Physical Condition &amp; DM'!$AC$93</definedName>
    <definedName name="DeferredMaintenanceLifeSafetyIndicator02">'Physical Condition &amp; DM'!$AC$94</definedName>
    <definedName name="DeferredMaintenanceLifeSafetyIndicator03">'Physical Condition &amp; DM'!$AC$95</definedName>
    <definedName name="DeferredMaintenanceLifeSafetyIndicator04">'Physical Condition &amp; DM'!$AC$96</definedName>
    <definedName name="DeferredMaintenanceLifeSafetyIndicator05">'Physical Condition &amp; DM'!$AC$97</definedName>
    <definedName name="DeferredMaintenanceLifeSafetyIndicator06">'Physical Condition &amp; DM'!$AC$98</definedName>
    <definedName name="DeferredMaintenanceLifeSafetyIndicator07">'Physical Condition &amp; DM'!$AC$99</definedName>
    <definedName name="DeferredMaintenanceLifeSafetyIndicator08">'Physical Condition &amp; DM'!$AC$100</definedName>
    <definedName name="DeferredMaintenanceLifeSafetyIndicator09">'Physical Condition &amp; DM'!$AC$101</definedName>
    <definedName name="DeferredMaintenanceLifeSafetyIndicator10">'Physical Condition &amp; DM'!$AC$102</definedName>
    <definedName name="DeferredMaintenanceLifeSafetyIndicator11">'Physical Condition &amp; DM'!$AC$103</definedName>
    <definedName name="DeferredMaintenanceLifeSafetyIndicator12">'Physical Condition &amp; DM'!$AC$104</definedName>
    <definedName name="DeferredMaintenanceLifeSafetyIndicator13">'Physical Condition &amp; DM'!$AC$105</definedName>
    <definedName name="DeferredMaintenanceLifeSafetyIndicator14">'Physical Condition &amp; DM'!$AC$106</definedName>
    <definedName name="DeferredMaintenanceLifeSafetyIndicator15">'Physical Condition &amp; DM'!$AC$107</definedName>
    <definedName name="DeferredMaintenanceLifeSafetyIndicator16">'Physical Condition &amp; DM'!$AC$108</definedName>
    <definedName name="DeferredMaintenanceLifeSafetyIndicator17">'Physical Condition &amp; DM'!$AC$109</definedName>
    <definedName name="DeferredMaintenanceLifeSafetyIndicator18">'Physical Condition &amp; DM'!$AC$110</definedName>
    <definedName name="DeferredMaintenanceLifeSafetyIndicator19">'Physical Condition &amp; DM'!$AC$111</definedName>
    <definedName name="DeferredMaintenanceLifeSafetyIndicator20">'Physical Condition &amp; DM'!$AC$112</definedName>
    <definedName name="DeferredMaintenanceLifeSafetyIndicator21">'Physical Condition &amp; DM'!$AC$113</definedName>
    <definedName name="DeferredMaintenanceLifeSafetyIndicator22">'Physical Condition &amp; DM'!$AC$114</definedName>
    <definedName name="DeferredMaintenanceLifeSafetyIndicator23">'Physical Condition &amp; DM'!$AC$115</definedName>
    <definedName name="DeferredMaintenanceLifeSafetyIndicator24">'Physical Condition &amp; DM'!$AC$116</definedName>
    <definedName name="DeferredMaintenanceLifeSafetyIndicator25">'Physical Condition &amp; DM'!$AC$117</definedName>
    <definedName name="DeferredMaintenanceLifeSafetyIndicator26">'Physical Condition &amp; DM'!$AC$118</definedName>
    <definedName name="DeferredMaintenanceLifeSafetyIndicator27">'Physical Condition &amp; DM'!$AC$119</definedName>
    <definedName name="DeferredMaintenanceLifeSafetyIndicator28">'Physical Condition &amp; DM'!$AC$120</definedName>
    <definedName name="DeferredMaintenanceLifeSafetyIndicator29">'Physical Condition &amp; DM'!$AC$121</definedName>
    <definedName name="DeferredMaintenanceLifeSafetyIndicator30">'Physical Condition &amp; DM'!$AC$122</definedName>
    <definedName name="DeferredMaintenanceLifeSafetyIndicator31">'Physical Condition &amp; DM'!$AC$123</definedName>
    <definedName name="DeferredMaintenanceLifeSafetyIndicator32">'Physical Condition &amp; DM'!$AC$124</definedName>
    <definedName name="DeferredMaintenanceLifeSafetyIndicator33">'Physical Condition &amp; DM'!$AC$125</definedName>
    <definedName name="DeferredMaintenanceLifeSafetyIndicator34">'Physical Condition &amp; DM'!$AC$126</definedName>
    <definedName name="DeferredMaintenanceLifeSafetyIndicator35">'Physical Condition &amp; DM'!$AC$127</definedName>
    <definedName name="DeferredMaintenanceLifeSafetyIndicator36">'Physical Condition &amp; DM'!$AC$128</definedName>
    <definedName name="DeferredMaintenanceLifeSafetyIndicator37">'Physical Condition &amp; DM'!$AC$129</definedName>
    <definedName name="DeferredMaintenanceLifeSafetyIndicator38">'Physical Condition &amp; DM'!$AC$130</definedName>
    <definedName name="DeferredMaintenanceLifeSafetyIndicator39">'Physical Condition &amp; DM'!$AC$131</definedName>
    <definedName name="DeferredMaintenanceLifeSafetyIndicator40">'Physical Condition &amp; DM'!$AC$132</definedName>
    <definedName name="DeferredMaintenanceLifeSafetyIndicator41">'Physical Condition &amp; DM'!$AC$133</definedName>
    <definedName name="DeferredMaintenanceLifeSafetyIndicator42">'Physical Condition &amp; DM'!$AC$134</definedName>
    <definedName name="DeferredMaintenanceLifeSafetyIndicator43">'Physical Condition &amp; DM'!$AC$135</definedName>
    <definedName name="DeferredMaintenanceLifeSafetyIndicator44">'Physical Condition &amp; DM'!$AC$136</definedName>
    <definedName name="DeferredMaintenanceLifeSafetyIndicator45">'Physical Condition &amp; DM'!$AC$137</definedName>
    <definedName name="DeferredMaintenanceLifeSafetyIndicator46">'Physical Condition &amp; DM'!$AC$138</definedName>
    <definedName name="DeferredMaintenanceLifeSafetyIndicator47">'Physical Condition &amp; DM'!$AC$139</definedName>
    <definedName name="DeferredMaintenanceLifeSafetyIndicator48">'Physical Condition &amp; DM'!$AC$140</definedName>
    <definedName name="DeferredMaintenanceLifeSafetyIndicator49">'Physical Condition &amp; DM'!$AC$141</definedName>
    <definedName name="DeferredMaintenanceLifeSafetyIndicator50">'Physical Condition &amp; DM'!$AC$142</definedName>
    <definedName name="DeferredMaintenancePhotoIdentifier01">'Physical Condition &amp; DM'!$AE$93</definedName>
    <definedName name="DeferredMaintenancePhotoIdentifier02">'Physical Condition &amp; DM'!$AE$94</definedName>
    <definedName name="DeferredMaintenancePhotoIdentifier03">'Physical Condition &amp; DM'!$AE$95</definedName>
    <definedName name="DeferredMaintenancePhotoIdentifier04">'Physical Condition &amp; DM'!$AE$96</definedName>
    <definedName name="DeferredMaintenancePhotoIdentifier05">'Physical Condition &amp; DM'!$AE$97</definedName>
    <definedName name="DeferredMaintenancePhotoIdentifier06">'Physical Condition &amp; DM'!$AE$98</definedName>
    <definedName name="DeferredMaintenancePhotoIdentifier07">'Physical Condition &amp; DM'!$AE$99</definedName>
    <definedName name="DeferredMaintenancePhotoIdentifier08">'Physical Condition &amp; DM'!$AE$100</definedName>
    <definedName name="DeferredMaintenancePhotoIdentifier09">'Physical Condition &amp; DM'!$AE$101</definedName>
    <definedName name="DeferredMaintenancePhotoIdentifier10">'Physical Condition &amp; DM'!$AE$102</definedName>
    <definedName name="DeferredMaintenancePhotoIdentifier11">'Physical Condition &amp; DM'!$AE$103</definedName>
    <definedName name="DeferredMaintenancePhotoIdentifier12">'Physical Condition &amp; DM'!$AE$104</definedName>
    <definedName name="DeferredMaintenancePhotoIdentifier13">'Physical Condition &amp; DM'!$AE$105</definedName>
    <definedName name="DeferredMaintenancePhotoIdentifier14">'Physical Condition &amp; DM'!$AE$106</definedName>
    <definedName name="DeferredMaintenancePhotoIdentifier15">'Physical Condition &amp; DM'!$AE$107</definedName>
    <definedName name="DeferredMaintenancePhotoIdentifier16">'Physical Condition &amp; DM'!$AE$108</definedName>
    <definedName name="DeferredMaintenancePhotoIdentifier17">'Physical Condition &amp; DM'!$AE$109</definedName>
    <definedName name="DeferredMaintenancePhotoIdentifier18">'Physical Condition &amp; DM'!$AE$110</definedName>
    <definedName name="DeferredMaintenancePhotoIdentifier19">'Physical Condition &amp; DM'!$AE$111</definedName>
    <definedName name="DeferredMaintenancePhotoIdentifier20">'Physical Condition &amp; DM'!$AE$112</definedName>
    <definedName name="DeferredMaintenancePhotoIdentifier21">'Physical Condition &amp; DM'!$AE$113</definedName>
    <definedName name="DeferredMaintenancePhotoIdentifier22">'Physical Condition &amp; DM'!$AE$114</definedName>
    <definedName name="DeferredMaintenancePhotoIdentifier23">'Physical Condition &amp; DM'!$AE$115</definedName>
    <definedName name="DeferredMaintenancePhotoIdentifier24">'Physical Condition &amp; DM'!$AE$116</definedName>
    <definedName name="DeferredMaintenancePhotoIdentifier25">'Physical Condition &amp; DM'!$AE$117</definedName>
    <definedName name="DeferredMaintenancePhotoIdentifier26">'Physical Condition &amp; DM'!$AE$118</definedName>
    <definedName name="DeferredMaintenancePhotoIdentifier27">'Physical Condition &amp; DM'!$AE$119</definedName>
    <definedName name="DeferredMaintenancePhotoIdentifier28">'Physical Condition &amp; DM'!$AE$120</definedName>
    <definedName name="DeferredMaintenancePhotoIdentifier29">'Physical Condition &amp; DM'!$AE$121</definedName>
    <definedName name="DeferredMaintenancePhotoIdentifier30">'Physical Condition &amp; DM'!$AE$122</definedName>
    <definedName name="DeferredMaintenancePhotoIdentifier31">'Physical Condition &amp; DM'!$AE$123</definedName>
    <definedName name="DeferredMaintenancePhotoIdentifier32">'Physical Condition &amp; DM'!$AE$124</definedName>
    <definedName name="DeferredMaintenancePhotoIdentifier33">'Physical Condition &amp; DM'!$AE$125</definedName>
    <definedName name="DeferredMaintenancePhotoIdentifier34">'Physical Condition &amp; DM'!$AE$126</definedName>
    <definedName name="DeferredMaintenancePhotoIdentifier35">'Physical Condition &amp; DM'!$AE$127</definedName>
    <definedName name="DeferredMaintenancePhotoIdentifier36">'Physical Condition &amp; DM'!$AE$128</definedName>
    <definedName name="DeferredMaintenancePhotoIdentifier37">'Physical Condition &amp; DM'!$AE$129</definedName>
    <definedName name="DeferredMaintenancePhotoIdentifier38">'Physical Condition &amp; DM'!$AE$130</definedName>
    <definedName name="DeferredMaintenancePhotoIdentifier39">'Physical Condition &amp; DM'!$AE$131</definedName>
    <definedName name="DeferredMaintenancePhotoIdentifier40">'Physical Condition &amp; DM'!$AE$132</definedName>
    <definedName name="DeferredMaintenancePhotoIdentifier41">'Physical Condition &amp; DM'!$AE$133</definedName>
    <definedName name="DeferredMaintenancePhotoIdentifier42">'Physical Condition &amp; DM'!$AE$134</definedName>
    <definedName name="DeferredMaintenancePhotoIdentifier43">'Physical Condition &amp; DM'!$AE$135</definedName>
    <definedName name="DeferredMaintenancePhotoIdentifier44">'Physical Condition &amp; DM'!$AE$136</definedName>
    <definedName name="DeferredMaintenancePhotoIdentifier45">'Physical Condition &amp; DM'!$AE$137</definedName>
    <definedName name="DeferredMaintenancePhotoIdentifier46">'Physical Condition &amp; DM'!$AE$138</definedName>
    <definedName name="DeferredMaintenancePhotoIdentifier47">'Physical Condition &amp; DM'!$AE$139</definedName>
    <definedName name="DeferredMaintenancePhotoIdentifier48">'Physical Condition &amp; DM'!$AE$140</definedName>
    <definedName name="DeferredMaintenancePhotoIdentifier49">'Physical Condition &amp; DM'!$AE$141</definedName>
    <definedName name="DeferredMaintenancePhotoIdentifier50">'Physical Condition &amp; DM'!$AE$142</definedName>
    <definedName name="DeferredMaintenanceRatingType01">'Physical Condition &amp; DM'!$AA$93</definedName>
    <definedName name="DeferredMaintenanceRatingType02">'Physical Condition &amp; DM'!$AA$94</definedName>
    <definedName name="DeferredMaintenanceRatingType03">'Physical Condition &amp; DM'!$AA$95</definedName>
    <definedName name="DeferredMaintenanceRatingType04">'Physical Condition &amp; DM'!$AA$96</definedName>
    <definedName name="DeferredMaintenanceRatingType05">'Physical Condition &amp; DM'!$AA$97</definedName>
    <definedName name="DeferredMaintenanceRatingType06">'Physical Condition &amp; DM'!$AA$98</definedName>
    <definedName name="DeferredMaintenanceRatingType07">'Physical Condition &amp; DM'!$AA$99</definedName>
    <definedName name="DeferredMaintenanceRatingType08">'Physical Condition &amp; DM'!$AA$100</definedName>
    <definedName name="DeferredMaintenanceRatingType09">'Physical Condition &amp; DM'!$AA$101</definedName>
    <definedName name="DeferredMaintenanceRatingType10">'Physical Condition &amp; DM'!$AA$102</definedName>
    <definedName name="DeferredMaintenanceRatingType11">'Physical Condition &amp; DM'!$AA$103</definedName>
    <definedName name="DeferredMaintenanceRatingType12">'Physical Condition &amp; DM'!$AA$104</definedName>
    <definedName name="DeferredMaintenanceRatingType13">'Physical Condition &amp; DM'!$AA$105</definedName>
    <definedName name="DeferredMaintenanceRatingType14">'Physical Condition &amp; DM'!$AA$106</definedName>
    <definedName name="DeferredMaintenanceRatingType15">'Physical Condition &amp; DM'!$AA$107</definedName>
    <definedName name="DeferredMaintenanceRatingType16">'Physical Condition &amp; DM'!$AA$108</definedName>
    <definedName name="DeferredMaintenanceRatingType17">'Physical Condition &amp; DM'!$AA$109</definedName>
    <definedName name="DeferredMaintenanceRatingType18">'Physical Condition &amp; DM'!$AA$110</definedName>
    <definedName name="DeferredMaintenanceRatingType19">'Physical Condition &amp; DM'!$AA$111</definedName>
    <definedName name="DeferredMaintenanceRatingType20">'Physical Condition &amp; DM'!$AA$112</definedName>
    <definedName name="DeferredMaintenanceRatingType21">'Physical Condition &amp; DM'!$AA$113</definedName>
    <definedName name="DeferredMaintenanceRatingType22">'Physical Condition &amp; DM'!$AA$114</definedName>
    <definedName name="DeferredMaintenanceRatingType23">'Physical Condition &amp; DM'!$AA$115</definedName>
    <definedName name="DeferredMaintenanceRatingType24">'Physical Condition &amp; DM'!$AA$116</definedName>
    <definedName name="DeferredMaintenanceRatingType25">'Physical Condition &amp; DM'!$AA$117</definedName>
    <definedName name="DeferredMaintenanceRatingType26">'Physical Condition &amp; DM'!$AA$118</definedName>
    <definedName name="DeferredMaintenanceRatingType27">'Physical Condition &amp; DM'!$AA$119</definedName>
    <definedName name="DeferredMaintenanceRatingType28">'Physical Condition &amp; DM'!$AA$120</definedName>
    <definedName name="DeferredMaintenanceRatingType29">'Physical Condition &amp; DM'!$AA$121</definedName>
    <definedName name="DeferredMaintenanceRatingType30">'Physical Condition &amp; DM'!$AA$122</definedName>
    <definedName name="DeferredMaintenanceRatingType31">'Physical Condition &amp; DM'!$AA$123</definedName>
    <definedName name="DeferredMaintenanceRatingType32">'Physical Condition &amp; DM'!$AA$124</definedName>
    <definedName name="DeferredMaintenanceRatingType33">'Physical Condition &amp; DM'!$AA$125</definedName>
    <definedName name="DeferredMaintenanceRatingType34">'Physical Condition &amp; DM'!$AA$126</definedName>
    <definedName name="DeferredMaintenanceRatingType35">'Physical Condition &amp; DM'!$AA$127</definedName>
    <definedName name="DeferredMaintenanceRatingType36">'Physical Condition &amp; DM'!$AA$128</definedName>
    <definedName name="DeferredMaintenanceRatingType37">'Physical Condition &amp; DM'!$AA$129</definedName>
    <definedName name="DeferredMaintenanceRatingType38">'Physical Condition &amp; DM'!$AA$130</definedName>
    <definedName name="DeferredMaintenanceRatingType39">'Physical Condition &amp; DM'!$AA$131</definedName>
    <definedName name="DeferredMaintenanceRatingType40">'Physical Condition &amp; DM'!$AA$132</definedName>
    <definedName name="DeferredMaintenanceRatingType41">'Physical Condition &amp; DM'!$AA$133</definedName>
    <definedName name="DeferredMaintenanceRatingType42">'Physical Condition &amp; DM'!$AA$134</definedName>
    <definedName name="DeferredMaintenanceRatingType43">'Physical Condition &amp; DM'!$AA$135</definedName>
    <definedName name="DeferredMaintenanceRatingType44">'Physical Condition &amp; DM'!$AA$136</definedName>
    <definedName name="DeferredMaintenanceRatingType45">'Physical Condition &amp; DM'!$AA$137</definedName>
    <definedName name="DeferredMaintenanceRatingType46">'Physical Condition &amp; DM'!$AA$138</definedName>
    <definedName name="DeferredMaintenanceRatingType47">'Physical Condition &amp; DM'!$AA$139</definedName>
    <definedName name="DeferredMaintenanceRatingType48">'Physical Condition &amp; DM'!$AA$140</definedName>
    <definedName name="DeferredMaintenanceRatingType49">'Physical Condition &amp; DM'!$AA$141</definedName>
    <definedName name="DeferredMaintenanceRatingType50">'Physical Condition &amp; DM'!$AA$142</definedName>
    <definedName name="DmCount">Data!$A$18</definedName>
    <definedName name="DMCountPopulated">Data!$A$40</definedName>
    <definedName name="DMSummaryText">Data!$A$33</definedName>
    <definedName name="DMSummaryTextOption2">Data!$A$34</definedName>
    <definedName name="DownDarkSpaceDescription">'General Info'!$B$83</definedName>
    <definedName name="DownSpaceIndicator">'General Info'!$M$79</definedName>
    <definedName name="DownUnitsIdentifier">Hospitals!$K$55</definedName>
    <definedName name="ExitsClearlyMarkedIndicator">Hospitals!$AD$47</definedName>
    <definedName name="FranchiseChangeType">'General Info'!$AE$79</definedName>
    <definedName name="FranchiseOrLicenseViolationDescription">'Mgmt Interview'!$B$74</definedName>
    <definedName name="FranchiseOrLicenseViolationType">'Mgmt Interview'!$B$71</definedName>
    <definedName name="GeneratorFunctionType">Hospitals!$AD$49</definedName>
    <definedName name="GrabBarsInRestroomsType">Hospitals!$M$48</definedName>
    <definedName name="GrossRentableSquareFootage">'General Info'!$M$75</definedName>
    <definedName name="HandrailsInHallsType">Hospitals!$M$47</definedName>
    <definedName name="HealthCareUnitType01">Hospitals!$B$16</definedName>
    <definedName name="HealthCareUnitType02">Hospitals!$B$17</definedName>
    <definedName name="HealthCareUnitType03">Hospitals!$B$18</definedName>
    <definedName name="HealthCareUnitType04">Hospitals!$B$19</definedName>
    <definedName name="HealthCareUnitType05">Hospitals!$B$20</definedName>
    <definedName name="HealthCareUnitType06">Hospitals!$B$21</definedName>
    <definedName name="HealthCareUnitType07">Hospitals!$B$22</definedName>
    <definedName name="HomeSharingDescription">'Mgmt Interview'!$B$90</definedName>
    <definedName name="HomeSharingIndicator">'Mgmt Interview'!$B$86</definedName>
    <definedName name="HospitalityPropertyIndicator">'Rent Roll'!$J$13</definedName>
    <definedName name="IndustrialUsePercent">'General Info'!$AG$129</definedName>
    <definedName name="InspectedAreaAskingRentAmount01">Multifamily!$R$40</definedName>
    <definedName name="InspectedAreaAskingRentAmount02">Multifamily!$R$41</definedName>
    <definedName name="InspectedAreaAskingRentAmount03">Multifamily!$R$42</definedName>
    <definedName name="InspectedAreaAskingRentAmount04">Multifamily!$R$43</definedName>
    <definedName name="InspectedAreaAskingRentAmount05">Multifamily!$R$44</definedName>
    <definedName name="InspectedAreaAskingRentAmount06">Multifamily!$R$45</definedName>
    <definedName name="InspectedAreaAskingRentAmount07">Multifamily!$R$46</definedName>
    <definedName name="InspectedAreaAskingRentAmount08">Multifamily!$R$47</definedName>
    <definedName name="InspectedAreaAskingRentAmount09">Multifamily!$R$48</definedName>
    <definedName name="InspectedAreaAskingRentAmount10">Multifamily!$R$49</definedName>
    <definedName name="InspectedAreaAskingRentAmount11">Multifamily!$R$50</definedName>
    <definedName name="InspectedAreaAskingRentAmount12">Multifamily!$R$51</definedName>
    <definedName name="InspectedAreaAskingRentAmount13">Multifamily!$R$52</definedName>
    <definedName name="InspectedAreaAskingRentAmount14">Multifamily!$R$53</definedName>
    <definedName name="InspectedAreaAskingRentAmount15">Multifamily!$R$54</definedName>
    <definedName name="InspectedAreaAskingRentAmount16">Multifamily!$R$55</definedName>
    <definedName name="InspectedAreaAskingRentAmount17">Multifamily!$R$56</definedName>
    <definedName name="InspectedAreaAskingRentAmount18">Multifamily!$R$57</definedName>
    <definedName name="InspectedAreaAskingRentAmount19">Multifamily!$R$58</definedName>
    <definedName name="InspectedAreaAskingRentAmount20">Multifamily!$R$59</definedName>
    <definedName name="InspectedAreaAskingRentAmount21">Multifamily!$R$60</definedName>
    <definedName name="InspectedAreaAskingRentAmount22">Multifamily!$R$61</definedName>
    <definedName name="InspectedAreaAskingRentAmount23">Multifamily!$R$62</definedName>
    <definedName name="InspectedAreaAskingRentAmount24">Multifamily!$R$63</definedName>
    <definedName name="InspectedAreaAskingRentAmount25">Multifamily!$R$64</definedName>
    <definedName name="InspectedAreaAskingRentAmount26">Multifamily!$R$65</definedName>
    <definedName name="InspectedAreaAskingRentAmount27">Multifamily!$R$66</definedName>
    <definedName name="InspectedAreaAskingRentAmount28">Multifamily!$R$67</definedName>
    <definedName name="InspectedAreaAskingRentAmount29">Multifamily!$R$68</definedName>
    <definedName name="InspectedAreaAskingRentAmount30">Multifamily!$R$69</definedName>
    <definedName name="InspectedAreaAskingRentAmount31">Multifamily!$R$70</definedName>
    <definedName name="InspectedAreaAskingRentAmount32">Multifamily!$R$71</definedName>
    <definedName name="InspectedAreaAskingRentAmount33">Multifamily!$R$72</definedName>
    <definedName name="InspectedAreaAskingRentAmount34">Multifamily!$R$73</definedName>
    <definedName name="InspectedAreaAskingRentAmount35">Multifamily!$R$74</definedName>
    <definedName name="InspectedAreaAskingRentAmount36">Multifamily!$R$75</definedName>
    <definedName name="InspectedAreaAskingRentAmount37">Multifamily!$R$76</definedName>
    <definedName name="InspectedAreaAskingRentAmount38">Multifamily!$R$77</definedName>
    <definedName name="InspectedAreaAskingRentAmount39">Multifamily!$R$78</definedName>
    <definedName name="InspectedAreaAskingRentAmount40">Multifamily!$R$79</definedName>
    <definedName name="InspectedAreaAskingRentAmount41">Multifamily!$R$80</definedName>
    <definedName name="InspectedAreaAskingRentAmount42">Multifamily!$R$81</definedName>
    <definedName name="InspectedAreaAskingRentAmount43">Multifamily!$R$82</definedName>
    <definedName name="InspectedAreaAskingRentAmount44">Multifamily!$R$83</definedName>
    <definedName name="InspectedAreaAskingRentAmount45">Multifamily!$R$84</definedName>
    <definedName name="InspectedAreaAskingRentAmount46">Multifamily!$R$85</definedName>
    <definedName name="InspectedAreaAskingRentAmount47">Multifamily!$R$86</definedName>
    <definedName name="InspectedAreaAskingRentAmount48">Multifamily!$R$87</definedName>
    <definedName name="InspectedAreaAskingRentAmount49">Multifamily!$R$88</definedName>
    <definedName name="InspectedAreaAskingRentAmount50">Multifamily!$R$89</definedName>
    <definedName name="InspectedAreaAskingRentAmount51">Multifamily!$R$90</definedName>
    <definedName name="InspectedAreaAskingRentAmount52">Multifamily!$R$91</definedName>
    <definedName name="InspectedAreaAskingRentAmount53">Multifamily!$R$92</definedName>
    <definedName name="InspectedAreaAskingRentAmount54">Multifamily!$R$93</definedName>
    <definedName name="InspectedAreaAskingRentAmount55">Multifamily!$R$94</definedName>
    <definedName name="InspectedAreaAskingRentAmount56">Multifamily!$R$95</definedName>
    <definedName name="InspectedAreaAskingRentAmount57">Multifamily!$R$96</definedName>
    <definedName name="InspectedAreaAskingRentAmount58">Multifamily!$R$97</definedName>
    <definedName name="InspectedAreaAskingRentAmount59">Multifamily!$R$98</definedName>
    <definedName name="InspectedAreaAskingRentAmount60">Multifamily!$R$99</definedName>
    <definedName name="InspectedAreaAskingRentAmount61">Multifamily!$R$100</definedName>
    <definedName name="InspectedAreaAskingRentAmount62">Multifamily!$R$101</definedName>
    <definedName name="InspectedAreaAskingRentAmount63">Multifamily!$R$102</definedName>
    <definedName name="InspectedAreaAskingRentAmount64">Multifamily!$R$103</definedName>
    <definedName name="InspectedAreaAskingRentAmount65">Multifamily!$R$104</definedName>
    <definedName name="InspectedAreaAskingRentAmount66">Multifamily!$R$105</definedName>
    <definedName name="InspectedAreaAskingRentAmount67">Multifamily!$R$106</definedName>
    <definedName name="InspectedAreaAskingRentAmount68">Multifamily!$R$107</definedName>
    <definedName name="InspectedAreaAskingRentAmount69">Multifamily!$R$108</definedName>
    <definedName name="InspectedAreaAskingRentAmount70">Multifamily!$R$109</definedName>
    <definedName name="InspectedAreaAskingRentAmount71">Multifamily!$R$110</definedName>
    <definedName name="InspectedAreaAskingRentAmount72">Multifamily!$R$111</definedName>
    <definedName name="InspectedAreaAskingRentAmount73">Multifamily!$R$112</definedName>
    <definedName name="InspectedAreaAskingRentAmount74">Multifamily!$R$113</definedName>
    <definedName name="InspectedAreaAskingRentAmount75">Multifamily!$R$114</definedName>
    <definedName name="InspectedAreaAskingRentAmountHC01">Hospitals!$S$60</definedName>
    <definedName name="InspectedAreaAskingRentAmountHC02">Hospitals!$S$61</definedName>
    <definedName name="InspectedAreaAskingRentAmountHC03">Hospitals!$S$62</definedName>
    <definedName name="InspectedAreaAskingRentAmountHC04">Hospitals!$S$63</definedName>
    <definedName name="InspectedAreaAskingRentAmountHC05">Hospitals!$S$64</definedName>
    <definedName name="InspectedAreaAskingRentAmountHC06">Hospitals!$S$65</definedName>
    <definedName name="InspectedAreaAskingRentAmountHC07">Hospitals!$S$66</definedName>
    <definedName name="InspectedAreaAskingRentAmountHC08">Hospitals!$S$67</definedName>
    <definedName name="InspectedAreaAskingRentAmountHC09">Hospitals!$S$68</definedName>
    <definedName name="InspectedAreaAskingRentAmountHC10">Hospitals!$S$69</definedName>
    <definedName name="InspectedAreaAskingRentAmountHC11">Hospitals!$S$70</definedName>
    <definedName name="InspectedAreaAskingRentAmountHC12">Hospitals!$S$71</definedName>
    <definedName name="InspectedAreaAskingRentAmountHC13">Hospitals!$S$72</definedName>
    <definedName name="InspectedAreaAskingRentAmountHC14">Hospitals!$S$73</definedName>
    <definedName name="InspectedAreaAskingRentAmountHC15">Hospitals!$S$74</definedName>
    <definedName name="InspectedAreaAskingRentAmountHC16">Hospitals!$S$75</definedName>
    <definedName name="InspectedAreaAskingRentAmountHC17">Hospitals!$S$76</definedName>
    <definedName name="InspectedAreaAskingRentAmountHC18">Hospitals!$S$77</definedName>
    <definedName name="InspectedAreaAskingRentAmountHC19">Hospitals!$S$78</definedName>
    <definedName name="InspectedAreaAskingRentAmountHC20">Hospitals!$S$79</definedName>
    <definedName name="InspectedAreaAskingRentAmountHC21">Hospitals!$S$80</definedName>
    <definedName name="InspectedAreaAskingRentAmountHC22">Hospitals!$S$81</definedName>
    <definedName name="InspectedAreaAskingRentAmountHC23">Hospitals!$S$82</definedName>
    <definedName name="InspectedAreaAskingRentAmountHC24">Hospitals!$S$83</definedName>
    <definedName name="InspectedAreaAskingRentAmountHC25">Hospitals!$S$84</definedName>
    <definedName name="InspectedAreaAskingRentAmountHC26">Hospitals!$S$85</definedName>
    <definedName name="InspectedAreaAskingRentAmountHC27">Hospitals!$S$86</definedName>
    <definedName name="InspectedAreaAskingRentAmountHC28">Hospitals!$S$87</definedName>
    <definedName name="InspectedAreaConditionType01">Multifamily!$AE$40</definedName>
    <definedName name="InspectedAreaConditionType02">Multifamily!$AE$41</definedName>
    <definedName name="InspectedAreaConditionType03">Multifamily!$AE$42</definedName>
    <definedName name="InspectedAreaConditionType04">Multifamily!$AE$43</definedName>
    <definedName name="InspectedAreaConditionType05">Multifamily!$AE$44</definedName>
    <definedName name="InspectedAreaConditionType06">Multifamily!$AE$45</definedName>
    <definedName name="InspectedAreaConditionType07">Multifamily!$AE$46</definedName>
    <definedName name="InspectedAreaConditionType08">Multifamily!$AE$47</definedName>
    <definedName name="InspectedAreaConditionType09">Multifamily!$AE$48</definedName>
    <definedName name="InspectedAreaConditionType10">Multifamily!$AE$49</definedName>
    <definedName name="InspectedAreaConditionType11">Multifamily!$AE$50</definedName>
    <definedName name="InspectedAreaConditionType12">Multifamily!$AE$51</definedName>
    <definedName name="InspectedAreaConditionType13">Multifamily!$AE$52</definedName>
    <definedName name="InspectedAreaConditionType14">Multifamily!$AE$53</definedName>
    <definedName name="InspectedAreaConditionType15">Multifamily!$AE$54</definedName>
    <definedName name="InspectedAreaConditionType16">Multifamily!$AE$55</definedName>
    <definedName name="InspectedAreaConditionType17">Multifamily!$AE$56</definedName>
    <definedName name="InspectedAreaConditionType18">Multifamily!$AE$57</definedName>
    <definedName name="InspectedAreaConditionType19">Multifamily!$AE$58</definedName>
    <definedName name="InspectedAreaConditionType20">Multifamily!$AE$59</definedName>
    <definedName name="InspectedAreaConditionType21">Multifamily!$AE$60</definedName>
    <definedName name="InspectedAreaConditionType22">Multifamily!$AE$61</definedName>
    <definedName name="InspectedAreaConditionType23">Multifamily!$AE$62</definedName>
    <definedName name="InspectedAreaConditionType24">Multifamily!$AE$63</definedName>
    <definedName name="InspectedAreaConditionType25">Multifamily!$AE$64</definedName>
    <definedName name="InspectedAreaConditionType26">Multifamily!$AE$65</definedName>
    <definedName name="InspectedAreaConditionType27">Multifamily!$AE$66</definedName>
    <definedName name="InspectedAreaConditionType28">Multifamily!$AE$67</definedName>
    <definedName name="InspectedAreaConditionType29">Multifamily!$AE$68</definedName>
    <definedName name="InspectedAreaConditionType30">Multifamily!$AE$69</definedName>
    <definedName name="InspectedAreaConditionType31">Multifamily!$AE$70</definedName>
    <definedName name="InspectedAreaConditionType32">Multifamily!$AE$71</definedName>
    <definedName name="InspectedAreaConditionType33">Multifamily!$AE$72</definedName>
    <definedName name="InspectedAreaConditionType34">Multifamily!$AE$73</definedName>
    <definedName name="InspectedAreaConditionType35">Multifamily!$AE$74</definedName>
    <definedName name="InspectedAreaConditionType36">Multifamily!$AE$75</definedName>
    <definedName name="InspectedAreaConditionType37">Multifamily!$AE$76</definedName>
    <definedName name="InspectedAreaConditionType38">Multifamily!$AE$77</definedName>
    <definedName name="InspectedAreaConditionType39">Multifamily!$AE$78</definedName>
    <definedName name="InspectedAreaConditionType40">Multifamily!$AE$79</definedName>
    <definedName name="InspectedAreaConditionType41">Multifamily!$AE$80</definedName>
    <definedName name="InspectedAreaConditionType42">Multifamily!$AE$81</definedName>
    <definedName name="InspectedAreaConditionType43">Multifamily!$AE$82</definedName>
    <definedName name="InspectedAreaConditionType44">Multifamily!$AE$83</definedName>
    <definedName name="InspectedAreaConditionType45">Multifamily!$AE$84</definedName>
    <definedName name="InspectedAreaConditionType46">Multifamily!$AE$85</definedName>
    <definedName name="InspectedAreaConditionType47">Multifamily!$AE$86</definedName>
    <definedName name="InspectedAreaConditionType48">Multifamily!$AE$87</definedName>
    <definedName name="InspectedAreaConditionType49">Multifamily!$AE$88</definedName>
    <definedName name="InspectedAreaConditionType50">Multifamily!$AE$89</definedName>
    <definedName name="InspectedAreaConditionType51">Multifamily!$AE$90</definedName>
    <definedName name="InspectedAreaConditionType52">Multifamily!$AE$91</definedName>
    <definedName name="InspectedAreaConditionType53">Multifamily!$AE$92</definedName>
    <definedName name="InspectedAreaConditionType54">Multifamily!$AE$93</definedName>
    <definedName name="InspectedAreaConditionType55">Multifamily!$AE$94</definedName>
    <definedName name="InspectedAreaConditionType56">Multifamily!$AE$95</definedName>
    <definedName name="InspectedAreaConditionType57">Multifamily!$AE$96</definedName>
    <definedName name="InspectedAreaConditionType58">Multifamily!$AE$97</definedName>
    <definedName name="InspectedAreaConditionType59">Multifamily!$AE$98</definedName>
    <definedName name="InspectedAreaConditionType60">Multifamily!$AE$99</definedName>
    <definedName name="InspectedAreaConditionType61">Multifamily!$AE$100</definedName>
    <definedName name="InspectedAreaConditionType62">Multifamily!$AE$101</definedName>
    <definedName name="InspectedAreaConditionType63">Multifamily!$AE$102</definedName>
    <definedName name="InspectedAreaConditionType64">Multifamily!$AE$103</definedName>
    <definedName name="InspectedAreaConditionType65">Multifamily!$AE$104</definedName>
    <definedName name="InspectedAreaConditionType66">Multifamily!$AE$105</definedName>
    <definedName name="InspectedAreaConditionType67">Multifamily!$AE$106</definedName>
    <definedName name="InspectedAreaConditionType68">Multifamily!$AE$107</definedName>
    <definedName name="InspectedAreaConditionType69">Multifamily!$AE$108</definedName>
    <definedName name="InspectedAreaConditionType70">Multifamily!$AE$109</definedName>
    <definedName name="InspectedAreaConditionType71">Multifamily!$AE$110</definedName>
    <definedName name="InspectedAreaConditionType72">Multifamily!$AE$111</definedName>
    <definedName name="InspectedAreaConditionType73">Multifamily!$AE$112</definedName>
    <definedName name="InspectedAreaConditionType74">Multifamily!$AE$113</definedName>
    <definedName name="InspectedAreaConditionType75">Multifamily!$AE$114</definedName>
    <definedName name="InspectedAreaConditionTypeHC01">Hospitals!$AE$60</definedName>
    <definedName name="InspectedAreaConditionTypeHC02">Hospitals!$AE$61</definedName>
    <definedName name="InspectedAreaConditionTypeHC03">Hospitals!$AE$62</definedName>
    <definedName name="InspectedAreaConditionTypeHC04">Hospitals!$AE$63</definedName>
    <definedName name="InspectedAreaConditionTypeHC05">Hospitals!$AE$64</definedName>
    <definedName name="InspectedAreaConditionTypeHC06">Hospitals!$AE$65</definedName>
    <definedName name="InspectedAreaConditionTypeHC07">Hospitals!$AE$66</definedName>
    <definedName name="InspectedAreaConditionTypeHC08">Hospitals!$AE$67</definedName>
    <definedName name="InspectedAreaConditionTypeHC09">Hospitals!$AE$68</definedName>
    <definedName name="InspectedAreaConditionTypeHC10">Hospitals!$AE$69</definedName>
    <definedName name="InspectedAreaConditionTypeHC11">Hospitals!$AE$70</definedName>
    <definedName name="InspectedAreaConditionTypeHC12">Hospitals!$AE$71</definedName>
    <definedName name="InspectedAreaConditionTypeHC13">Hospitals!$AE$72</definedName>
    <definedName name="InspectedAreaConditionTypeHC14">Hospitals!$AE$73</definedName>
    <definedName name="InspectedAreaConditionTypeHC15">Hospitals!$AE$74</definedName>
    <definedName name="InspectedAreaConditionTypeHC16">Hospitals!$AE$75</definedName>
    <definedName name="InspectedAreaConditionTypeHC17">Hospitals!$AE$76</definedName>
    <definedName name="InspectedAreaConditionTypeHC18">Hospitals!$AE$77</definedName>
    <definedName name="InspectedAreaConditionTypeHC19">Hospitals!$AE$78</definedName>
    <definedName name="InspectedAreaConditionTypeHC20">Hospitals!$AE$79</definedName>
    <definedName name="InspectedAreaConditionTypeHC21">Hospitals!$AE$80</definedName>
    <definedName name="InspectedAreaConditionTypeHC22">Hospitals!$AE$81</definedName>
    <definedName name="InspectedAreaConditionTypeHC23">Hospitals!$AE$82</definedName>
    <definedName name="InspectedAreaConditionTypeHC24">Hospitals!$AE$83</definedName>
    <definedName name="InspectedAreaConditionTypeHC25">Hospitals!$AE$84</definedName>
    <definedName name="InspectedAreaConditionTypeHC26">Hospitals!$AE$85</definedName>
    <definedName name="InspectedAreaConditionTypeHC27">Hospitals!$AE$86</definedName>
    <definedName name="InspectedAreaConditionTypeHC28">Hospitals!$AE$87</definedName>
    <definedName name="InspectedAreaCurrentUseType01">Multifamily!$V$40</definedName>
    <definedName name="InspectedAreaCurrentUseType02">Multifamily!$V$41</definedName>
    <definedName name="InspectedAreaCurrentUseType03">Multifamily!$V$42</definedName>
    <definedName name="InspectedAreaCurrentUseType04">Multifamily!$V$43</definedName>
    <definedName name="InspectedAreaCurrentUseType05">Multifamily!$V$44</definedName>
    <definedName name="InspectedAreaCurrentUseType06">Multifamily!$V$45</definedName>
    <definedName name="InspectedAreaCurrentUseType07">Multifamily!$V$46</definedName>
    <definedName name="InspectedAreaCurrentUseType08">Multifamily!$V$47</definedName>
    <definedName name="InspectedAreaCurrentUseType09">Multifamily!$V$48</definedName>
    <definedName name="InspectedAreaCurrentUseType10">Multifamily!$V$49</definedName>
    <definedName name="InspectedAreaCurrentUseType11">Multifamily!$V$50</definedName>
    <definedName name="InspectedAreaCurrentUseType12">Multifamily!$V$51</definedName>
    <definedName name="InspectedAreaCurrentUseType13">Multifamily!$V$52</definedName>
    <definedName name="InspectedAreaCurrentUseType14">Multifamily!$V$53</definedName>
    <definedName name="InspectedAreaCurrentUseType15">Multifamily!$V$54</definedName>
    <definedName name="InspectedAreaCurrentUseType16">Multifamily!$V$55</definedName>
    <definedName name="InspectedAreaCurrentUseType17">Multifamily!$V$56</definedName>
    <definedName name="InspectedAreaCurrentUseType18">Multifamily!$V$57</definedName>
    <definedName name="InspectedAreaCurrentUseType19">Multifamily!$V$58</definedName>
    <definedName name="InspectedAreaCurrentUseType20">Multifamily!$V$59</definedName>
    <definedName name="InspectedAreaCurrentUseType21">Multifamily!$V$60</definedName>
    <definedName name="InspectedAreaCurrentUseType22">Multifamily!$V$61</definedName>
    <definedName name="InspectedAreaCurrentUseType23">Multifamily!$V$62</definedName>
    <definedName name="InspectedAreaCurrentUseType24">Multifamily!$V$63</definedName>
    <definedName name="InspectedAreaCurrentUseType25">Multifamily!$V$64</definedName>
    <definedName name="InspectedAreaCurrentUseType26">Multifamily!$V$65</definedName>
    <definedName name="InspectedAreaCurrentUseType27">Multifamily!$V$66</definedName>
    <definedName name="InspectedAreaCurrentUseType28">Multifamily!$V$67</definedName>
    <definedName name="InspectedAreaCurrentUseType29">Multifamily!$V$68</definedName>
    <definedName name="InspectedAreaCurrentUseType30">Multifamily!$V$69</definedName>
    <definedName name="InspectedAreaCurrentUseType31">Multifamily!$V$70</definedName>
    <definedName name="InspectedAreaCurrentUseType32">Multifamily!$V$71</definedName>
    <definedName name="InspectedAreaCurrentUseType33">Multifamily!$V$72</definedName>
    <definedName name="InspectedAreaCurrentUseType34">Multifamily!$V$73</definedName>
    <definedName name="InspectedAreaCurrentUseType35">Multifamily!$V$74</definedName>
    <definedName name="InspectedAreaCurrentUseType36">Multifamily!$V$75</definedName>
    <definedName name="InspectedAreaCurrentUseType37">Multifamily!$V$76</definedName>
    <definedName name="InspectedAreaCurrentUseType38">Multifamily!$V$77</definedName>
    <definedName name="InspectedAreaCurrentUseType39">Multifamily!$V$78</definedName>
    <definedName name="InspectedAreaCurrentUseType40">Multifamily!$V$79</definedName>
    <definedName name="InspectedAreaCurrentUseType41">Multifamily!$V$80</definedName>
    <definedName name="InspectedAreaCurrentUseType42">Multifamily!$V$81</definedName>
    <definedName name="InspectedAreaCurrentUseType43">Multifamily!$V$82</definedName>
    <definedName name="InspectedAreaCurrentUseType44">Multifamily!$V$83</definedName>
    <definedName name="InspectedAreaCurrentUseType45">Multifamily!$V$84</definedName>
    <definedName name="InspectedAreaCurrentUseType46">Multifamily!$V$85</definedName>
    <definedName name="InspectedAreaCurrentUseType47">Multifamily!$V$86</definedName>
    <definedName name="InspectedAreaCurrentUseType48">Multifamily!$V$87</definedName>
    <definedName name="InspectedAreaCurrentUseType49">Multifamily!$V$88</definedName>
    <definedName name="InspectedAreaCurrentUseType50">Multifamily!$V$89</definedName>
    <definedName name="InspectedAreaCurrentUseType51">Multifamily!$V$90</definedName>
    <definedName name="InspectedAreaCurrentUseType52">Multifamily!$V$91</definedName>
    <definedName name="InspectedAreaCurrentUseType53">Multifamily!$V$92</definedName>
    <definedName name="InspectedAreaCurrentUseType54">Multifamily!$V$93</definedName>
    <definedName name="InspectedAreaCurrentUseType55">Multifamily!$V$94</definedName>
    <definedName name="InspectedAreaCurrentUseType56">Multifamily!$V$95</definedName>
    <definedName name="InspectedAreaCurrentUseType57">Multifamily!$V$96</definedName>
    <definedName name="InspectedAreaCurrentUseType58">Multifamily!$V$97</definedName>
    <definedName name="InspectedAreaCurrentUseType59">Multifamily!$V$98</definedName>
    <definedName name="InspectedAreaCurrentUseType60">Multifamily!$V$99</definedName>
    <definedName name="InspectedAreaCurrentUseType61">Multifamily!$V$100</definedName>
    <definedName name="InspectedAreaCurrentUseType62">Multifamily!$V$101</definedName>
    <definedName name="InspectedAreaCurrentUseType63">Multifamily!$V$102</definedName>
    <definedName name="InspectedAreaCurrentUseType64">Multifamily!$V$103</definedName>
    <definedName name="InspectedAreaCurrentUseType65">Multifamily!$V$104</definedName>
    <definedName name="InspectedAreaCurrentUseType66">Multifamily!$V$105</definedName>
    <definedName name="InspectedAreaCurrentUseType67">Multifamily!$V$106</definedName>
    <definedName name="InspectedAreaCurrentUseType68">Multifamily!$V$107</definedName>
    <definedName name="InspectedAreaCurrentUseType69">Multifamily!$V$108</definedName>
    <definedName name="InspectedAreaCurrentUseType70">Multifamily!$V$109</definedName>
    <definedName name="InspectedAreaCurrentUseType71">Multifamily!$V$110</definedName>
    <definedName name="InspectedAreaCurrentUseType72">Multifamily!$V$111</definedName>
    <definedName name="InspectedAreaCurrentUseType73">Multifamily!$V$112</definedName>
    <definedName name="InspectedAreaCurrentUseType74">Multifamily!$V$113</definedName>
    <definedName name="InspectedAreaCurrentUseType75">Multifamily!$V$114</definedName>
    <definedName name="InspectedAreaCurrentUseTypeHC01">Hospitals!$W$60</definedName>
    <definedName name="InspectedAreaCurrentUseTypeHC02">Hospitals!$W$61</definedName>
    <definedName name="InspectedAreaCurrentUseTypeHC03">Hospitals!$W$62</definedName>
    <definedName name="InspectedAreaCurrentUseTypeHC04">Hospitals!$W$63</definedName>
    <definedName name="InspectedAreaCurrentUseTypeHC05">Hospitals!$W$64</definedName>
    <definedName name="InspectedAreaCurrentUseTypeHC06">Hospitals!$W$65</definedName>
    <definedName name="InspectedAreaCurrentUseTypeHC07">Hospitals!$W$66</definedName>
    <definedName name="InspectedAreaCurrentUseTypeHC08">Hospitals!$W$67</definedName>
    <definedName name="InspectedAreaCurrentUseTypeHC09">Hospitals!$W$68</definedName>
    <definedName name="InspectedAreaCurrentUseTypeHC10">Hospitals!$W$69</definedName>
    <definedName name="InspectedAreaCurrentUseTypeHC11">Hospitals!$W$70</definedName>
    <definedName name="InspectedAreaCurrentUseTypeHC12">Hospitals!$W$71</definedName>
    <definedName name="InspectedAreaCurrentUseTypeHC13">Hospitals!$W$72</definedName>
    <definedName name="InspectedAreaCurrentUseTypeHC14">Hospitals!$W$73</definedName>
    <definedName name="InspectedAreaCurrentUseTypeHC15">Hospitals!$W$74</definedName>
    <definedName name="InspectedAreaCurrentUseTypeHC16">Hospitals!$W$75</definedName>
    <definedName name="InspectedAreaCurrentUseTypeHC17">Hospitals!$W$76</definedName>
    <definedName name="InspectedAreaCurrentUseTypeHC18">Hospitals!$W$77</definedName>
    <definedName name="InspectedAreaCurrentUseTypeHC19">Hospitals!$W$78</definedName>
    <definedName name="InspectedAreaCurrentUseTypeHC20">Hospitals!$W$79</definedName>
    <definedName name="InspectedAreaCurrentUseTypeHC21">Hospitals!$W$80</definedName>
    <definedName name="InspectedAreaCurrentUseTypeHC22">Hospitals!$W$81</definedName>
    <definedName name="InspectedAreaCurrentUseTypeHC23">Hospitals!$W$82</definedName>
    <definedName name="InspectedAreaCurrentUseTypeHC24">Hospitals!$W$83</definedName>
    <definedName name="InspectedAreaCurrentUseTypeHC25">Hospitals!$W$84</definedName>
    <definedName name="InspectedAreaCurrentUseTypeHC26">Hospitals!$W$85</definedName>
    <definedName name="InspectedAreaCurrentUseTypeHC27">Hospitals!$W$86</definedName>
    <definedName name="InspectedAreaCurrentUseTypeHC28">Hospitals!$W$87</definedName>
    <definedName name="InspectedAreaNumberOfBathsCount01">Multifamily!$K$40</definedName>
    <definedName name="InspectedAreaNumberOfBathsCount02">Multifamily!$K$41</definedName>
    <definedName name="InspectedAreaNumberOfBathsCount03">Multifamily!$K$42</definedName>
    <definedName name="InspectedAreaNumberOfBathsCount04">Multifamily!$K$43</definedName>
    <definedName name="InspectedAreaNumberOfBathsCount05">Multifamily!$K$44</definedName>
    <definedName name="InspectedAreaNumberOfBathsCount06">Multifamily!$K$45</definedName>
    <definedName name="InspectedAreaNumberOfBathsCount07">Multifamily!$K$46</definedName>
    <definedName name="InspectedAreaNumberOfBathsCount08">Multifamily!$K$47</definedName>
    <definedName name="InspectedAreaNumberOfBathsCount09">Multifamily!$K$48</definedName>
    <definedName name="InspectedAreaNumberOfBathsCount10">Multifamily!$K$49</definedName>
    <definedName name="InspectedAreaNumberOfBathsCount11">Multifamily!$K$50</definedName>
    <definedName name="InspectedAreaNumberOfBathsCount12">Multifamily!$K$51</definedName>
    <definedName name="InspectedAreaNumberOfBathsCount13">Multifamily!$K$52</definedName>
    <definedName name="InspectedAreaNumberOfBathsCount14">Multifamily!$K$53</definedName>
    <definedName name="InspectedAreaNumberOfBathsCount15">Multifamily!$K$54</definedName>
    <definedName name="InspectedAreaNumberOfBathsCount16">Multifamily!$K$55</definedName>
    <definedName name="InspectedAreaNumberOfBathsCount17">Multifamily!$K$56</definedName>
    <definedName name="InspectedAreaNumberOfBathsCount18">Multifamily!$K$57</definedName>
    <definedName name="InspectedAreaNumberOfBathsCount19">Multifamily!$K$58</definedName>
    <definedName name="InspectedAreaNumberOfBathsCount20">Multifamily!$K$59</definedName>
    <definedName name="InspectedAreaNumberOfBathsCount21">Multifamily!$K$60</definedName>
    <definedName name="InspectedAreaNumberOfBathsCount22">Multifamily!$K$61</definedName>
    <definedName name="InspectedAreaNumberOfBathsCount23">Multifamily!$K$62</definedName>
    <definedName name="InspectedAreaNumberOfBathsCount24">Multifamily!$K$63</definedName>
    <definedName name="InspectedAreaNumberOfBathsCount25">Multifamily!$K$64</definedName>
    <definedName name="InspectedAreaNumberOfBathsCount26">Multifamily!$K$65</definedName>
    <definedName name="InspectedAreaNumberOfBathsCount27">Multifamily!$K$66</definedName>
    <definedName name="InspectedAreaNumberOfBathsCount28">Multifamily!$K$67</definedName>
    <definedName name="InspectedAreaNumberOfBathsCount29">Multifamily!$K$68</definedName>
    <definedName name="InspectedAreaNumberOfBathsCount30">Multifamily!$K$69</definedName>
    <definedName name="InspectedAreaNumberOfBathsCount31">Multifamily!$K$70</definedName>
    <definedName name="InspectedAreaNumberOfBathsCount32">Multifamily!$K$71</definedName>
    <definedName name="InspectedAreaNumberOfBathsCount33">Multifamily!$K$72</definedName>
    <definedName name="InspectedAreaNumberOfBathsCount34">Multifamily!$K$73</definedName>
    <definedName name="InspectedAreaNumberOfBathsCount35">Multifamily!$K$74</definedName>
    <definedName name="InspectedAreaNumberOfBathsCount36">Multifamily!$K$75</definedName>
    <definedName name="InspectedAreaNumberOfBathsCount37">Multifamily!$K$76</definedName>
    <definedName name="InspectedAreaNumberOfBathsCount38">Multifamily!$K$77</definedName>
    <definedName name="InspectedAreaNumberOfBathsCount39">Multifamily!$K$78</definedName>
    <definedName name="InspectedAreaNumberOfBathsCount40">Multifamily!$K$79</definedName>
    <definedName name="InspectedAreaNumberOfBathsCount41">Multifamily!$K$80</definedName>
    <definedName name="InspectedAreaNumberOfBathsCount42">Multifamily!$K$81</definedName>
    <definedName name="InspectedAreaNumberOfBathsCount43">Multifamily!$K$82</definedName>
    <definedName name="InspectedAreaNumberOfBathsCount44">Multifamily!$K$83</definedName>
    <definedName name="InspectedAreaNumberOfBathsCount45">Multifamily!$K$84</definedName>
    <definedName name="InspectedAreaNumberOfBathsCount46">Multifamily!$K$85</definedName>
    <definedName name="InspectedAreaNumberOfBathsCount47">Multifamily!$K$86</definedName>
    <definedName name="InspectedAreaNumberOfBathsCount48">Multifamily!$K$87</definedName>
    <definedName name="InspectedAreaNumberOfBathsCount49">Multifamily!$K$88</definedName>
    <definedName name="InspectedAreaNumberOfBathsCount50">Multifamily!$K$89</definedName>
    <definedName name="InspectedAreaNumberOfBathsCount51">Multifamily!$K$90</definedName>
    <definedName name="InspectedAreaNumberOfBathsCount52">Multifamily!$K$91</definedName>
    <definedName name="InspectedAreaNumberOfBathsCount53">Multifamily!$K$92</definedName>
    <definedName name="InspectedAreaNumberOfBathsCount54">Multifamily!$K$93</definedName>
    <definedName name="InspectedAreaNumberOfBathsCount55">Multifamily!$K$94</definedName>
    <definedName name="InspectedAreaNumberOfBathsCount56">Multifamily!$K$95</definedName>
    <definedName name="InspectedAreaNumberOfBathsCount57">Multifamily!$K$96</definedName>
    <definedName name="InspectedAreaNumberOfBathsCount58">Multifamily!$K$97</definedName>
    <definedName name="InspectedAreaNumberOfBathsCount59">Multifamily!$K$98</definedName>
    <definedName name="InspectedAreaNumberOfBathsCount60">Multifamily!$K$99</definedName>
    <definedName name="InspectedAreaNumberOfBathsCount61">Multifamily!$K$100</definedName>
    <definedName name="InspectedAreaNumberOfBathsCount62">Multifamily!$K$101</definedName>
    <definedName name="InspectedAreaNumberOfBathsCount63">Multifamily!$K$102</definedName>
    <definedName name="InspectedAreaNumberOfBathsCount64">Multifamily!$K$103</definedName>
    <definedName name="InspectedAreaNumberOfBathsCount65">Multifamily!$K$104</definedName>
    <definedName name="InspectedAreaNumberOfBathsCount66">Multifamily!$K$105</definedName>
    <definedName name="InspectedAreaNumberOfBathsCount67">Multifamily!$K$106</definedName>
    <definedName name="InspectedAreaNumberOfBathsCount68">Multifamily!$K$107</definedName>
    <definedName name="InspectedAreaNumberOfBathsCount69">Multifamily!$K$108</definedName>
    <definedName name="InspectedAreaNumberOfBathsCount70">Multifamily!$K$109</definedName>
    <definedName name="InspectedAreaNumberOfBathsCount71">Multifamily!$K$110</definedName>
    <definedName name="InspectedAreaNumberOfBathsCount72">Multifamily!$K$111</definedName>
    <definedName name="InspectedAreaNumberOfBathsCount73">Multifamily!$K$112</definedName>
    <definedName name="InspectedAreaNumberOfBathsCount74">Multifamily!$K$113</definedName>
    <definedName name="InspectedAreaNumberOfBathsCount75">Multifamily!$K$114</definedName>
    <definedName name="InspectedAreaNumberOfBathsCountHC01">Hospitals!$K$60</definedName>
    <definedName name="InspectedAreaNumberOfBathsCountHC02">Hospitals!$K$61</definedName>
    <definedName name="InspectedAreaNumberOfBathsCountHC03">Hospitals!$K$62</definedName>
    <definedName name="InspectedAreaNumberOfBathsCountHC04">Hospitals!$K$63</definedName>
    <definedName name="InspectedAreaNumberOfBathsCountHC05">Hospitals!$K$64</definedName>
    <definedName name="InspectedAreaNumberOfBathsCountHC06">Hospitals!$K$65</definedName>
    <definedName name="InspectedAreaNumberOfBathsCountHC07">Hospitals!$K$66</definedName>
    <definedName name="InspectedAreaNumberOfBathsCountHC08">Hospitals!$K$67</definedName>
    <definedName name="InspectedAreaNumberOfBathsCountHC09">Hospitals!$K$68</definedName>
    <definedName name="InspectedAreaNumberOfBathsCountHC10">Hospitals!$K$69</definedName>
    <definedName name="InspectedAreaNumberOfBathsCountHC11">Hospitals!$K$70</definedName>
    <definedName name="InspectedAreaNumberOfBathsCountHC12">Hospitals!$K$71</definedName>
    <definedName name="InspectedAreaNumberOfBathsCountHC13">Hospitals!$K$72</definedName>
    <definedName name="InspectedAreaNumberOfBathsCountHC14">Hospitals!$K$73</definedName>
    <definedName name="InspectedAreaNumberOfBathsCountHC15">Hospitals!$K$74</definedName>
    <definedName name="InspectedAreaNumberOfBathsCountHC16">Hospitals!$K$75</definedName>
    <definedName name="InspectedAreaNumberOfBathsCountHC17">Hospitals!$K$76</definedName>
    <definedName name="InspectedAreaNumberOfBathsCountHC18">Hospitals!$K$77</definedName>
    <definedName name="InspectedAreaNumberOfBathsCountHC19">Hospitals!$K$78</definedName>
    <definedName name="InspectedAreaNumberOfBathsCountHC20">Hospitals!$K$79</definedName>
    <definedName name="InspectedAreaNumberOfBathsCountHC21">Hospitals!$K$80</definedName>
    <definedName name="InspectedAreaNumberOfBathsCountHC22">Hospitals!$K$81</definedName>
    <definedName name="InspectedAreaNumberOfBathsCountHC23">Hospitals!$K$82</definedName>
    <definedName name="InspectedAreaNumberOfBathsCountHC24">Hospitals!$K$83</definedName>
    <definedName name="InspectedAreaNumberOfBathsCountHC25">Hospitals!$K$84</definedName>
    <definedName name="InspectedAreaNumberOfBathsCountHC26">Hospitals!$K$85</definedName>
    <definedName name="InspectedAreaNumberOfBathsCountHC27">Hospitals!$K$86</definedName>
    <definedName name="InspectedAreaNumberOfBathsCountHC28">Hospitals!$K$87</definedName>
    <definedName name="InspectedAreaNumberOfBedroomsCount01">Multifamily!$G$40</definedName>
    <definedName name="InspectedAreaNumberOfBedroomsCount02">Multifamily!$G$41</definedName>
    <definedName name="InspectedAreaNumberOfBedroomsCount03">Multifamily!$G$42</definedName>
    <definedName name="InspectedAreaNumberOfBedroomsCount04">Multifamily!$G$43</definedName>
    <definedName name="InspectedAreaNumberOfBedroomsCount05">Multifamily!$G$44</definedName>
    <definedName name="InspectedAreaNumberOfBedroomsCount06">Multifamily!$G$45</definedName>
    <definedName name="InspectedAreaNumberOfBedroomsCount07">Multifamily!$G$46</definedName>
    <definedName name="InspectedAreaNumberOfBedroomsCount08">Multifamily!$G$47</definedName>
    <definedName name="InspectedAreaNumberOfBedroomsCount09">Multifamily!$G$48</definedName>
    <definedName name="InspectedAreaNumberOfBedroomsCount10">Multifamily!$G$49</definedName>
    <definedName name="InspectedAreaNumberOfBedroomsCount11">Multifamily!$G$50</definedName>
    <definedName name="InspectedAreaNumberOfBedroomsCount12">Multifamily!$G$51</definedName>
    <definedName name="InspectedAreaNumberOfBedroomsCount13">Multifamily!$G$52</definedName>
    <definedName name="InspectedAreaNumberOfBedroomsCount14">Multifamily!$G$53</definedName>
    <definedName name="InspectedAreaNumberOfBedroomsCount15">Multifamily!$G$54</definedName>
    <definedName name="InspectedAreaNumberOfBedroomsCount16">Multifamily!$G$55</definedName>
    <definedName name="InspectedAreaNumberOfBedroomsCount17">Multifamily!$G$56</definedName>
    <definedName name="InspectedAreaNumberOfBedroomsCount18">Multifamily!$G$57</definedName>
    <definedName name="InspectedAreaNumberOfBedroomsCount19">Multifamily!$G$58</definedName>
    <definedName name="InspectedAreaNumberOfBedroomsCount20">Multifamily!$G$59</definedName>
    <definedName name="InspectedAreaNumberOfBedroomsCount21">Multifamily!$G$60</definedName>
    <definedName name="InspectedAreaNumberOfBedroomsCount22">Multifamily!$G$61</definedName>
    <definedName name="InspectedAreaNumberOfBedroomsCount23">Multifamily!$G$62</definedName>
    <definedName name="InspectedAreaNumberOfBedroomsCount24">Multifamily!$G$63</definedName>
    <definedName name="InspectedAreaNumberOfBedroomsCount25">Multifamily!$G$64</definedName>
    <definedName name="InspectedAreaNumberOfBedroomsCount26">Multifamily!$G$65</definedName>
    <definedName name="InspectedAreaNumberOfBedroomsCount27">Multifamily!$G$66</definedName>
    <definedName name="InspectedAreaNumberOfBedroomsCount28">Multifamily!$G$67</definedName>
    <definedName name="InspectedAreaNumberOfBedroomsCount29">Multifamily!$G$68</definedName>
    <definedName name="InspectedAreaNumberOfBedroomsCount30">Multifamily!$G$69</definedName>
    <definedName name="InspectedAreaNumberOfBedroomsCount31">Multifamily!$G$70</definedName>
    <definedName name="InspectedAreaNumberOfBedroomsCount32">Multifamily!$G$71</definedName>
    <definedName name="InspectedAreaNumberOfBedroomsCount33">Multifamily!$G$72</definedName>
    <definedName name="InspectedAreaNumberOfBedroomsCount34">Multifamily!$G$73</definedName>
    <definedName name="InspectedAreaNumberOfBedroomsCount35">Multifamily!$G$74</definedName>
    <definedName name="InspectedAreaNumberOfBedroomsCount36">Multifamily!$G$75</definedName>
    <definedName name="InspectedAreaNumberOfBedroomsCount37">Multifamily!$G$76</definedName>
    <definedName name="InspectedAreaNumberOfBedroomsCount38">Multifamily!$G$77</definedName>
    <definedName name="InspectedAreaNumberOfBedroomsCount39">Multifamily!$G$78</definedName>
    <definedName name="InspectedAreaNumberOfBedroomsCount40">Multifamily!$G$79</definedName>
    <definedName name="InspectedAreaNumberOfBedroomsCount41">Multifamily!$G$80</definedName>
    <definedName name="InspectedAreaNumberOfBedroomsCount42">Multifamily!$G$81</definedName>
    <definedName name="InspectedAreaNumberOfBedroomsCount43">Multifamily!$G$82</definedName>
    <definedName name="InspectedAreaNumberOfBedroomsCount44">Multifamily!$G$83</definedName>
    <definedName name="InspectedAreaNumberOfBedroomsCount45">Multifamily!$G$84</definedName>
    <definedName name="InspectedAreaNumberOfBedroomsCount46">Multifamily!$G$85</definedName>
    <definedName name="InspectedAreaNumberOfBedroomsCount47">Multifamily!$G$86</definedName>
    <definedName name="InspectedAreaNumberOfBedroomsCount48">Multifamily!$G$87</definedName>
    <definedName name="InspectedAreaNumberOfBedroomsCount49">Multifamily!$G$88</definedName>
    <definedName name="InspectedAreaNumberOfBedroomsCount50">Multifamily!$G$89</definedName>
    <definedName name="InspectedAreaNumberOfBedroomsCount51">Multifamily!$G$90</definedName>
    <definedName name="InspectedAreaNumberOfBedroomsCount52">Multifamily!$G$91</definedName>
    <definedName name="InspectedAreaNumberOfBedroomsCount53">Multifamily!$G$92</definedName>
    <definedName name="InspectedAreaNumberOfBedroomsCount54">Multifamily!$G$93</definedName>
    <definedName name="InspectedAreaNumberOfBedroomsCount55">Multifamily!$G$94</definedName>
    <definedName name="InspectedAreaNumberOfBedroomsCount56">Multifamily!$G$95</definedName>
    <definedName name="InspectedAreaNumberOfBedroomsCount57">Multifamily!$G$96</definedName>
    <definedName name="InspectedAreaNumberOfBedroomsCount58">Multifamily!$G$97</definedName>
    <definedName name="InspectedAreaNumberOfBedroomsCount59">Multifamily!$G$98</definedName>
    <definedName name="InspectedAreaNumberOfBedroomsCount60">Multifamily!$G$99</definedName>
    <definedName name="InspectedAreaNumberOfBedroomsCount61">Multifamily!$G$100</definedName>
    <definedName name="InspectedAreaNumberOfBedroomsCount62">Multifamily!$G$101</definedName>
    <definedName name="InspectedAreaNumberOfBedroomsCount63">Multifamily!$G$102</definedName>
    <definedName name="InspectedAreaNumberOfBedroomsCount64">Multifamily!$G$103</definedName>
    <definedName name="InspectedAreaNumberOfBedroomsCount65">Multifamily!$G$104</definedName>
    <definedName name="InspectedAreaNumberOfBedroomsCount66">Multifamily!$G$105</definedName>
    <definedName name="InspectedAreaNumberOfBedroomsCount67">Multifamily!$G$106</definedName>
    <definedName name="InspectedAreaNumberOfBedroomsCount68">Multifamily!$G$107</definedName>
    <definedName name="InspectedAreaNumberOfBedroomsCount69">Multifamily!$G$108</definedName>
    <definedName name="InspectedAreaNumberOfBedroomsCount70">Multifamily!$G$109</definedName>
    <definedName name="InspectedAreaNumberOfBedroomsCount71">Multifamily!$G$110</definedName>
    <definedName name="InspectedAreaNumberOfBedroomsCount72">Multifamily!$G$111</definedName>
    <definedName name="InspectedAreaNumberOfBedroomsCount73">Multifamily!$G$112</definedName>
    <definedName name="InspectedAreaNumberOfBedroomsCount74">Multifamily!$G$113</definedName>
    <definedName name="InspectedAreaNumberOfBedroomsCount75">Multifamily!$G$114</definedName>
    <definedName name="InspectedAreaNumberOfBedroomsCountHC01">Hospitals!$H$60</definedName>
    <definedName name="InspectedAreaNumberOfBedroomsCountHC02">Hospitals!$H$61</definedName>
    <definedName name="InspectedAreaNumberOfBedroomsCountHC03">Hospitals!$H$62</definedName>
    <definedName name="InspectedAreaNumberOfBedroomsCountHC04">Hospitals!$H$63</definedName>
    <definedName name="InspectedAreaNumberOfBedroomsCountHC05">Hospitals!$H$64</definedName>
    <definedName name="InspectedAreaNumberOfBedroomsCountHC06">Hospitals!$H$65</definedName>
    <definedName name="InspectedAreaNumberOfBedroomsCountHC07">Hospitals!$H$66</definedName>
    <definedName name="InspectedAreaNumberOfBedroomsCountHC08">Hospitals!$H$67</definedName>
    <definedName name="InspectedAreaNumberOfBedroomsCountHC09">Hospitals!$H$68</definedName>
    <definedName name="InspectedAreaNumberOfBedroomsCountHC10">Hospitals!$H$69</definedName>
    <definedName name="InspectedAreaNumberOfBedroomsCountHC11">Hospitals!$H$70</definedName>
    <definedName name="InspectedAreaNumberOfBedroomsCountHC12">Hospitals!$H$71</definedName>
    <definedName name="InspectedAreaNumberOfBedroomsCountHC13">Hospitals!$H$72</definedName>
    <definedName name="InspectedAreaNumberOfBedroomsCountHC14">Hospitals!$H$73</definedName>
    <definedName name="InspectedAreaNumberOfBedroomsCountHC15">Hospitals!$H$74</definedName>
    <definedName name="InspectedAreaNumberOfBedroomsCountHC16">Hospitals!$H$75</definedName>
    <definedName name="InspectedAreaNumberOfBedroomsCountHC17">Hospitals!$H$76</definedName>
    <definedName name="InspectedAreaNumberOfBedroomsCountHC18">Hospitals!$H$77</definedName>
    <definedName name="InspectedAreaNumberOfBedroomsCountHC19">Hospitals!$H$78</definedName>
    <definedName name="InspectedAreaNumberOfBedroomsCountHC20">Hospitals!$H$79</definedName>
    <definedName name="InspectedAreaNumberOfBedroomsCountHC21">Hospitals!$H$80</definedName>
    <definedName name="InspectedAreaNumberOfBedroomsCountHC22">Hospitals!$H$81</definedName>
    <definedName name="InspectedAreaNumberOfBedroomsCountHC23">Hospitals!$H$82</definedName>
    <definedName name="InspectedAreaNumberOfBedroomsCountHC24">Hospitals!$H$83</definedName>
    <definedName name="InspectedAreaNumberOfBedroomsCountHC25">Hospitals!$H$84</definedName>
    <definedName name="InspectedAreaNumberOfBedroomsCountHC26">Hospitals!$H$85</definedName>
    <definedName name="InspectedAreaNumberOfBedroomsCountHC27">Hospitals!$H$86</definedName>
    <definedName name="InspectedAreaNumberOfBedroomsCountHC28">Hospitals!$H$87</definedName>
    <definedName name="InspectedAreaSquareFootage01">Multifamily!$N$40</definedName>
    <definedName name="InspectedAreaSquareFootage02">Multifamily!$N$41</definedName>
    <definedName name="InspectedAreaSquareFootage03">Multifamily!$N$42</definedName>
    <definedName name="InspectedAreaSquareFootage04">Multifamily!$N$43</definedName>
    <definedName name="InspectedAreaSquareFootage05">Multifamily!$N$44</definedName>
    <definedName name="InspectedAreaSquareFootage06">Multifamily!$N$45</definedName>
    <definedName name="InspectedAreaSquareFootage07">Multifamily!$N$46</definedName>
    <definedName name="InspectedAreaSquareFootage08">Multifamily!$N$47</definedName>
    <definedName name="InspectedAreaSquareFootage09">Multifamily!$N$48</definedName>
    <definedName name="InspectedAreaSquareFootage10">Multifamily!$N$49</definedName>
    <definedName name="InspectedAreaSquareFootage11">Multifamily!$N$50</definedName>
    <definedName name="InspectedAreaSquareFootage12">Multifamily!$N$51</definedName>
    <definedName name="InspectedAreaSquareFootage13">Multifamily!$N$52</definedName>
    <definedName name="InspectedAreaSquareFootage14">Multifamily!$N$53</definedName>
    <definedName name="InspectedAreaSquareFootage15">Multifamily!$N$54</definedName>
    <definedName name="InspectedAreaSquareFootage16">Multifamily!$N$55</definedName>
    <definedName name="InspectedAreaSquareFootage17">Multifamily!$N$56</definedName>
    <definedName name="InspectedAreaSquareFootage18">Multifamily!$N$57</definedName>
    <definedName name="InspectedAreaSquareFootage19">Multifamily!$N$58</definedName>
    <definedName name="InspectedAreaSquareFootage20">Multifamily!$N$59</definedName>
    <definedName name="InspectedAreaSquareFootage21">Multifamily!$N$60</definedName>
    <definedName name="InspectedAreaSquareFootage22">Multifamily!$N$61</definedName>
    <definedName name="InspectedAreaSquareFootage23">Multifamily!$N$62</definedName>
    <definedName name="InspectedAreaSquareFootage24">Multifamily!$N$63</definedName>
    <definedName name="InspectedAreaSquareFootage25">Multifamily!$N$64</definedName>
    <definedName name="InspectedAreaSquareFootage26">Multifamily!$N$65</definedName>
    <definedName name="InspectedAreaSquareFootage27">Multifamily!$N$66</definedName>
    <definedName name="InspectedAreaSquareFootage28">Multifamily!$N$67</definedName>
    <definedName name="InspectedAreaSquareFootage29">Multifamily!$N$68</definedName>
    <definedName name="InspectedAreaSquareFootage30">Multifamily!$N$69</definedName>
    <definedName name="InspectedAreaSquareFootage31">Multifamily!$N$70</definedName>
    <definedName name="InspectedAreaSquareFootage32">Multifamily!$N$71</definedName>
    <definedName name="InspectedAreaSquareFootage33">Multifamily!$N$72</definedName>
    <definedName name="InspectedAreaSquareFootage34">Multifamily!$N$73</definedName>
    <definedName name="InspectedAreaSquareFootage35">Multifamily!$N$74</definedName>
    <definedName name="InspectedAreaSquareFootage36">Multifamily!$N$75</definedName>
    <definedName name="InspectedAreaSquareFootage37">Multifamily!$N$76</definedName>
    <definedName name="InspectedAreaSquareFootage38">Multifamily!$N$77</definedName>
    <definedName name="InspectedAreaSquareFootage39">Multifamily!$N$78</definedName>
    <definedName name="InspectedAreaSquareFootage40">Multifamily!$N$79</definedName>
    <definedName name="InspectedAreaSquareFootage41">Multifamily!$N$80</definedName>
    <definedName name="InspectedAreaSquareFootage42">Multifamily!$N$81</definedName>
    <definedName name="InspectedAreaSquareFootage43">Multifamily!$N$82</definedName>
    <definedName name="InspectedAreaSquareFootage44">Multifamily!$N$83</definedName>
    <definedName name="InspectedAreaSquareFootage45">Multifamily!$N$84</definedName>
    <definedName name="InspectedAreaSquareFootage46">Multifamily!$N$85</definedName>
    <definedName name="InspectedAreaSquareFootage47">Multifamily!$N$86</definedName>
    <definedName name="InspectedAreaSquareFootage48">Multifamily!$N$87</definedName>
    <definedName name="InspectedAreaSquareFootage49">Multifamily!$N$88</definedName>
    <definedName name="InspectedAreaSquareFootage50">Multifamily!$N$89</definedName>
    <definedName name="InspectedAreaSquareFootage51">Multifamily!$N$90</definedName>
    <definedName name="InspectedAreaSquareFootage52">Multifamily!$N$91</definedName>
    <definedName name="InspectedAreaSquareFootage53">Multifamily!$N$92</definedName>
    <definedName name="InspectedAreaSquareFootage54">Multifamily!$N$93</definedName>
    <definedName name="InspectedAreaSquareFootage55">Multifamily!$N$94</definedName>
    <definedName name="InspectedAreaSquareFootage56">Multifamily!$N$95</definedName>
    <definedName name="InspectedAreaSquareFootage57">Multifamily!$N$96</definedName>
    <definedName name="InspectedAreaSquareFootage58">Multifamily!$N$97</definedName>
    <definedName name="InspectedAreaSquareFootage59">Multifamily!$N$98</definedName>
    <definedName name="InspectedAreaSquareFootage60">Multifamily!$N$99</definedName>
    <definedName name="InspectedAreaSquareFootage61">Multifamily!$N$100</definedName>
    <definedName name="InspectedAreaSquareFootage62">Multifamily!$N$101</definedName>
    <definedName name="InspectedAreaSquareFootage63">Multifamily!$N$102</definedName>
    <definedName name="InspectedAreaSquareFootage64">Multifamily!$N$103</definedName>
    <definedName name="InspectedAreaSquareFootage65">Multifamily!$N$104</definedName>
    <definedName name="InspectedAreaSquareFootage66">Multifamily!$N$105</definedName>
    <definedName name="InspectedAreaSquareFootage67">Multifamily!$N$106</definedName>
    <definedName name="InspectedAreaSquareFootage68">Multifamily!$N$107</definedName>
    <definedName name="InspectedAreaSquareFootage69">Multifamily!$N$108</definedName>
    <definedName name="InspectedAreaSquareFootage70">Multifamily!$N$109</definedName>
    <definedName name="InspectedAreaSquareFootage71">Multifamily!$N$110</definedName>
    <definedName name="InspectedAreaSquareFootage72">Multifamily!$N$111</definedName>
    <definedName name="InspectedAreaSquareFootage73">Multifamily!$N$112</definedName>
    <definedName name="InspectedAreaSquareFootage74">Multifamily!$N$113</definedName>
    <definedName name="InspectedAreaSquareFootage75">Multifamily!$N$114</definedName>
    <definedName name="InspectedAreaSquareFootageHC01">Hospitals!$O$60</definedName>
    <definedName name="InspectedAreaSquareFootageHC02">Hospitals!$O$61</definedName>
    <definedName name="InspectedAreaSquareFootageHC03">Hospitals!$O$62</definedName>
    <definedName name="InspectedAreaSquareFootageHC04">Hospitals!$O$63</definedName>
    <definedName name="InspectedAreaSquareFootageHC05">Hospitals!$O$64</definedName>
    <definedName name="InspectedAreaSquareFootageHC06">Hospitals!$O$65</definedName>
    <definedName name="InspectedAreaSquareFootageHC07">Hospitals!$O$66</definedName>
    <definedName name="InspectedAreaSquareFootageHC08">Hospitals!$O$67</definedName>
    <definedName name="InspectedAreaSquareFootageHC09">Hospitals!$O$68</definedName>
    <definedName name="InspectedAreaSquareFootageHC10">Hospitals!$O$69</definedName>
    <definedName name="InspectedAreaSquareFootageHC11">Hospitals!$O$70</definedName>
    <definedName name="InspectedAreaSquareFootageHC12">Hospitals!$O$71</definedName>
    <definedName name="InspectedAreaSquareFootageHC13">Hospitals!$O$72</definedName>
    <definedName name="InspectedAreaSquareFootageHC14">Hospitals!$O$73</definedName>
    <definedName name="InspectedAreaSquareFootageHC15">Hospitals!$O$74</definedName>
    <definedName name="InspectedAreaSquareFootageHC16">Hospitals!$O$75</definedName>
    <definedName name="InspectedAreaSquareFootageHC17">Hospitals!$O$76</definedName>
    <definedName name="InspectedAreaSquareFootageHC18">Hospitals!$O$77</definedName>
    <definedName name="InspectedAreaSquareFootageHC19">Hospitals!$O$78</definedName>
    <definedName name="InspectedAreaSquareFootageHC20">Hospitals!$O$79</definedName>
    <definedName name="InspectedAreaSquareFootageHC21">Hospitals!$O$80</definedName>
    <definedName name="InspectedAreaSquareFootageHC22">Hospitals!$O$81</definedName>
    <definedName name="InspectedAreaSquareFootageHC23">Hospitals!$O$82</definedName>
    <definedName name="InspectedAreaSquareFootageHC24">Hospitals!$O$83</definedName>
    <definedName name="InspectedAreaSquareFootageHC25">Hospitals!$O$84</definedName>
    <definedName name="InspectedAreaSquareFootageHC26">Hospitals!$O$85</definedName>
    <definedName name="InspectedAreaSquareFootageHC27">Hospitals!$O$86</definedName>
    <definedName name="InspectedAreaSquareFootageHC28">Hospitals!$O$87</definedName>
    <definedName name="InspectionContactOnSiteContactTitle">'General Info'!$H$39</definedName>
    <definedName name="InspectionContactOnSiteEmailAddress">'General Info'!$AA$38</definedName>
    <definedName name="InspectionContactOnSitePhoneNumber">'General Info'!$AA$37</definedName>
    <definedName name="InspectionContactOnSiteTenureType">'General Info'!$AF$40</definedName>
    <definedName name="InspectionContactOnSitetFirstName">'General Info'!$H$38</definedName>
    <definedName name="InspectionContactOnSitetLastName">'General Info'!$M$38</definedName>
    <definedName name="InspectionSchedulingContactEmailAddress">'General Info'!$H$33</definedName>
    <definedName name="InspectionSchedulingContactPhoneNumber">'General Info'!$H$32</definedName>
    <definedName name="InspectorToResponsiblePartyComments">'General Info'!$B$52</definedName>
    <definedName name="InstructionDetail">'General Info'!$B$45</definedName>
    <definedName name="InsuranceClaimsDescription">'Mgmt Interview'!$B$59</definedName>
    <definedName name="InsuranceClaimsType">'Mgmt Interview'!$B$56</definedName>
    <definedName name="IntercomSystemType">Hospitals!$AD$48</definedName>
    <definedName name="InvestorIdentified">'General Info'!$AA$20</definedName>
    <definedName name="KeyEmployeeTurnoverDescription">'Mgmt Interview'!$B$49</definedName>
    <definedName name="KeyEmployeeTurnoverType">'Mgmt Interview'!$B$46</definedName>
    <definedName name="LastRentalIncreaseAmount">'Mgmt Interview'!$B$33</definedName>
    <definedName name="LastRentalIncreaseDate">'Mgmt Interview'!$B$34</definedName>
    <definedName name="lblADO" comment="utility range definition for changing the enabled state of a label.">'Rent Roll'!$AF$13</definedName>
    <definedName name="lblLeaseExp" comment="utility range definition for changing the enabled state of a label.">'Rent Roll'!$O$12</definedName>
    <definedName name="lblPAR" comment="utility range definition for changing the enabled state of a label.">'Rent Roll'!$X$13</definedName>
    <definedName name="lblYTD" comment="utility range definition for changing the enabled state of a label.">'Rent Roll'!$O$13</definedName>
    <definedName name="LicensesCurrentIndicator">Hospitals!$AG$39</definedName>
    <definedName name="LimitationAreasNotAvailableIndicator">'Agency Assmt Addendum'!$B$18</definedName>
    <definedName name="LimitationComment">'Agency Assmt Addendum'!$B$26</definedName>
    <definedName name="LimitationManagementInexperiencedIndicator">'Agency Assmt Addendum'!$B$13</definedName>
    <definedName name="LimitationManagementUnavailableIndicator">'Agency Assmt Addendum'!$B$12</definedName>
    <definedName name="LimitationOtherIndicator">'Agency Assmt Addendum'!$B$21</definedName>
    <definedName name="LimitationSnowCoverIndicator">'Agency Assmt Addendum'!$B$20</definedName>
    <definedName name="LimitationUnitsNotAppropriateIndicator">'Agency Assmt Addendum'!$B$15</definedName>
    <definedName name="LoanIdentifier">'General Info'!$I$20</definedName>
    <definedName name="LookAndSmellCleanIndicator">Hospitals!$M$50</definedName>
    <definedName name="MajorEmployerCommercialReasonDescription">'Mgmt Interview'!$B$31</definedName>
    <definedName name="MajorEmployerorCommercialRetailChange">'Mgmt Interview'!$B$28</definedName>
    <definedName name="ManagementAffiliationType">'General Info'!$H$40</definedName>
    <definedName name="ManagementCompanyChangeIndicator">'General Info'!$AF$41</definedName>
    <definedName name="ManagementEmployeeAdminCount">'Mgmt Interview'!$T$33</definedName>
    <definedName name="ManagementEmployeeMaintCount">'Mgmt Interview'!$T$34</definedName>
    <definedName name="ManagementGeneralComments">'Mgmt Interview'!$B$103</definedName>
    <definedName name="ManagementInfoSourceTenureType">'Mgmt Interview'!$AF$11</definedName>
    <definedName name="ManagementInterviewType">'General Info'!$AA$39</definedName>
    <definedName name="ManagementResponsivenessDescription">'Mgmt Interview'!$B$100</definedName>
    <definedName name="ManagementResponsivenessIndicator">'Mgmt Interview'!$B$97</definedName>
    <definedName name="MarketVacancyPercent">'Mgmt Interview'!$B$19</definedName>
    <definedName name="MarketVarianceReasonDescription">'Mgmt Interview'!$B$26</definedName>
    <definedName name="MBAOverallPropertyRatingScale">'General Info'!$AG$12</definedName>
    <definedName name="MBAOverallPropertyRatingType">'General Info'!$AA$12</definedName>
    <definedName name="MBASRSCostToRepair">'Senior Supplement'!$J$38</definedName>
    <definedName name="MeasurementIdentifierBathCount01">Multifamily!$E$16</definedName>
    <definedName name="MeasurementIdentifierBathCount02">Multifamily!$E$17</definedName>
    <definedName name="MeasurementIdentifierBathCount03">Multifamily!$E$18</definedName>
    <definedName name="MeasurementIdentifierBathCount04">Multifamily!$E$19</definedName>
    <definedName name="MeasurementIdentifierBathCount05">Multifamily!$E$20</definedName>
    <definedName name="MeasurementIdentifierBathCount06">Multifamily!$E$21</definedName>
    <definedName name="MeasurementIdentifierBathCount07">Multifamily!$E$22</definedName>
    <definedName name="MeasurementIdentifierBathCount08">Multifamily!$E$23</definedName>
    <definedName name="MeasurementIdentifierBathCount09">Multifamily!$E$24</definedName>
    <definedName name="MeasurementIdentifierBathCount10">Multifamily!$E$25</definedName>
    <definedName name="MeasurementIdentifierBathCount11">Multifamily!$E$26</definedName>
    <definedName name="MeasurementIdentifierBathCount12">Multifamily!$E$27</definedName>
    <definedName name="MeasurementIdentifierBedroomsCount01">Multifamily!$B$16</definedName>
    <definedName name="MeasurementIdentifierBedroomsCount02">Multifamily!$B$17</definedName>
    <definedName name="MeasurementIdentifierBedroomsCount03">Multifamily!$B$18</definedName>
    <definedName name="MeasurementIdentifierBedroomsCount04">Multifamily!$B$19</definedName>
    <definedName name="MeasurementIdentifierBedroomsCount05">Multifamily!$B$20</definedName>
    <definedName name="MeasurementIdentifierBedroomsCount06">Multifamily!$B$21</definedName>
    <definedName name="MeasurementIdentifierBedroomsCount07">Multifamily!$B$22</definedName>
    <definedName name="MeasurementIdentifierBedroomsCount08">Multifamily!$B$23</definedName>
    <definedName name="MeasurementIdentifierBedroomsCount09">Multifamily!$B$24</definedName>
    <definedName name="MeasurementIdentifierBedroomsCount10">Multifamily!$B$25</definedName>
    <definedName name="MeasurementIdentifierBedroomsCount11">Multifamily!$B$26</definedName>
    <definedName name="MeasurementIdentifierBedroomsCount12">Multifamily!$B$27</definedName>
    <definedName name="MeasurementUnitType">'General Info'!$M$69</definedName>
    <definedName name="MedicaidCertifiedIndicator">Hospitals!$AG$41</definedName>
    <definedName name="MedicaidMostRecentInspectionDate">Hospitals!$N$41</definedName>
    <definedName name="MedicareCertifiedIndicator">Hospitals!$AG$40</definedName>
    <definedName name="MedicareMostRecentInspectionDate">Hospitals!$N$40</definedName>
    <definedName name="MFunitsInspectedRows">Data!$A$50</definedName>
    <definedName name="MilitaryUsePercent">'Mgmt Interview'!$T$38</definedName>
    <definedName name="MultifamilyUsePercent">'General Info'!$AG$127</definedName>
    <definedName name="NetRentableSquareFootage">'General Info'!$M$76</definedName>
    <definedName name="NewPatientsAcceptedIndicator">Hospitals!$AH$10</definedName>
    <definedName name="nrAffiliation">Resources!$G$83:$G$85</definedName>
    <definedName name="nrCapNeedsOpts">Resources!$G$134:$G$138</definedName>
    <definedName name="nrCompPlanInProc" comment="Completed">Resources!$G$52:$G$55</definedName>
    <definedName name="nrCountry" comment="named range: Country">Resources!$C$3:$C$138</definedName>
    <definedName name="nrCurrCondition">Resources!$J$88:$J$94</definedName>
    <definedName name="nrCurrUseComplete">Resources!$O$44:$O$53</definedName>
    <definedName name="nrDefMntOpts">Resources!$G$120:$G$124</definedName>
    <definedName name="nrEnvironmentalRating">Resources!$J$148:$J$151</definedName>
    <definedName name="nrGeneratorStatus">Resources!$O$94:$O$97</definedName>
    <definedName name="nrHospitalProx">Resources!$O$80:$O$85</definedName>
    <definedName name="nrIntercomStatus">Resources!$O$88:$O$91</definedName>
    <definedName name="nrLenOfStay">Resources!$G$95:$G$100</definedName>
    <definedName name="nrLifeSafetyOpts">Resources!$G$114:$G$118</definedName>
    <definedName name="nrLogoBackGI">'General Info'!$A$1</definedName>
    <definedName name="nrLvlVolOpts">Resources!$G$141:$G$145</definedName>
    <definedName name="nrMajMin">Resources!$O$19:$O$21</definedName>
    <definedName name="nrManagementWorkLocation">Resources!$O$100:$O$103</definedName>
    <definedName name="nrMgtInterview">Resources!$G$88:$G$92</definedName>
    <definedName name="nrMIVacancyCompare">Resources!$O$106:$O$110</definedName>
    <definedName name="nrOAndMPlanAvailable">Resources!$G$162:$G$166</definedName>
    <definedName name="nrOAndMPlanType">Resources!$G$148:$G$156</definedName>
    <definedName name="nrOverallCond">Resources!$O$60:$O$68</definedName>
    <definedName name="nrOverallRating">Resources!$O$2:$O$9</definedName>
    <definedName name="nrPaidBy">Resources!$O$37:$O$39</definedName>
    <definedName name="nrPaidByPlusNA">Resources!$O$37:$O$40</definedName>
    <definedName name="nrPctBy5">Resources!$G$58:$G$79</definedName>
    <definedName name="nrPhotoBlock">Resources!$S$185:$AZ$208</definedName>
    <definedName name="nrPhotoCat">Resources!$L$148:$L$153</definedName>
    <definedName name="nrPhotoCat2">Resources!$L$157:$L$161</definedName>
    <definedName name="nrPropRating">Resources!$O$2:$O$7</definedName>
    <definedName name="nrPropTypePrimary">Resources!$G$2:$G$12</definedName>
    <definedName name="nrPropTypePrimIdx">Resources!$G$2:$H$12</definedName>
    <definedName name="nrPropTypeSecondary0">Resources!$L$2</definedName>
    <definedName name="nrPropTypeSecondary1">Resources!$L$5:$L$9</definedName>
    <definedName name="nrPropTypeSecondary10">Resources!$L$83</definedName>
    <definedName name="nrPropTypeSecondary2">Resources!$L$12:$L$17</definedName>
    <definedName name="nrPropTypeSecondary3">Resources!$L$20:$L$24</definedName>
    <definedName name="nrPropTypeSecondary4">Resources!$L$26:$L$35</definedName>
    <definedName name="nrPropTypeSecondary5">Resources!$L$38</definedName>
    <definedName name="nrPropTypeSecondary6">Resources!$L$41:$L$44</definedName>
    <definedName name="nrPropTypeSecondary7">Resources!$L$47:$L$53</definedName>
    <definedName name="nrPropTypeSecondary8">Resources!$L$56:$L$67</definedName>
    <definedName name="nrPropTypeSecondary9">Resources!$L$70:$L$80</definedName>
    <definedName name="nrQualRating">Resources!$O$30:$O$33</definedName>
    <definedName name="nrRentRollObtained">Resources!$J$154:$J$160</definedName>
    <definedName name="nrRepairsVerificationFollowUpCategory">Resources!$L$96:$L$99</definedName>
    <definedName name="nrRepairsVerificationFollowUpCategoryFHLMC">Resources!$L$105:$L$111</definedName>
    <definedName name="nrRepairVerificationCompletion">Resources!$L$86:$L$93</definedName>
    <definedName name="nrRoutineMntOpts">Resources!$G$127:$G$131</definedName>
    <definedName name="nrSHSHowOften">Resources!$J$98:$J$105</definedName>
    <definedName name="nrSqFeet">Resources!$G$49</definedName>
    <definedName name="nrSrsDocs">Resources!$O$114:$O$117</definedName>
    <definedName name="nrState" comment="named range: State">Resources!$B$3:$B$138</definedName>
    <definedName name="nrStateCountry" comment="Named Range: State and Country">Resources!$B$2:$C$138</definedName>
    <definedName name="nrTntPro" comment="Work area sum of non-Other tenant Profile percentages. Used to simplify Other% formula.">Data!$A$10</definedName>
    <definedName name="nrTrend">Resources!$O$12:$O$16</definedName>
    <definedName name="nrUOM">Resources!$G$45:$G$50</definedName>
    <definedName name="nrUsePct" comment="Working cell containing the sum of all Present Use Percentages except Undeveloped. This sum is used to compute the Undeveloped %">Data!$A$8</definedName>
    <definedName name="nrWaitPeriod">Resources!$O$71:$O$77</definedName>
    <definedName name="nrYesDescBelowNo">Resources!$G$28:$G$30</definedName>
    <definedName name="nrYesNo" comment="Yes">Resources!$G$21:$G$23</definedName>
    <definedName name="nrYesNoDescBelow">Resources!$G$33:$G$35</definedName>
    <definedName name="nrYesNoDescBelowNA">Resources!$G$33:$G$36</definedName>
    <definedName name="nrYesNoIvsP">Resources!$G$103:$G$106</definedName>
    <definedName name="nrYesNoNAP">Resources!$O$24:$O$27</definedName>
    <definedName name="nrYesNoNotAppl" comment="Subset of nrYesNoNotApplUnknwn">Resources!$G$21:$G$24</definedName>
    <definedName name="nrYesNoNotApplUnknwn" comment="Full Range">Resources!$G$21:$G$25</definedName>
    <definedName name="nrYesNoUnknown">Resources!$G$39:$G$42</definedName>
    <definedName name="nrYesSBNoUnknown">Resources!$G$15:$G$18</definedName>
    <definedName name="NumberOfBuildingsCount">'General Info'!$M$62</definedName>
    <definedName name="NumberOfDownUnitsCount">'General Info'!$M$80</definedName>
    <definedName name="NumberOfElevatorsCount">'General Info'!$M$64</definedName>
    <definedName name="NumberOfFloorsCount">'General Info'!$M$63</definedName>
    <definedName name="NumberOfMeasurementBedsCount01">Hospitals!$M$16</definedName>
    <definedName name="NumberOfMeasurementBedsCount02">Hospitals!$M$17</definedName>
    <definedName name="NumberOfMeasurementBedsCount03">Hospitals!$M$18</definedName>
    <definedName name="NumberOfMeasurementBedsCount04">Hospitals!$M$19</definedName>
    <definedName name="NumberOfMeasurementBedsCount05">Hospitals!$M$20</definedName>
    <definedName name="NumberOfMeasurementBedsCount06">Hospitals!$M$21</definedName>
    <definedName name="NumberOfMeasurementBedsCount07">Hospitals!$M$22</definedName>
    <definedName name="NumberOfMeasurementBedsTotalCount">Hospitals!$M$24</definedName>
    <definedName name="NumberOfMeasurementCount01">Multifamily!$H$16</definedName>
    <definedName name="NumberOfMeasurementCount02">Multifamily!$H$17</definedName>
    <definedName name="NumberOfMeasurementCount03">Multifamily!$H$18</definedName>
    <definedName name="NumberOfMeasurementCount04">Multifamily!$H$19</definedName>
    <definedName name="NumberOfMeasurementCount05">Multifamily!$H$20</definedName>
    <definedName name="NumberOfMeasurementCount06">Multifamily!$H$21</definedName>
    <definedName name="NumberOfMeasurementCount07">Multifamily!$H$22</definedName>
    <definedName name="NumberOfMeasurementCount08">Multifamily!$H$23</definedName>
    <definedName name="NumberOfMeasurementCount09">Multifamily!$H$24</definedName>
    <definedName name="NumberOfMeasurementCount10">Multifamily!$H$25</definedName>
    <definedName name="NumberOfMeasurementCount11">Multifamily!$H$26</definedName>
    <definedName name="NumberOfMeasurementCount12">Multifamily!$H$27</definedName>
    <definedName name="NumberOfMeasurementDownCount01">Multifamily!$AC$16</definedName>
    <definedName name="NumberOfMeasurementDownCount02">Multifamily!$AC$17</definedName>
    <definedName name="NumberOfMeasurementDownCount03">Multifamily!$AC$18</definedName>
    <definedName name="NumberOfMeasurementDownCount04">Multifamily!$AC$19</definedName>
    <definedName name="NumberOfMeasurementDownCount05">Multifamily!$AC$20</definedName>
    <definedName name="NumberOfMeasurementDownCount06">Multifamily!$AC$21</definedName>
    <definedName name="NumberOfMeasurementDownCount07">Multifamily!$AC$22</definedName>
    <definedName name="NumberOfMeasurementDownCount08">Multifamily!$AC$23</definedName>
    <definedName name="NumberOfMeasurementDownCount09">Multifamily!$AC$24</definedName>
    <definedName name="NumberOfMeasurementDownCount10">Multifamily!$AC$25</definedName>
    <definedName name="NumberOfMeasurementDownCount11">Multifamily!$AC$26</definedName>
    <definedName name="NumberOfMeasurementDownCount12">Multifamily!$AC$27</definedName>
    <definedName name="NumberOfMeasurementDownTotalCount">Multifamily!$AC$29</definedName>
    <definedName name="NumberOfMeasurementInspectedCount01">Multifamily!$AH$16</definedName>
    <definedName name="NumberOfMeasurementInspectedCount02">Multifamily!$AH$17</definedName>
    <definedName name="NumberOfMeasurementInspectedCount03">Multifamily!$AH$18</definedName>
    <definedName name="NumberOfMeasurementInspectedCount04">Multifamily!$AH$19</definedName>
    <definedName name="NumberOfMeasurementInspectedCount05">Multifamily!$AH$20</definedName>
    <definedName name="NumberOfMeasurementInspectedCount06">Multifamily!$AH$21</definedName>
    <definedName name="NumberOfMeasurementInspectedCount07">Multifamily!$AH$22</definedName>
    <definedName name="NumberOfMeasurementInspectedCount08">Multifamily!$AH$23</definedName>
    <definedName name="NumberOfMeasurementInspectedCount09">Multifamily!$AH$24</definedName>
    <definedName name="NumberOfMeasurementInspectedCount10">Multifamily!$AH$25</definedName>
    <definedName name="NumberOfMeasurementInspectedCount11">Multifamily!$AH$26</definedName>
    <definedName name="NumberOfMeasurementInspectedCount12">Multifamily!$AH$27</definedName>
    <definedName name="NumberOfMeasurementInspectedTotalCount">Multifamily!$AH$29</definedName>
    <definedName name="NumberOfMeasurementNonRevenue01">Multifamily!$W$16</definedName>
    <definedName name="NumberOfMeasurementNonRevenue02">Multifamily!$W$17</definedName>
    <definedName name="NumberOfMeasurementNonRevenue03">Multifamily!$W$18</definedName>
    <definedName name="NumberOfMeasurementNonRevenue04">Multifamily!$W$19</definedName>
    <definedName name="NumberOfMeasurementNonRevenue05">Multifamily!$W$20</definedName>
    <definedName name="NumberOfMeasurementNonRevenue06">Multifamily!$W$21</definedName>
    <definedName name="NumberOfMeasurementNonRevenue07">Multifamily!$W$22</definedName>
    <definedName name="NumberOfMeasurementNonRevenue08">Multifamily!$W$23</definedName>
    <definedName name="NumberOfMeasurementNonRevenue09">Multifamily!$W$24</definedName>
    <definedName name="NumberOfMeasurementNonRevenue10">Multifamily!$W$25</definedName>
    <definedName name="NumberOfMeasurementNonRevenue11">Multifamily!$W$26</definedName>
    <definedName name="NumberOfMeasurementNonRevenue12">Multifamily!$W$27</definedName>
    <definedName name="NumberOfMeasurementNonRevenueTotalCount">Multifamily!$W$29</definedName>
    <definedName name="NumberOfMeasurementOccupiedBedsCount01">Hospitals!$P$16</definedName>
    <definedName name="NumberOfMeasurementOccupiedBedsCount02">Hospitals!$P$17</definedName>
    <definedName name="NumberOfMeasurementOccupiedBedsCount03">Hospitals!$P$18</definedName>
    <definedName name="NumberOfMeasurementOccupiedBedsCount04">Hospitals!$P$19</definedName>
    <definedName name="NumberOfMeasurementOccupiedBedsCount05">Hospitals!$P$20</definedName>
    <definedName name="NumberOfMeasurementOccupiedBedsCount06">Hospitals!$P$21</definedName>
    <definedName name="NumberOfMeasurementOccupiedBedsCount07">Hospitals!$P$22</definedName>
    <definedName name="NumberOfMeasurementOccupiedBedsTotalCount">Hospitals!$P$24</definedName>
    <definedName name="NumberOfMeasurementOccupiedCount01">Multifamily!$T$16</definedName>
    <definedName name="NumberOfMeasurementOccupiedCount02">Multifamily!$T$17</definedName>
    <definedName name="NumberOfMeasurementOccupiedCount03">Multifamily!$T$18</definedName>
    <definedName name="NumberOfMeasurementOccupiedCount04">Multifamily!$T$19</definedName>
    <definedName name="NumberOfMeasurementOccupiedCount05">Multifamily!$T$20</definedName>
    <definedName name="NumberOfMeasurementOccupiedCount06">Multifamily!$T$21</definedName>
    <definedName name="NumberOfMeasurementOccupiedCount07">Multifamily!$T$22</definedName>
    <definedName name="NumberOfMeasurementOccupiedCount08">Multifamily!$T$23</definedName>
    <definedName name="NumberOfMeasurementOccupiedCount09">Multifamily!$T$24</definedName>
    <definedName name="NumberOfMeasurementOccupiedCount10">Multifamily!$T$25</definedName>
    <definedName name="NumberOfMeasurementOccupiedCount11">Multifamily!$T$26</definedName>
    <definedName name="NumberOfMeasurementOccupiedCount12">Multifamily!$T$27</definedName>
    <definedName name="NumberOfMeasurementOccupiedUnitsCount01">Hospitals!$W$16</definedName>
    <definedName name="NumberOfMeasurementOccupiedUnitsCount02">Hospitals!$W$17</definedName>
    <definedName name="NumberOfMeasurementOccupiedUnitsCount03">Hospitals!$W$18</definedName>
    <definedName name="NumberOfMeasurementOccupiedUnitsCount04">Hospitals!$W$19</definedName>
    <definedName name="NumberOfMeasurementOccupiedUnitsCount05">Hospitals!$W$20</definedName>
    <definedName name="NumberOfMeasurementOccupiedUnitsCount06">Hospitals!$W$21</definedName>
    <definedName name="NumberOfMeasurementOccupiedUnitsCount07">Hospitals!$W$22</definedName>
    <definedName name="NumberOfMeasurementOccupiedUnitsTotalCount">Hospitals!$W$24</definedName>
    <definedName name="NumberOfMeasurementTotalCount">Multifamily!$H$29</definedName>
    <definedName name="NumberOfMeasurementUnitsCount01">Hospitals!$T$16</definedName>
    <definedName name="NumberOfMeasurementUnitsCount02">Hospitals!$T$17</definedName>
    <definedName name="NumberOfMeasurementUnitsCount03">Hospitals!$T$18</definedName>
    <definedName name="NumberOfMeasurementUnitsCount04">Hospitals!$T$19</definedName>
    <definedName name="NumberOfMeasurementUnitsCount05">Hospitals!$T$20</definedName>
    <definedName name="NumberOfMeasurementUnitsCount06">Hospitals!$T$21</definedName>
    <definedName name="NumberOfMeasurementUnitsCount07">Hospitals!$T$22</definedName>
    <definedName name="NumberOfMeasurementUnitsTotalCount">Hospitals!$T$24</definedName>
    <definedName name="NumberOfMeasurementVacantBedsCount01">Hospitals!$AH$16</definedName>
    <definedName name="NumberOfMeasurementVacantBedsCount02">Hospitals!$AH$17</definedName>
    <definedName name="NumberOfMeasurementVacantBedsCount03">Hospitals!$AH$18</definedName>
    <definedName name="NumberOfMeasurementVacantBedsCount04">Hospitals!$AH$19</definedName>
    <definedName name="NumberOfMeasurementVacantBedsCount05">Hospitals!$AH$20</definedName>
    <definedName name="NumberOfMeasurementVacantBedsCount06">Hospitals!$AH$21</definedName>
    <definedName name="NumberOfMeasurementVacantBedsCount07">Hospitals!$AH$22</definedName>
    <definedName name="NumberOfMeasurementVacantBedsTotalCount">Hospitals!$AH$24</definedName>
    <definedName name="NumberOfMeasurementVacantCount01">Multifamily!$Z$16</definedName>
    <definedName name="NumberOfMeasurementVacantCount02">Multifamily!$Z$17</definedName>
    <definedName name="NumberOfMeasurementVacantCount03">Multifamily!$Z$18</definedName>
    <definedName name="NumberOfMeasurementVacantCount04">Multifamily!$Z$19</definedName>
    <definedName name="NumberOfMeasurementVacantCount05">Multifamily!$Z$20</definedName>
    <definedName name="NumberOfMeasurementVacantCount06">Multifamily!$Z$21</definedName>
    <definedName name="NumberOfMeasurementVacantCount07">Multifamily!$Z$22</definedName>
    <definedName name="NumberOfMeasurementVacantCount08">Multifamily!$Z$23</definedName>
    <definedName name="NumberOfMeasurementVacantCount09">Multifamily!$Z$24</definedName>
    <definedName name="NumberOfMeasurementVacantCount10">Multifamily!$Z$25</definedName>
    <definedName name="NumberOfMeasurementVacantCount11">Multifamily!$Z$26</definedName>
    <definedName name="NumberOfMeasurementVacantCount12">Multifamily!$Z$27</definedName>
    <definedName name="NumberOfParkingSpacesCount">'General Info'!$M$65</definedName>
    <definedName name="NumberOfUnitsRoomsBedsCount">'General Info'!$M$70</definedName>
    <definedName name="OandMCount">Data!$A$37</definedName>
    <definedName name="OccupiedSpaceValue">'General Info'!$M$72</definedName>
    <definedName name="OccupiedUnitsInspectedCount">'General Info'!$AB$72</definedName>
    <definedName name="OccupiedVacantTotalUnitsInspectedCount">'General Info'!$AB$70</definedName>
    <definedName name="OperatingLicenseExpirationDate">Hospitals!$N$39</definedName>
    <definedName name="OperationsAndMaintenancePlanAvaliable01">'General Info'!$AC$89</definedName>
    <definedName name="OperationsAndMaintenancePlanAvaliable02">'General Info'!$AC$90</definedName>
    <definedName name="OperationsAndMaintenancePlanAvaliable03">'General Info'!$AC$91</definedName>
    <definedName name="OperationsAndMaintenancePlanAvaliable04">'General Info'!$AC$92</definedName>
    <definedName name="OperationsAndMaintenancePlanAvaliable05">'General Info'!$AC$93</definedName>
    <definedName name="OperationsAndMaintenancePlanComments">'General Info'!$B$96</definedName>
    <definedName name="OperationsAndMaintenancePlanIndicator01">'General Info'!$B$89</definedName>
    <definedName name="OperationsAndMaintenancePlanIndicator02">'General Info'!$B$90</definedName>
    <definedName name="OperationsAndMaintenancePlanIndicator03">'General Info'!$B$91</definedName>
    <definedName name="OperationsAndMaintenancePlanIndicator04">'General Info'!$B$92</definedName>
    <definedName name="OperationsAndMaintenancePlanIndicator05">'General Info'!$B$93</definedName>
    <definedName name="OperationsAndMaintenancePlanMgmtAware01">'General Info'!$T$89</definedName>
    <definedName name="OperationsAndMaintenancePlanMgmtAware02">'General Info'!$T$90</definedName>
    <definedName name="OperationsAndMaintenancePlanMgmtAware03">'General Info'!$T$91</definedName>
    <definedName name="OperationsAndMaintenancePlanMgmtAware04">'General Info'!$T$92</definedName>
    <definedName name="OperationsAndMaintenancePlanMgmtAware05">'General Info'!$T$93</definedName>
    <definedName name="OtherUsePercent">'Mgmt Interview'!$T$42</definedName>
    <definedName name="OverallPropertyRatingAdditionalComments">'Agency Assmt Addendum'!$B$59</definedName>
    <definedName name="OverallPropertyRatingFollowUpBasisType">'Agency Assmt Addendum'!$L$56</definedName>
    <definedName name="PartyRoleAssetManagerEmail">'General Info'!$AA$27</definedName>
    <definedName name="PartyRoleAssetManagerFirstName">'General Info'!$AA$25</definedName>
    <definedName name="PartyRoleAssetManagerLastName">'General Info'!$AF$25</definedName>
    <definedName name="PartyRoleAssetManagerPhone">'General Info'!$AA$26</definedName>
    <definedName name="PartyRoleFranchisorName">'General Info'!$AB$78</definedName>
    <definedName name="PartyRoleInformationSourceContactTitle">'Mgmt Interview'!$L$11</definedName>
    <definedName name="PartyRoleInformationSourceEmailAddress">'Mgmt Interview'!$AC$10</definedName>
    <definedName name="PartyRoleInformationSourceFirstName">'Mgmt Interview'!$L$10</definedName>
    <definedName name="PartyRoleInformationSourceLastName">'Mgmt Interview'!$Q$10</definedName>
    <definedName name="PartyRoleInformationSourcePhoneNumber">'Mgmt Interview'!$AC$9</definedName>
    <definedName name="PartyRoleInHouseInspection">'General Info'!$AA$34</definedName>
    <definedName name="PartyRoleInspectionSchedulingConactFirstName">'General Info'!$H$31</definedName>
    <definedName name="PartyRoleInspectionSchedulingConactLastName">'General Info'!$M$31</definedName>
    <definedName name="PartyRoleInspectionSchedulingContactCompanyName">'General Info'!$H$30</definedName>
    <definedName name="PartyRoleInvestorInLoanName">'General Info'!$AA$19</definedName>
    <definedName name="PartyRoleManagementCompanyName">'General Info'!$H$37</definedName>
    <definedName name="PartyRoleManagementCompanyWorkLocation">'Mgmt Interview'!$L$13</definedName>
    <definedName name="PartyRoleReportReviewerFirstName">'General Info'!$I$27</definedName>
    <definedName name="PartyRoleReportReviewerLastName">'General Info'!$N$27</definedName>
    <definedName name="PartyRoleSiteInspectionCompanyName">'General Info'!$AA$30</definedName>
    <definedName name="PartyRoleSiteInspectorFirstName">'General Info'!$AA$31</definedName>
    <definedName name="PartyRoleSiteInspectorID">'General Info'!$AA$33</definedName>
    <definedName name="PartyRoleSiteInspectorLastName">'General Info'!$AF$31</definedName>
    <definedName name="PartyRollServicerName">'General Info'!$I$19</definedName>
    <definedName name="PartySiteInspectionCompanyPhoneNumber">'General Info'!$AA$32</definedName>
    <definedName name="PendingLawsuitsDescription">'Mgmt Interview'!$B$79</definedName>
    <definedName name="PendingLawsuitsType">'Mgmt Interview'!$B$76</definedName>
    <definedName name="PicCount" comment="Count of pictures inserted in the Photos worksheet.">Data!$A$2</definedName>
    <definedName name="_xlnm.Print_Area" localSheetId="8">'Agency Assmt Addendum'!$A$1:$AJ$90</definedName>
    <definedName name="_xlnm.Print_Area" localSheetId="2">'General Info'!$A$1:$AJ$146</definedName>
    <definedName name="_xlnm.Print_Area" localSheetId="1">'MBA Ratings'!$B$2:$AJ$13</definedName>
    <definedName name="_xlnm.Print_Area" localSheetId="7">Multifamily!$A$1:$AJ$118</definedName>
    <definedName name="_xlnm.Print_Area" localSheetId="4">Photos!$A$1:$AJ$847</definedName>
    <definedName name="_xlnm.Print_Area" localSheetId="3">'Physical Condition &amp; DM'!$A$1:$AJ$142</definedName>
    <definedName name="_xlnm.Print_Area" localSheetId="5">'Rent Roll'!$A$1:$AJ$45</definedName>
    <definedName name="_xlnm.Print_Area" localSheetId="9">'Repairs Verification'!$A$1:$AW$274</definedName>
    <definedName name="_xlnm.Print_Area" localSheetId="10">'Senior Supplement'!$A$1:$AQ$233</definedName>
    <definedName name="_xlnm.Print_Area" localSheetId="0">Tools!$A$1:$AJ$38</definedName>
    <definedName name="_xlnm.Print_Titles" localSheetId="7">Multifamily!$1:$6</definedName>
    <definedName name="_xlnm.Print_Titles" localSheetId="4">Photos!$1:$7</definedName>
    <definedName name="_xlnm.Print_Titles" localSheetId="9">'Repairs Verification'!$28:$28</definedName>
    <definedName name="PropertyAddress">'General Info'!$H$13</definedName>
    <definedName name="PropertyCapitalExpenditureCost01">'General Info'!$AB$108</definedName>
    <definedName name="PropertyCapitalExpenditureCost02">'General Info'!$AB$109</definedName>
    <definedName name="PropertyCapitalExpenditureCost03">'General Info'!$AB$110</definedName>
    <definedName name="PropertyCapitalExpenditureCost04">'General Info'!$AB$111</definedName>
    <definedName name="PropertyCapitalExpenditureCost05">'General Info'!$AB$112</definedName>
    <definedName name="PropertyCapitalExpenditureCost06">'General Info'!$AB$113</definedName>
    <definedName name="PropertyCapitalExpenditureCost07">'General Info'!$AB$114</definedName>
    <definedName name="PropertyCapitalExpenditureCost08">'General Info'!$AB$115</definedName>
    <definedName name="PropertyCapitalExpenditureCost09">'General Info'!$AB$116</definedName>
    <definedName name="PropertyCapitalExpenditureCost10">'General Info'!$AB$117</definedName>
    <definedName name="PropertyCapitalExpenditureCost11">'General Info'!$AB$118</definedName>
    <definedName name="PropertyCapitalExpenditureCost12">'General Info'!$AB$119</definedName>
    <definedName name="PropertyCapitalExpenditureCost13">'General Info'!$AB$120</definedName>
    <definedName name="PropertyCapitalExpenditureCost14">'General Info'!$AB$121</definedName>
    <definedName name="PropertyCapitalExpenditureCost15">'General Info'!$AB$122</definedName>
    <definedName name="PropertyCapitalExpenditureDescription01">'General Info'!$B$108</definedName>
    <definedName name="PropertyCapitalExpenditureDescription02">'General Info'!$B$109</definedName>
    <definedName name="PropertyCapitalExpenditureDescription03">'General Info'!$B$110</definedName>
    <definedName name="PropertyCapitalExpenditureDescription04">'General Info'!$B$111</definedName>
    <definedName name="PropertyCapitalExpenditureDescription05">'General Info'!$B$112</definedName>
    <definedName name="PropertyCapitalExpenditureDescription06">'General Info'!$B$113</definedName>
    <definedName name="PropertyCapitalExpenditureDescription07">'General Info'!$B$114</definedName>
    <definedName name="PropertyCapitalExpenditureDescription08">'General Info'!$B$115</definedName>
    <definedName name="PropertyCapitalExpenditureDescription09">'General Info'!$B$116</definedName>
    <definedName name="PropertyCapitalExpenditureDescription10">'General Info'!$B$117</definedName>
    <definedName name="PropertyCapitalExpenditureDescription11">'General Info'!$B$118</definedName>
    <definedName name="PropertyCapitalExpenditureDescription12">'General Info'!$B$119</definedName>
    <definedName name="PropertyCapitalExpenditureDescription13">'General Info'!$B$120</definedName>
    <definedName name="PropertyCapitalExpenditureDescription14">'General Info'!$B$121</definedName>
    <definedName name="PropertyCapitalExpenditureDescription15">'General Info'!$B$122</definedName>
    <definedName name="PropertyCapitalExpenditureStatus01">'General Info'!$AG$108</definedName>
    <definedName name="PropertyCapitalExpenditureStatus02">'General Info'!$AG$109</definedName>
    <definedName name="PropertyCapitalExpenditureStatus03">'General Info'!$AG$110</definedName>
    <definedName name="PropertyCapitalExpenditureStatus04">'General Info'!$AG$111</definedName>
    <definedName name="PropertyCapitalExpenditureStatus05">'General Info'!$AG$112</definedName>
    <definedName name="PropertyCapitalExpenditureStatus06">'General Info'!$AG$113</definedName>
    <definedName name="PropertyCapitalExpenditureStatus07">'General Info'!$AG$114</definedName>
    <definedName name="PropertyCapitalExpenditureStatus08">'General Info'!$AG$115</definedName>
    <definedName name="PropertyCapitalExpenditureStatus09">'General Info'!$AG$116</definedName>
    <definedName name="PropertyCapitalExpenditureStatus10">'General Info'!$AG$117</definedName>
    <definedName name="PropertyCapitalExpenditureStatus11">'General Info'!$AG$118</definedName>
    <definedName name="PropertyCapitalExpenditureStatus12">'General Info'!$AG$119</definedName>
    <definedName name="PropertyCapitalExpenditureStatus13">'General Info'!$AG$120</definedName>
    <definedName name="PropertyCapitalExpenditureStatus14">'General Info'!$AG$121</definedName>
    <definedName name="PropertyCapitalExpenditureStatus15">'General Info'!$AG$122</definedName>
    <definedName name="PropertyCapitalExpenditureStatusType01">'General Info'!$AE$108</definedName>
    <definedName name="PropertyCapitalExpenditureStatusType02">'General Info'!$AE$109</definedName>
    <definedName name="PropertyCapitalExpenditureStatusType03">'General Info'!$AE$110</definedName>
    <definedName name="PropertyCapitalExpenditureStatusType04">'General Info'!$AE$111</definedName>
    <definedName name="PropertyCapitalExpenditureStatusType05">'General Info'!$AE$112</definedName>
    <definedName name="PropertyCapitalExpenditureStatusType06">'General Info'!$AE$113</definedName>
    <definedName name="PropertyCapitalExpenditureStatusType07">'General Info'!$AE$114</definedName>
    <definedName name="PropertyCapitalExpenditureStatusType08">'General Info'!$AE$115</definedName>
    <definedName name="PropertyCity">'General Info'!$H$15</definedName>
    <definedName name="PropertyComponentDetailCommentsAmenities">'Physical Condition &amp; DM'!$J$75</definedName>
    <definedName name="PropertyComponentDetailCommentsBuildingExteriors">'Physical Condition &amp; DM'!$J$34</definedName>
    <definedName name="PropertyComponentDetailCommentsBuildingRoofs">'Physical Condition &amp; DM'!$J$40</definedName>
    <definedName name="PropertyComponentDetailCommentsCurbAppeal">'Physical Condition &amp; DM'!$J$13</definedName>
    <definedName name="PropertyComponentDetailCommentsDownSpace">'Physical Condition &amp; DM'!$J$61</definedName>
    <definedName name="PropertyComponentDetailCommentsEnvironmental">'Physical Condition &amp; DM'!$J$82</definedName>
    <definedName name="PropertyComponentDetailCommentsInteriorCommonAreas">'Physical Condition &amp; DM'!$J$68</definedName>
    <definedName name="PropertyComponentDetailCommentsMechanical">'Physical Condition &amp; DM'!$J$27</definedName>
    <definedName name="PropertyComponentDetailCommentsOccupiedSpace">'Physical Condition &amp; DM'!$J$47</definedName>
    <definedName name="PropertyComponentDetailCommentsSite">'Physical Condition &amp; DM'!$J$20</definedName>
    <definedName name="PropertyComponentDetailCommentsVacancySpace">'Physical Condition &amp; DM'!$J$54</definedName>
    <definedName name="PropertyComponentDetailConditionRatingAmenitiesType">'Physical Condition &amp; DM'!$J$73</definedName>
    <definedName name="PropertyComponentDetailConditionRatingBuildingExteriorsType">'Physical Condition &amp; DM'!$J$32</definedName>
    <definedName name="PropertyComponentDetailConditionRatingBuildingRoofsType">'Physical Condition &amp; DM'!$J$38</definedName>
    <definedName name="PropertyComponentDetailConditionRatingCurbAppealType">'Physical Condition &amp; DM'!$J$11</definedName>
    <definedName name="PropertyComponentDetailConditionRatingDownSpaceType">'Physical Condition &amp; DM'!$J$59</definedName>
    <definedName name="PropertyComponentDetailConditionRatingEnvironmentalType">'Physical Condition &amp; DM'!$J$80</definedName>
    <definedName name="PropertyComponentDetailConditionRatingInteriorCommonAreasType">'Physical Condition &amp; DM'!$J$66</definedName>
    <definedName name="PropertyComponentDetailConditionRatingMechanicalType">'Physical Condition &amp; DM'!$J$25</definedName>
    <definedName name="PropertyComponentDetailConditionRatingOccupiedSpaceType">'Physical Condition &amp; DM'!$J$45</definedName>
    <definedName name="PropertyComponentDetailConditionRatingSiteType">'Physical Condition &amp; DM'!$J$18</definedName>
    <definedName name="PropertyComponentDetailConditionRatingVacantSpaceType">'Physical Condition &amp; DM'!$J$52</definedName>
    <definedName name="PropertyComponentDetailTrendAmenities">'Physical Condition &amp; DM'!$AC$73</definedName>
    <definedName name="PropertyComponentDetailTrendBuildingExteriorsType">'Physical Condition &amp; DM'!$AC$32</definedName>
    <definedName name="PropertyComponentDetailTrendBuildingRoofsType">'Physical Condition &amp; DM'!$AC$38</definedName>
    <definedName name="PropertyComponentDetailTrendCurbAppealType">'Physical Condition &amp; DM'!$AC$11</definedName>
    <definedName name="PropertyComponentDetailTrendDownSpaceType">'Physical Condition &amp; DM'!$AC$59</definedName>
    <definedName name="PropertyComponentDetailTrendEnvironmentalType">'Physical Condition &amp; DM'!$AC$80</definedName>
    <definedName name="PropertyComponentDetailTrendInteriorCommonAreasType">'Physical Condition &amp; DM'!$AC$66</definedName>
    <definedName name="PropertyComponentDetailTrendMechanicalType">'Physical Condition &amp; DM'!$AC$25</definedName>
    <definedName name="PropertyComponentDetailTrendOccupiedSpaceType">'Physical Condition &amp; DM'!$AC$45</definedName>
    <definedName name="PropertyComponentDetailTrendSiteType">'Physical Condition &amp; DM'!$AC$18</definedName>
    <definedName name="PropertyComponentDetailTrendVacancySpaceType">'Physical Condition &amp; DM'!$AC$52</definedName>
    <definedName name="PropertyCountry">'General Info'!$Q$16</definedName>
    <definedName name="PropertyInspectionCaptionPhoto01">Photos!$F$29</definedName>
    <definedName name="PropertyInspectionCaptionPhoto02">Photos!$F$53</definedName>
    <definedName name="PropertyInspectionCaptionPhoto03">Photos!$F$77</definedName>
    <definedName name="PropertyInspectionCaptionPhoto04">Photos!$F$101</definedName>
    <definedName name="PropertyInspectionCaptionPhoto05">Photos!$F$125</definedName>
    <definedName name="PropertyInspectionCaptionPhoto06">Photos!$F$149</definedName>
    <definedName name="PropertyInspectionCaptionPhoto07">Photos!$F$173</definedName>
    <definedName name="PropertyInspectionCaptionPhoto08">Photos!$F$197</definedName>
    <definedName name="PropertyInspectionCaptionPhoto09">Photos!$F$221</definedName>
    <definedName name="PropertyInspectionCaptionPhoto10">Photos!$F$245</definedName>
    <definedName name="PropertyInspectionCaptionPhoto11">Photos!$F$269</definedName>
    <definedName name="PropertyInspectionCaptionPhoto12">Photos!$F$293</definedName>
    <definedName name="PropertyInspectionCaptionPhoto13">Photos!$F$317</definedName>
    <definedName name="PropertyInspectionCaptionPhoto14">Photos!$F$341</definedName>
    <definedName name="PropertyInspectionCaptionPhoto15">Photos!$F$365</definedName>
    <definedName name="PropertyInspectionCaptionPhoto16">Photos!$F$389</definedName>
    <definedName name="PropertyInspectionCaptionPhoto17">Photos!$F$413</definedName>
    <definedName name="PropertyInspectionCaptionPhoto18">Photos!$F$437</definedName>
    <definedName name="PropertyInspectionCaptionPhoto19">Photos!$F$461</definedName>
    <definedName name="PropertyInspectionCaptionPhoto20">Photos!$F$485</definedName>
    <definedName name="PropertyInspectionCaptionPhoto21">Photos!$F$509</definedName>
    <definedName name="PropertyInspectionCaptionPhoto22">Photos!$F$533</definedName>
    <definedName name="PropertyInspectionCaptionPhoto23">Photos!$F$557</definedName>
    <definedName name="PropertyInspectionCaptionPhoto24">Photos!$F$581</definedName>
    <definedName name="PropertyInspectionCaptionPhoto25">Photos!$F$605</definedName>
    <definedName name="PropertyInspectionCaptionPhoto26">Photos!$F$629</definedName>
    <definedName name="PropertyInspectionCaptionPhoto27">Photos!$F$653</definedName>
    <definedName name="PropertyInspectionCaptionPhoto28">Photos!$F$677</definedName>
    <definedName name="PropertyInspectionCaptionPhoto29">Photos!$F$701</definedName>
    <definedName name="PropertyInspectionCaptionPhoto30">Photos!$F$725</definedName>
    <definedName name="PropertyInspectionCaptionPhoto31">Photos!$F$749</definedName>
    <definedName name="PropertyInspectionCaptionPhoto32">Photos!$F$773</definedName>
    <definedName name="PropertyInspectionCaptionPhoto33">Photos!$F$797</definedName>
    <definedName name="PropertyInspectionCaptionPhoto34">Photos!$F$821</definedName>
    <definedName name="PropertyInspectionCaptionPhoto35">Photos!$F$845</definedName>
    <definedName name="PropertyInspectionCatagoryPhoto01">Photos!$AB$29</definedName>
    <definedName name="PropertyInspectionCatagoryPhoto02">Photos!$AB$53</definedName>
    <definedName name="PropertyInspectionCatagoryPhoto03">Photos!$AB$77</definedName>
    <definedName name="PropertyInspectionCatagoryPhoto04">Photos!$AB$101</definedName>
    <definedName name="PropertyInspectionCatagoryPhoto05">Photos!$AB$125</definedName>
    <definedName name="PropertyInspectionCatagoryPhoto06">Photos!$AB$149</definedName>
    <definedName name="PropertyInspectionCatagoryPhoto07">Photos!$AB$173</definedName>
    <definedName name="PropertyInspectionCatagoryPhoto08">Photos!$AB$197</definedName>
    <definedName name="PropertyInspectionCatagoryPhoto09">Photos!$AB$221</definedName>
    <definedName name="PropertyInspectionCatagoryPhoto10">Photos!$AB$245</definedName>
    <definedName name="PropertyInspectionCatagoryPhoto11">Photos!$AB$269</definedName>
    <definedName name="PropertyInspectionCatagoryPhoto12">Photos!$AB$293</definedName>
    <definedName name="PropertyInspectionCatagoryPhoto13">Photos!$AB$317</definedName>
    <definedName name="PropertyInspectionCatagoryPhoto14">Photos!$AB$341</definedName>
    <definedName name="PropertyInspectionCatagoryPhoto15">Photos!$AB$365</definedName>
    <definedName name="PropertyInspectionCatagoryPhoto16">Photos!$AB$389</definedName>
    <definedName name="PropertyInspectionCatagoryPhoto17">Photos!$AB$413</definedName>
    <definedName name="PropertyInspectionCatagoryPhoto18">Photos!$AB$437</definedName>
    <definedName name="PropertyInspectionCatagoryPhoto19">Photos!$AB$461</definedName>
    <definedName name="PropertyInspectionCatagoryPhoto20">Photos!$AB$485</definedName>
    <definedName name="PropertyInspectionCatagoryPhoto21">Photos!$AB$509</definedName>
    <definedName name="PropertyInspectionCatagoryPhoto22">Photos!$AB$533</definedName>
    <definedName name="PropertyInspectionCatagoryPhoto23">Photos!$AB$557</definedName>
    <definedName name="PropertyInspectionCatagoryPhoto24">Photos!$AB$581</definedName>
    <definedName name="PropertyInspectionCatagoryPhoto25">Photos!$AB$605</definedName>
    <definedName name="PropertyInspectionCatagoryPhoto26">Photos!$AB$629</definedName>
    <definedName name="PropertyInspectionCatagoryPhoto27">Photos!$AB$653</definedName>
    <definedName name="PropertyInspectionCatagoryPhoto28">Photos!$AB$677</definedName>
    <definedName name="PropertyInspectionCatagoryPhoto29">Photos!$AB$701</definedName>
    <definedName name="PropertyInspectionCatagoryPhoto30">Photos!$AB$725</definedName>
    <definedName name="PropertyInspectionCatagoryPhoto31">Photos!$AB$749</definedName>
    <definedName name="PropertyInspectionCatagoryPhoto32">Photos!$AB$773</definedName>
    <definedName name="PropertyInspectionCatagoryPhoto33">Photos!$AB$797</definedName>
    <definedName name="PropertyInspectionCatagoryPhoto34">Photos!$AB$821</definedName>
    <definedName name="PropertyInspectionCatagoryPhoto35">Photos!$AB$845</definedName>
    <definedName name="PropertyName">'General Info'!$H$12</definedName>
    <definedName name="PropertyPostalCode">'General Info'!$N$16</definedName>
    <definedName name="PropertyPrimaryType">'General Info'!$AA$15</definedName>
    <definedName name="PropertySecondaryType">'General Info'!$AA$16</definedName>
    <definedName name="PropertyState">'General Info'!$H$16</definedName>
    <definedName name="PropertyStreetAddress2">'General Info'!$H$14</definedName>
    <definedName name="ProximityToHospitalType">Hospitals!$AD$12</definedName>
    <definedName name="RealPropertyCollateralIdentifier">'General Info'!$I$21</definedName>
    <definedName name="RegulatoryComments">Hospitals!$B$44</definedName>
    <definedName name="RehabilitationOrConstructionDescription">'Mgmt Interview'!$B$69</definedName>
    <definedName name="RehabilitationOrConstructionIndicator">'Mgmt Interview'!$B$66</definedName>
    <definedName name="RentRollDate">'General Info'!$AB$65</definedName>
    <definedName name="RentRollIndicator">'General Info'!$AB$64</definedName>
    <definedName name="RepairCategory1">'Repairs Verification'!$AT$33</definedName>
    <definedName name="RepairCategory10">'Repairs Verification'!$AT$96</definedName>
    <definedName name="RepairCategory100">'Repairs Verification'!$AT$726</definedName>
    <definedName name="RepairCategory101">'Repairs Verification'!$AT$733</definedName>
    <definedName name="RepairCategory102">'Repairs Verification'!$AT$740</definedName>
    <definedName name="RepairCategory103">'Repairs Verification'!$AT$747</definedName>
    <definedName name="RepairCategory104">'Repairs Verification'!$AT$754</definedName>
    <definedName name="RepairCategory105">'Repairs Verification'!$AT$761</definedName>
    <definedName name="RepairCategory106">'Repairs Verification'!$AT$768</definedName>
    <definedName name="RepairCategory107">'Repairs Verification'!$AT$775</definedName>
    <definedName name="RepairCategory108">'Repairs Verification'!$AT$782</definedName>
    <definedName name="RepairCategory109">'Repairs Verification'!$AT$789</definedName>
    <definedName name="RepairCategory11">'Repairs Verification'!$AT$103</definedName>
    <definedName name="RepairCategory110">'Repairs Verification'!$AT$796</definedName>
    <definedName name="RepairCategory111">'Repairs Verification'!$AT$803</definedName>
    <definedName name="RepairCategory112">'Repairs Verification'!$AT$810</definedName>
    <definedName name="RepairCategory113">'Repairs Verification'!$AT$817</definedName>
    <definedName name="RepairCategory114">'Repairs Verification'!$AT$824</definedName>
    <definedName name="RepairCategory115">'Repairs Verification'!$AT$831</definedName>
    <definedName name="RepairCategory116">'Repairs Verification'!$AT$838</definedName>
    <definedName name="RepairCategory117">'Repairs Verification'!$AT$845</definedName>
    <definedName name="RepairCategory118">'Repairs Verification'!$AT$852</definedName>
    <definedName name="RepairCategory119">'Repairs Verification'!$AT$859</definedName>
    <definedName name="RepairCategory12">'Repairs Verification'!$AT$110</definedName>
    <definedName name="RepairCategory120">'Repairs Verification'!$AT$866</definedName>
    <definedName name="RepairCategory121">'Repairs Verification'!$AT$873</definedName>
    <definedName name="RepairCategory122">'Repairs Verification'!$AT$880</definedName>
    <definedName name="RepairCategory123">'Repairs Verification'!$AT$887</definedName>
    <definedName name="RepairCategory124">'Repairs Verification'!$AT$894</definedName>
    <definedName name="RepairCategory125">'Repairs Verification'!$AT$901</definedName>
    <definedName name="RepairCategory126">'Repairs Verification'!$AT$908</definedName>
    <definedName name="RepairCategory127">'Repairs Verification'!$AT$915</definedName>
    <definedName name="RepairCategory128">'Repairs Verification'!$AT$922</definedName>
    <definedName name="RepairCategory129">'Repairs Verification'!$AT$929</definedName>
    <definedName name="RepairCategory13">'Repairs Verification'!$AT$117</definedName>
    <definedName name="RepairCategory130">'Repairs Verification'!$AT$936</definedName>
    <definedName name="RepairCategory131">'Repairs Verification'!$AT$943</definedName>
    <definedName name="RepairCategory132">'Repairs Verification'!$AT$950</definedName>
    <definedName name="RepairCategory133">'Repairs Verification'!$AT$957</definedName>
    <definedName name="RepairCategory134">'Repairs Verification'!$AT$964</definedName>
    <definedName name="RepairCategory135">'Repairs Verification'!$AT$971</definedName>
    <definedName name="RepairCategory136">'Repairs Verification'!$AT$978</definedName>
    <definedName name="RepairCategory137">'Repairs Verification'!$AT$985</definedName>
    <definedName name="RepairCategory138">'Repairs Verification'!$AT$992</definedName>
    <definedName name="RepairCategory139">'Repairs Verification'!$AT$999</definedName>
    <definedName name="RepairCategory14">'Repairs Verification'!$AT$124</definedName>
    <definedName name="RepairCategory140">'Repairs Verification'!$AT$1006</definedName>
    <definedName name="RepairCategory141">'Repairs Verification'!$AT$1013</definedName>
    <definedName name="RepairCategory142">'Repairs Verification'!$AT$1020</definedName>
    <definedName name="RepairCategory143">'Repairs Verification'!$AT$1027</definedName>
    <definedName name="RepairCategory144">'Repairs Verification'!$AT$1034</definedName>
    <definedName name="RepairCategory145">'Repairs Verification'!$AT$1041</definedName>
    <definedName name="RepairCategory146">'Repairs Verification'!$AT$1048</definedName>
    <definedName name="RepairCategory147">'Repairs Verification'!$AT$1055</definedName>
    <definedName name="RepairCategory148">'Repairs Verification'!$AT$1062</definedName>
    <definedName name="RepairCategory149">'Repairs Verification'!$AT$1069</definedName>
    <definedName name="RepairCategory15">'Repairs Verification'!$AT$131</definedName>
    <definedName name="RepairCategory150">'Repairs Verification'!$AT$1076</definedName>
    <definedName name="RepairCategory151">'Repairs Verification'!$AT$1083</definedName>
    <definedName name="RepairCategory152">'Repairs Verification'!$AT$1090</definedName>
    <definedName name="RepairCategory153">'Repairs Verification'!$AT$1097</definedName>
    <definedName name="RepairCategory154">'Repairs Verification'!$AT$1104</definedName>
    <definedName name="RepairCategory155">'Repairs Verification'!$AT$1111</definedName>
    <definedName name="RepairCategory156">'Repairs Verification'!$AT$1118</definedName>
    <definedName name="RepairCategory157">'Repairs Verification'!$AT$1125</definedName>
    <definedName name="RepairCategory158">'Repairs Verification'!$AT$1132</definedName>
    <definedName name="RepairCategory159">'Repairs Verification'!$AT$1139</definedName>
    <definedName name="RepairCategory16">'Repairs Verification'!$AT$138</definedName>
    <definedName name="RepairCategory160">'Repairs Verification'!$AT$1146</definedName>
    <definedName name="RepairCategory161">'Repairs Verification'!$AT$1153</definedName>
    <definedName name="RepairCategory162">'Repairs Verification'!$AT$1160</definedName>
    <definedName name="RepairCategory163">'Repairs Verification'!$AT$1167</definedName>
    <definedName name="RepairCategory164">'Repairs Verification'!$AT$1174</definedName>
    <definedName name="RepairCategory165">'Repairs Verification'!$AT$1181</definedName>
    <definedName name="RepairCategory166">'Repairs Verification'!$AT$1188</definedName>
    <definedName name="RepairCategory167">'Repairs Verification'!$AT$1195</definedName>
    <definedName name="RepairCategory168">'Repairs Verification'!$AT$1202</definedName>
    <definedName name="RepairCategory169">'Repairs Verification'!$AT$1209</definedName>
    <definedName name="RepairCategory17">'Repairs Verification'!$AT$145</definedName>
    <definedName name="RepairCategory170">'Repairs Verification'!$AT$1216</definedName>
    <definedName name="RepairCategory171">'Repairs Verification'!$AT$1223</definedName>
    <definedName name="RepairCategory172">'Repairs Verification'!$AT$1230</definedName>
    <definedName name="RepairCategory173">'Repairs Verification'!$AT$1237</definedName>
    <definedName name="RepairCategory174">'Repairs Verification'!$AT$1244</definedName>
    <definedName name="RepairCategory175">'Repairs Verification'!$AT$1251</definedName>
    <definedName name="RepairCategory176">'Repairs Verification'!$AT$1258</definedName>
    <definedName name="RepairCategory177">'Repairs Verification'!$AT$1265</definedName>
    <definedName name="RepairCategory178">'Repairs Verification'!$AT$1272</definedName>
    <definedName name="RepairCategory179">'Repairs Verification'!$AT$1279</definedName>
    <definedName name="RepairCategory18">'Repairs Verification'!$AT$152</definedName>
    <definedName name="RepairCategory180">'Repairs Verification'!$AT$1286</definedName>
    <definedName name="RepairCategory181">'Repairs Verification'!$AT$1293</definedName>
    <definedName name="RepairCategory182">'Repairs Verification'!$AT$1300</definedName>
    <definedName name="RepairCategory183">'Repairs Verification'!$AT$1307</definedName>
    <definedName name="RepairCategory184">'Repairs Verification'!$AT$1314</definedName>
    <definedName name="RepairCategory185">'Repairs Verification'!$AT$1321</definedName>
    <definedName name="RepairCategory186">'Repairs Verification'!$AT$1328</definedName>
    <definedName name="RepairCategory187">'Repairs Verification'!$AT$1335</definedName>
    <definedName name="RepairCategory188">'Repairs Verification'!$AT$1342</definedName>
    <definedName name="RepairCategory189">'Repairs Verification'!$AT$1349</definedName>
    <definedName name="RepairCategory19">'Repairs Verification'!$AT$159</definedName>
    <definedName name="RepairCategory190">'Repairs Verification'!$AT$1356</definedName>
    <definedName name="RepairCategory191">'Repairs Verification'!$AT$1363</definedName>
    <definedName name="RepairCategory192">'Repairs Verification'!$AT$1370</definedName>
    <definedName name="RepairCategory193">'Repairs Verification'!$AT$1377</definedName>
    <definedName name="RepairCategory194">'Repairs Verification'!$AT$1384</definedName>
    <definedName name="RepairCategory195">'Repairs Verification'!$AT$1391</definedName>
    <definedName name="RepairCategory196">'Repairs Verification'!$AT$1398</definedName>
    <definedName name="RepairCategory197">'Repairs Verification'!$AT$1405</definedName>
    <definedName name="RepairCategory198">'Repairs Verification'!$AT$1412</definedName>
    <definedName name="RepairCategory199">'Repairs Verification'!$AT$1419</definedName>
    <definedName name="RepairCategory2">'Repairs Verification'!$AT$40</definedName>
    <definedName name="RepairCategory20">'Repairs Verification'!$AT$166</definedName>
    <definedName name="RepairCategory200">'Repairs Verification'!$AT$1426</definedName>
    <definedName name="RepairCategory201">'Repairs Verification'!$AT$1433</definedName>
    <definedName name="RepairCategory202">'Repairs Verification'!$AT$1440</definedName>
    <definedName name="RepairCategory203">'Repairs Verification'!$AT$1447</definedName>
    <definedName name="RepairCategory204">'Repairs Verification'!$AT$1454</definedName>
    <definedName name="RepairCategory205">'Repairs Verification'!$AT$1461</definedName>
    <definedName name="RepairCategory206">'Repairs Verification'!$AT$1468</definedName>
    <definedName name="RepairCategory207">'Repairs Verification'!$AT$1475</definedName>
    <definedName name="RepairCategory208">'Repairs Verification'!$AT$1482</definedName>
    <definedName name="RepairCategory209">'Repairs Verification'!$AT$1489</definedName>
    <definedName name="RepairCategory21">'Repairs Verification'!$AT$173</definedName>
    <definedName name="RepairCategory210">'Repairs Verification'!$AT$1496</definedName>
    <definedName name="RepairCategory211">'Repairs Verification'!$AT$1503</definedName>
    <definedName name="RepairCategory212">'Repairs Verification'!$AT$1510</definedName>
    <definedName name="RepairCategory213">'Repairs Verification'!$AT$1517</definedName>
    <definedName name="RepairCategory214">'Repairs Verification'!$AT$1524</definedName>
    <definedName name="RepairCategory215">'Repairs Verification'!$AT$1531</definedName>
    <definedName name="RepairCategory216">'Repairs Verification'!$AT$1538</definedName>
    <definedName name="RepairCategory217">'Repairs Verification'!$AT$1545</definedName>
    <definedName name="RepairCategory218">'Repairs Verification'!$AT$1552</definedName>
    <definedName name="RepairCategory219">'Repairs Verification'!$AT$1559</definedName>
    <definedName name="RepairCategory22">'Repairs Verification'!$AT$180</definedName>
    <definedName name="RepairCategory220">'Repairs Verification'!$AT$1566</definedName>
    <definedName name="RepairCategory221">'Repairs Verification'!$AT$1573</definedName>
    <definedName name="RepairCategory222">'Repairs Verification'!$AT$1580</definedName>
    <definedName name="RepairCategory223">'Repairs Verification'!$AT$1587</definedName>
    <definedName name="RepairCategory224">'Repairs Verification'!$AT$1594</definedName>
    <definedName name="RepairCategory225">'Repairs Verification'!$AT$1601</definedName>
    <definedName name="RepairCategory226">'Repairs Verification'!$AT$1608</definedName>
    <definedName name="RepairCategory227">'Repairs Verification'!$AT$1615</definedName>
    <definedName name="RepairCategory228">'Repairs Verification'!$AT$1622</definedName>
    <definedName name="RepairCategory229">'Repairs Verification'!$AT$1629</definedName>
    <definedName name="RepairCategory23">'Repairs Verification'!$AT$187</definedName>
    <definedName name="RepairCategory230">'Repairs Verification'!$AT$1636</definedName>
    <definedName name="RepairCategory231">'Repairs Verification'!$AT$1643</definedName>
    <definedName name="RepairCategory232">'Repairs Verification'!$AT$1650</definedName>
    <definedName name="RepairCategory233">'Repairs Verification'!$AT$1657</definedName>
    <definedName name="RepairCategory234">'Repairs Verification'!$AT$1664</definedName>
    <definedName name="RepairCategory235">'Repairs Verification'!$AT$1671</definedName>
    <definedName name="RepairCategory236">'Repairs Verification'!$AT$1678</definedName>
    <definedName name="RepairCategory237">'Repairs Verification'!$AT$1685</definedName>
    <definedName name="RepairCategory238">'Repairs Verification'!$AT$1692</definedName>
    <definedName name="RepairCategory239">'Repairs Verification'!$AT$1699</definedName>
    <definedName name="RepairCategory24">'Repairs Verification'!$AT$194</definedName>
    <definedName name="RepairCategory240">'Repairs Verification'!$AT$1706</definedName>
    <definedName name="RepairCategory241">'Repairs Verification'!$AT$1713</definedName>
    <definedName name="RepairCategory242">'Repairs Verification'!$AT$1720</definedName>
    <definedName name="RepairCategory243">'Repairs Verification'!$AT$1727</definedName>
    <definedName name="RepairCategory244">'Repairs Verification'!$AT$1734</definedName>
    <definedName name="RepairCategory245">'Repairs Verification'!$AT$1741</definedName>
    <definedName name="RepairCategory246">'Repairs Verification'!$AT$1748</definedName>
    <definedName name="RepairCategory247">'Repairs Verification'!$AT$1755</definedName>
    <definedName name="RepairCategory248">'Repairs Verification'!$AT$1762</definedName>
    <definedName name="RepairCategory249">'Repairs Verification'!$AT$1769</definedName>
    <definedName name="RepairCategory25">'Repairs Verification'!$AT$201</definedName>
    <definedName name="RepairCategory250">'Repairs Verification'!$AT$1776</definedName>
    <definedName name="RepairCategory251">'Repairs Verification'!$AT$1783</definedName>
    <definedName name="RepairCategory252">'Repairs Verification'!$AT$1790</definedName>
    <definedName name="RepairCategory253">'Repairs Verification'!$AT$1797</definedName>
    <definedName name="RepairCategory254">'Repairs Verification'!$AT$1804</definedName>
    <definedName name="RepairCategory255">'Repairs Verification'!$AT$1811</definedName>
    <definedName name="RepairCategory256">'Repairs Verification'!$AT$1818</definedName>
    <definedName name="RepairCategory257">'Repairs Verification'!$AT$1825</definedName>
    <definedName name="RepairCategory258">'Repairs Verification'!$AT$1832</definedName>
    <definedName name="RepairCategory259">'Repairs Verification'!$AT$1839</definedName>
    <definedName name="RepairCategory26">'Repairs Verification'!$AT$208</definedName>
    <definedName name="RepairCategory260">'Repairs Verification'!$AT$1846</definedName>
    <definedName name="RepairCategory261">'Repairs Verification'!$AT$1853</definedName>
    <definedName name="RepairCategory262">'Repairs Verification'!$AT$1860</definedName>
    <definedName name="RepairCategory263">'Repairs Verification'!$AT$1867</definedName>
    <definedName name="RepairCategory264">'Repairs Verification'!$AT$1874</definedName>
    <definedName name="RepairCategory265">'Repairs Verification'!$AT$1881</definedName>
    <definedName name="RepairCategory266">'Repairs Verification'!$AT$1888</definedName>
    <definedName name="RepairCategory267">'Repairs Verification'!$AT$1895</definedName>
    <definedName name="RepairCategory268">'Repairs Verification'!$AT$1902</definedName>
    <definedName name="RepairCategory269">'Repairs Verification'!$AT$1909</definedName>
    <definedName name="RepairCategory27">'Repairs Verification'!$AT$215</definedName>
    <definedName name="RepairCategory270">'Repairs Verification'!$AT$1916</definedName>
    <definedName name="RepairCategory271">'Repairs Verification'!$AT$1923</definedName>
    <definedName name="RepairCategory272">'Repairs Verification'!$AT$1930</definedName>
    <definedName name="RepairCategory273">'Repairs Verification'!$AT$1937</definedName>
    <definedName name="RepairCategory274">'Repairs Verification'!$AT$1944</definedName>
    <definedName name="RepairCategory275">'Repairs Verification'!$AT$1951</definedName>
    <definedName name="RepairCategory276">'Repairs Verification'!$AT$1958</definedName>
    <definedName name="RepairCategory277">'Repairs Verification'!$AT$1965</definedName>
    <definedName name="RepairCategory278">'Repairs Verification'!$AT$1972</definedName>
    <definedName name="RepairCategory279">'Repairs Verification'!$AT$1979</definedName>
    <definedName name="RepairCategory28">'Repairs Verification'!$AT$222</definedName>
    <definedName name="RepairCategory280">'Repairs Verification'!$AT$1986</definedName>
    <definedName name="RepairCategory281">'Repairs Verification'!$AT$1993</definedName>
    <definedName name="RepairCategory282">'Repairs Verification'!$AT$2000</definedName>
    <definedName name="RepairCategory283">'Repairs Verification'!$AT$2007</definedName>
    <definedName name="RepairCategory284">'Repairs Verification'!$AT$2014</definedName>
    <definedName name="RepairCategory285">'Repairs Verification'!$AT$2021</definedName>
    <definedName name="RepairCategory286">'Repairs Verification'!$AT$2028</definedName>
    <definedName name="RepairCategory287">'Repairs Verification'!$AT$2035</definedName>
    <definedName name="RepairCategory288">'Repairs Verification'!$AT$2042</definedName>
    <definedName name="RepairCategory289">'Repairs Verification'!$AT$2049</definedName>
    <definedName name="RepairCategory29">'Repairs Verification'!$AT$229</definedName>
    <definedName name="RepairCategory290">'Repairs Verification'!$AT$2056</definedName>
    <definedName name="RepairCategory291">'Repairs Verification'!$AT$2063</definedName>
    <definedName name="RepairCategory292">'Repairs Verification'!$AT$2070</definedName>
    <definedName name="RepairCategory293">'Repairs Verification'!$AT$2077</definedName>
    <definedName name="RepairCategory294">'Repairs Verification'!$AT$2084</definedName>
    <definedName name="RepairCategory295">'Repairs Verification'!$AT$2091</definedName>
    <definedName name="RepairCategory296">'Repairs Verification'!$AT$2098</definedName>
    <definedName name="RepairCategory297">'Repairs Verification'!$AT$2105</definedName>
    <definedName name="RepairCategory298">'Repairs Verification'!$AT$2112</definedName>
    <definedName name="RepairCategory299">'Repairs Verification'!$AT$2119</definedName>
    <definedName name="RepairCategory3">'Repairs Verification'!$AT$47</definedName>
    <definedName name="RepairCategory30">'Repairs Verification'!$AT$236</definedName>
    <definedName name="RepairCategory300">'Repairs Verification'!$AT$2126</definedName>
    <definedName name="RepairCategory301">'Repairs Verification'!$AT$2133</definedName>
    <definedName name="RepairCategory302">'Repairs Verification'!$AT$2140</definedName>
    <definedName name="RepairCategory303">'Repairs Verification'!$AT$2147</definedName>
    <definedName name="RepairCategory304">'Repairs Verification'!$AT$2154</definedName>
    <definedName name="RepairCategory305">'Repairs Verification'!$AT$2161</definedName>
    <definedName name="RepairCategory306">'Repairs Verification'!$AT$2168</definedName>
    <definedName name="RepairCategory307">'Repairs Verification'!$AT$2175</definedName>
    <definedName name="RepairCategory31">'Repairs Verification'!$AT$243</definedName>
    <definedName name="RepairCategory32">'Repairs Verification'!$AT$250</definedName>
    <definedName name="RepairCategory33">'Repairs Verification'!$AT$257</definedName>
    <definedName name="RepairCategory34">'Repairs Verification'!$AT$264</definedName>
    <definedName name="RepairCategory35">'Repairs Verification'!$AT$271</definedName>
    <definedName name="RepairCategory36">'Repairs Verification'!$AT$278</definedName>
    <definedName name="RepairCategory37">'Repairs Verification'!$AT$285</definedName>
    <definedName name="RepairCategory38">'Repairs Verification'!$AT$292</definedName>
    <definedName name="RepairCategory39">'Repairs Verification'!$AT$299</definedName>
    <definedName name="RepairCategory4">'Repairs Verification'!$AT$54</definedName>
    <definedName name="RepairCategory40">'Repairs Verification'!$AT$306</definedName>
    <definedName name="RepairCategory41">'Repairs Verification'!$AT$313</definedName>
    <definedName name="RepairCategory42">'Repairs Verification'!$AT$320</definedName>
    <definedName name="RepairCategory43">'Repairs Verification'!$AT$327</definedName>
    <definedName name="RepairCategory44">'Repairs Verification'!$AT$334</definedName>
    <definedName name="RepairCategory45">'Repairs Verification'!$AT$341</definedName>
    <definedName name="RepairCategory46">'Repairs Verification'!$AT$348</definedName>
    <definedName name="RepairCategory47">'Repairs Verification'!$AT$355</definedName>
    <definedName name="RepairCategory48">'Repairs Verification'!$AT$362</definedName>
    <definedName name="RepairCategory49">'Repairs Verification'!$AT$369</definedName>
    <definedName name="RepairCategory5">'Repairs Verification'!$AT$61</definedName>
    <definedName name="RepairCategory50">'Repairs Verification'!$AT$376</definedName>
    <definedName name="RepairCategory51">'Repairs Verification'!$AT$383</definedName>
    <definedName name="RepairCategory52">'Repairs Verification'!$AT$390</definedName>
    <definedName name="RepairCategory53">'Repairs Verification'!$AT$397</definedName>
    <definedName name="RepairCategory54">'Repairs Verification'!$AT$404</definedName>
    <definedName name="RepairCategory55">'Repairs Verification'!$AT$411</definedName>
    <definedName name="RepairCategory56">'Repairs Verification'!$AT$418</definedName>
    <definedName name="RepairCategory57">'Repairs Verification'!$AT$425</definedName>
    <definedName name="RepairCategory58">'Repairs Verification'!$AT$432</definedName>
    <definedName name="RepairCategory59">'Repairs Verification'!$AT$439</definedName>
    <definedName name="RepairCategory6">'Repairs Verification'!$AT$68</definedName>
    <definedName name="RepairCategory60">'Repairs Verification'!$AT$446</definedName>
    <definedName name="RepairCategory61">'Repairs Verification'!$AT$453</definedName>
    <definedName name="RepairCategory62">'Repairs Verification'!$AT$460</definedName>
    <definedName name="RepairCategory63">'Repairs Verification'!$AT$467</definedName>
    <definedName name="RepairCategory64">'Repairs Verification'!$AT$474</definedName>
    <definedName name="RepairCategory65">'Repairs Verification'!$AT$481</definedName>
    <definedName name="RepairCategory66">'Repairs Verification'!$AT$488</definedName>
    <definedName name="RepairCategory67">'Repairs Verification'!$AT$495</definedName>
    <definedName name="RepairCategory68">'Repairs Verification'!$AT$502</definedName>
    <definedName name="RepairCategory69">'Repairs Verification'!$AT$509</definedName>
    <definedName name="RepairCategory7">'Repairs Verification'!$AT$75</definedName>
    <definedName name="RepairCategory70">'Repairs Verification'!$AT$516</definedName>
    <definedName name="RepairCategory71">'Repairs Verification'!$AT$523</definedName>
    <definedName name="RepairCategory72">'Repairs Verification'!$AT$530</definedName>
    <definedName name="RepairCategory73">'Repairs Verification'!$AT$537</definedName>
    <definedName name="RepairCategory74">'Repairs Verification'!$AT$544</definedName>
    <definedName name="RepairCategory75">'Repairs Verification'!$AT$551</definedName>
    <definedName name="RepairCategory76">'Repairs Verification'!$AT$558</definedName>
    <definedName name="RepairCategory77">'Repairs Verification'!$AT$565</definedName>
    <definedName name="RepairCategory78">'Repairs Verification'!$AT$572</definedName>
    <definedName name="RepairCategory79">'Repairs Verification'!$AT$579</definedName>
    <definedName name="RepairCategory8">'Repairs Verification'!$AT$82</definedName>
    <definedName name="RepairCategory80">'Repairs Verification'!$AT$586</definedName>
    <definedName name="RepairCategory81">'Repairs Verification'!$AT$593</definedName>
    <definedName name="RepairCategory82">'Repairs Verification'!$AT$600</definedName>
    <definedName name="RepairCategory83">'Repairs Verification'!$AT$607</definedName>
    <definedName name="RepairCategory84">'Repairs Verification'!$AT$614</definedName>
    <definedName name="RepairCategory85">'Repairs Verification'!$AT$621</definedName>
    <definedName name="RepairCategory86">'Repairs Verification'!$AT$628</definedName>
    <definedName name="RepairCategory87">'Repairs Verification'!$AT$635</definedName>
    <definedName name="RepairCategory88">'Repairs Verification'!$AT$642</definedName>
    <definedName name="RepairCategory89">'Repairs Verification'!$AT$649</definedName>
    <definedName name="RepairCategory9">'Repairs Verification'!$AT$89</definedName>
    <definedName name="RepairCategory90">'Repairs Verification'!$AT$656</definedName>
    <definedName name="RepairCategory91">'Repairs Verification'!$AT$663</definedName>
    <definedName name="RepairCategory92">'Repairs Verification'!$AT$670</definedName>
    <definedName name="RepairCategory93">'Repairs Verification'!$AT$677</definedName>
    <definedName name="RepairCategory94">'Repairs Verification'!$AT$684</definedName>
    <definedName name="RepairCategory95">'Repairs Verification'!$AT$691</definedName>
    <definedName name="RepairCategory96">'Repairs Verification'!$AT$698</definedName>
    <definedName name="RepairCategory97">'Repairs Verification'!$AT$705</definedName>
    <definedName name="RepairCategory98">'Repairs Verification'!$AT$712</definedName>
    <definedName name="RepairCategory99">'Repairs Verification'!$AT$719</definedName>
    <definedName name="RepairCompletedPercent1">'Repairs Verification'!$AT$30</definedName>
    <definedName name="RepairCompletedPercent10">'Repairs Verification'!$AT$93</definedName>
    <definedName name="RepairCompletedPercent100">'Repairs Verification'!$AT$723</definedName>
    <definedName name="RepairCompletedPercent101">'Repairs Verification'!$AT$730</definedName>
    <definedName name="RepairCompletedPercent102">'Repairs Verification'!$AT$737</definedName>
    <definedName name="RepairCompletedPercent103">'Repairs Verification'!$AT$744</definedName>
    <definedName name="RepairCompletedPercent104">'Repairs Verification'!$AT$751</definedName>
    <definedName name="RepairCompletedPercent105">'Repairs Verification'!$AT$758</definedName>
    <definedName name="RepairCompletedPercent106">'Repairs Verification'!$AT$765</definedName>
    <definedName name="RepairCompletedPercent107">'Repairs Verification'!$AT$772</definedName>
    <definedName name="RepairCompletedPercent108">'Repairs Verification'!$AT$779</definedName>
    <definedName name="RepairCompletedPercent109">'Repairs Verification'!$AT$786</definedName>
    <definedName name="RepairCompletedPercent11">'Repairs Verification'!$AT$100</definedName>
    <definedName name="RepairCompletedPercent110">'Repairs Verification'!$AT$793</definedName>
    <definedName name="RepairCompletedPercent111">'Repairs Verification'!$AT$800</definedName>
    <definedName name="RepairCompletedPercent112">'Repairs Verification'!$AT$807</definedName>
    <definedName name="RepairCompletedPercent113">'Repairs Verification'!$AT$814</definedName>
    <definedName name="RepairCompletedPercent114">'Repairs Verification'!$AT$821</definedName>
    <definedName name="RepairCompletedPercent115">'Repairs Verification'!$AT$828</definedName>
    <definedName name="RepairCompletedPercent116">'Repairs Verification'!$AT$835</definedName>
    <definedName name="RepairCompletedPercent117">'Repairs Verification'!$AT$842</definedName>
    <definedName name="RepairCompletedPercent118">'Repairs Verification'!$AT$849</definedName>
    <definedName name="RepairCompletedPercent119">'Repairs Verification'!$AT$856</definedName>
    <definedName name="RepairCompletedPercent12">'Repairs Verification'!$AT$107</definedName>
    <definedName name="RepairCompletedPercent120">'Repairs Verification'!$AT$863</definedName>
    <definedName name="RepairCompletedPercent121">'Repairs Verification'!$AT$870</definedName>
    <definedName name="RepairCompletedPercent122">'Repairs Verification'!$AT$877</definedName>
    <definedName name="RepairCompletedPercent123">'Repairs Verification'!$AT$884</definedName>
    <definedName name="RepairCompletedPercent124">'Repairs Verification'!$AT$891</definedName>
    <definedName name="RepairCompletedPercent125">'Repairs Verification'!$AT$898</definedName>
    <definedName name="RepairCompletedPercent126">'Repairs Verification'!$AT$905</definedName>
    <definedName name="RepairCompletedPercent127">'Repairs Verification'!$AT$912</definedName>
    <definedName name="RepairCompletedPercent128">'Repairs Verification'!$AT$919</definedName>
    <definedName name="RepairCompletedPercent129">'Repairs Verification'!$AT$926</definedName>
    <definedName name="RepairCompletedPercent13">'Repairs Verification'!$AT$114</definedName>
    <definedName name="RepairCompletedPercent130">'Repairs Verification'!$AT$933</definedName>
    <definedName name="RepairCompletedPercent131">'Repairs Verification'!$AT$940</definedName>
    <definedName name="RepairCompletedPercent132">'Repairs Verification'!$AT$947</definedName>
    <definedName name="RepairCompletedPercent133">'Repairs Verification'!$AT$954</definedName>
    <definedName name="RepairCompletedPercent134">'Repairs Verification'!$AT$961</definedName>
    <definedName name="RepairCompletedPercent135">'Repairs Verification'!$AT$968</definedName>
    <definedName name="RepairCompletedPercent136">'Repairs Verification'!$AT$975</definedName>
    <definedName name="RepairCompletedPercent137">'Repairs Verification'!$AT$982</definedName>
    <definedName name="RepairCompletedPercent138">'Repairs Verification'!$AT$989</definedName>
    <definedName name="RepairCompletedPercent139">'Repairs Verification'!$AT$996</definedName>
    <definedName name="RepairCompletedPercent14">'Repairs Verification'!$AT$121</definedName>
    <definedName name="RepairCompletedPercent140">'Repairs Verification'!$AT$1003</definedName>
    <definedName name="RepairCompletedPercent141">'Repairs Verification'!$AT$1010</definedName>
    <definedName name="RepairCompletedPercent142">'Repairs Verification'!$AT$1017</definedName>
    <definedName name="RepairCompletedPercent143">'Repairs Verification'!$AT$1024</definedName>
    <definedName name="RepairCompletedPercent144">'Repairs Verification'!$AT$1031</definedName>
    <definedName name="RepairCompletedPercent145">'Repairs Verification'!$AT$1038</definedName>
    <definedName name="RepairCompletedPercent146">'Repairs Verification'!$AT$1045</definedName>
    <definedName name="RepairCompletedPercent147">'Repairs Verification'!$AT$1052</definedName>
    <definedName name="RepairCompletedPercent148">'Repairs Verification'!$AT$1059</definedName>
    <definedName name="RepairCompletedPercent149">'Repairs Verification'!$AT$1066</definedName>
    <definedName name="RepairCompletedPercent15">'Repairs Verification'!$AT$128</definedName>
    <definedName name="RepairCompletedPercent150">'Repairs Verification'!$AT$1073</definedName>
    <definedName name="RepairCompletedPercent151">'Repairs Verification'!$AT$1080</definedName>
    <definedName name="RepairCompletedPercent152">'Repairs Verification'!$AT$1087</definedName>
    <definedName name="RepairCompletedPercent153">'Repairs Verification'!$AT$1094</definedName>
    <definedName name="RepairCompletedPercent154">'Repairs Verification'!$AT$1101</definedName>
    <definedName name="RepairCompletedPercent155">'Repairs Verification'!$AT$1108</definedName>
    <definedName name="RepairCompletedPercent156">'Repairs Verification'!$AT$1115</definedName>
    <definedName name="RepairCompletedPercent157">'Repairs Verification'!$AT$1122</definedName>
    <definedName name="RepairCompletedPercent158">'Repairs Verification'!$AT$1129</definedName>
    <definedName name="RepairCompletedPercent159">'Repairs Verification'!$AT$1136</definedName>
    <definedName name="RepairCompletedPercent16">'Repairs Verification'!$AT$135</definedName>
    <definedName name="RepairCompletedPercent160">'Repairs Verification'!$AT$1143</definedName>
    <definedName name="RepairCompletedPercent161">'Repairs Verification'!$AT$1150</definedName>
    <definedName name="RepairCompletedPercent162">'Repairs Verification'!$AT$1157</definedName>
    <definedName name="RepairCompletedPercent163">'Repairs Verification'!$AT$1164</definedName>
    <definedName name="RepairCompletedPercent164">'Repairs Verification'!$AT$1171</definedName>
    <definedName name="RepairCompletedPercent165">'Repairs Verification'!$AT$1178</definedName>
    <definedName name="RepairCompletedPercent166">'Repairs Verification'!$AT$1185</definedName>
    <definedName name="RepairCompletedPercent167">'Repairs Verification'!$AT$1192</definedName>
    <definedName name="RepairCompletedPercent168">'Repairs Verification'!$AT$1199</definedName>
    <definedName name="RepairCompletedPercent169">'Repairs Verification'!$AT$1206</definedName>
    <definedName name="RepairCompletedPercent17">'Repairs Verification'!$AT$142</definedName>
    <definedName name="RepairCompletedPercent170">'Repairs Verification'!$AT$1213</definedName>
    <definedName name="RepairCompletedPercent171">'Repairs Verification'!$AT$1220</definedName>
    <definedName name="RepairCompletedPercent172">'Repairs Verification'!$AT$1227</definedName>
    <definedName name="RepairCompletedPercent173">'Repairs Verification'!$AT$1234</definedName>
    <definedName name="RepairCompletedPercent174">'Repairs Verification'!$AT$1241</definedName>
    <definedName name="RepairCompletedPercent175">'Repairs Verification'!$AT$1248</definedName>
    <definedName name="RepairCompletedPercent176">'Repairs Verification'!$AT$1255</definedName>
    <definedName name="RepairCompletedPercent177">'Repairs Verification'!$AT$1262</definedName>
    <definedName name="RepairCompletedPercent178">'Repairs Verification'!$AT$1269</definedName>
    <definedName name="RepairCompletedPercent179">'Repairs Verification'!$AT$1276</definedName>
    <definedName name="RepairCompletedPercent18">'Repairs Verification'!$AT$149</definedName>
    <definedName name="RepairCompletedPercent180">'Repairs Verification'!$AT$1283</definedName>
    <definedName name="RepairCompletedPercent181">'Repairs Verification'!$AT$1290</definedName>
    <definedName name="RepairCompletedPercent182">'Repairs Verification'!$AT$1297</definedName>
    <definedName name="RepairCompletedPercent183">'Repairs Verification'!$AT$1304</definedName>
    <definedName name="RepairCompletedPercent184">'Repairs Verification'!$AT$1311</definedName>
    <definedName name="RepairCompletedPercent185">'Repairs Verification'!$AT$1318</definedName>
    <definedName name="RepairCompletedPercent186">'Repairs Verification'!$AT$1325</definedName>
    <definedName name="RepairCompletedPercent187">'Repairs Verification'!$AT$1332</definedName>
    <definedName name="RepairCompletedPercent188">'Repairs Verification'!$AT$1339</definedName>
    <definedName name="RepairCompletedPercent189">'Repairs Verification'!$AT$1346</definedName>
    <definedName name="RepairCompletedPercent19">'Repairs Verification'!$AT$156</definedName>
    <definedName name="RepairCompletedPercent190">'Repairs Verification'!$AT$1353</definedName>
    <definedName name="RepairCompletedPercent191">'Repairs Verification'!$AT$1360</definedName>
    <definedName name="RepairCompletedPercent192">'Repairs Verification'!$AT$1367</definedName>
    <definedName name="RepairCompletedPercent193">'Repairs Verification'!$AT$1374</definedName>
    <definedName name="RepairCompletedPercent194">'Repairs Verification'!$AT$1381</definedName>
    <definedName name="RepairCompletedPercent195">'Repairs Verification'!$AT$1388</definedName>
    <definedName name="RepairCompletedPercent196">'Repairs Verification'!$AT$1395</definedName>
    <definedName name="RepairCompletedPercent197">'Repairs Verification'!$AT$1402</definedName>
    <definedName name="RepairCompletedPercent198">'Repairs Verification'!$AT$1409</definedName>
    <definedName name="RepairCompletedPercent199">'Repairs Verification'!$AT$1416</definedName>
    <definedName name="RepairCompletedPercent2">'Repairs Verification'!$AT$37</definedName>
    <definedName name="RepairCompletedPercent20">'Repairs Verification'!$AT$163</definedName>
    <definedName name="RepairCompletedPercent200">'Repairs Verification'!$AT$1423</definedName>
    <definedName name="RepairCompletedPercent201">'Repairs Verification'!$AT$1430</definedName>
    <definedName name="RepairCompletedPercent202">'Repairs Verification'!$AT$1437</definedName>
    <definedName name="RepairCompletedPercent203">'Repairs Verification'!$AT$1444</definedName>
    <definedName name="RepairCompletedPercent204">'Repairs Verification'!$AT$1451</definedName>
    <definedName name="RepairCompletedPercent205">'Repairs Verification'!$AT$1458</definedName>
    <definedName name="RepairCompletedPercent206">'Repairs Verification'!$AT$1465</definedName>
    <definedName name="RepairCompletedPercent207">'Repairs Verification'!$AT$1472</definedName>
    <definedName name="RepairCompletedPercent208">'Repairs Verification'!$AT$1479</definedName>
    <definedName name="RepairCompletedPercent209">'Repairs Verification'!$AT$1486</definedName>
    <definedName name="RepairCompletedPercent21">'Repairs Verification'!$AT$170</definedName>
    <definedName name="RepairCompletedPercent210">'Repairs Verification'!$AT$1493</definedName>
    <definedName name="RepairCompletedPercent211">'Repairs Verification'!$AT$1500</definedName>
    <definedName name="RepairCompletedPercent212">'Repairs Verification'!$AT$1507</definedName>
    <definedName name="RepairCompletedPercent213">'Repairs Verification'!$AT$1514</definedName>
    <definedName name="RepairCompletedPercent214">'Repairs Verification'!$AT$1521</definedName>
    <definedName name="RepairCompletedPercent215">'Repairs Verification'!$AT$1528</definedName>
    <definedName name="RepairCompletedPercent216">'Repairs Verification'!$AT$1535</definedName>
    <definedName name="RepairCompletedPercent217">'Repairs Verification'!$AT$1542</definedName>
    <definedName name="RepairCompletedPercent218">'Repairs Verification'!$AT$1549</definedName>
    <definedName name="RepairCompletedPercent219">'Repairs Verification'!$AT$1556</definedName>
    <definedName name="RepairCompletedPercent22">'Repairs Verification'!$AT$177</definedName>
    <definedName name="RepairCompletedPercent220">'Repairs Verification'!$AT$1563</definedName>
    <definedName name="RepairCompletedPercent221">'Repairs Verification'!$AT$1570</definedName>
    <definedName name="RepairCompletedPercent222">'Repairs Verification'!$AT$1577</definedName>
    <definedName name="RepairCompletedPercent223">'Repairs Verification'!$AT$1584</definedName>
    <definedName name="RepairCompletedPercent224">'Repairs Verification'!$AT$1591</definedName>
    <definedName name="RepairCompletedPercent225">'Repairs Verification'!$AT$1598</definedName>
    <definedName name="RepairCompletedPercent226">'Repairs Verification'!$AT$1605</definedName>
    <definedName name="RepairCompletedPercent227">'Repairs Verification'!$AT$1612</definedName>
    <definedName name="RepairCompletedPercent228">'Repairs Verification'!$AT$1619</definedName>
    <definedName name="RepairCompletedPercent229">'Repairs Verification'!$AT$1626</definedName>
    <definedName name="RepairCompletedPercent23">'Repairs Verification'!$AT$184</definedName>
    <definedName name="RepairCompletedPercent230">'Repairs Verification'!$AT$1633</definedName>
    <definedName name="RepairCompletedPercent231">'Repairs Verification'!$AT$1640</definedName>
    <definedName name="RepairCompletedPercent232">'Repairs Verification'!$AT$1647</definedName>
    <definedName name="RepairCompletedPercent233">'Repairs Verification'!$AT$1654</definedName>
    <definedName name="RepairCompletedPercent234">'Repairs Verification'!$AT$1661</definedName>
    <definedName name="RepairCompletedPercent235">'Repairs Verification'!$AT$1668</definedName>
    <definedName name="RepairCompletedPercent236">'Repairs Verification'!$AT$1675</definedName>
    <definedName name="RepairCompletedPercent237">'Repairs Verification'!$AT$1682</definedName>
    <definedName name="RepairCompletedPercent238">'Repairs Verification'!$AT$1689</definedName>
    <definedName name="RepairCompletedPercent239">'Repairs Verification'!$AT$1696</definedName>
    <definedName name="RepairCompletedPercent24">'Repairs Verification'!$AT$191</definedName>
    <definedName name="RepairCompletedPercent240">'Repairs Verification'!$AT$1703</definedName>
    <definedName name="RepairCompletedPercent241">'Repairs Verification'!$AT$1710</definedName>
    <definedName name="RepairCompletedPercent242">'Repairs Verification'!$AT$1717</definedName>
    <definedName name="RepairCompletedPercent243">'Repairs Verification'!$AT$1724</definedName>
    <definedName name="RepairCompletedPercent244">'Repairs Verification'!$AT$1731</definedName>
    <definedName name="RepairCompletedPercent245">'Repairs Verification'!$AT$1738</definedName>
    <definedName name="RepairCompletedPercent246">'Repairs Verification'!$AT$1745</definedName>
    <definedName name="RepairCompletedPercent247">'Repairs Verification'!$AT$1752</definedName>
    <definedName name="RepairCompletedPercent248">'Repairs Verification'!$AT$1759</definedName>
    <definedName name="RepairCompletedPercent249">'Repairs Verification'!$AT$1766</definedName>
    <definedName name="RepairCompletedPercent25">'Repairs Verification'!$AT$198</definedName>
    <definedName name="RepairCompletedPercent250">'Repairs Verification'!$AT$1773</definedName>
    <definedName name="RepairCompletedPercent251">'Repairs Verification'!$AT$1780</definedName>
    <definedName name="RepairCompletedPercent252">'Repairs Verification'!$AT$1787</definedName>
    <definedName name="RepairCompletedPercent253">'Repairs Verification'!$AT$1794</definedName>
    <definedName name="RepairCompletedPercent254">'Repairs Verification'!$AT$1801</definedName>
    <definedName name="RepairCompletedPercent255">'Repairs Verification'!$AT$1808</definedName>
    <definedName name="RepairCompletedPercent256">'Repairs Verification'!$AT$1815</definedName>
    <definedName name="RepairCompletedPercent257">'Repairs Verification'!$AT$1822</definedName>
    <definedName name="RepairCompletedPercent258">'Repairs Verification'!$AT$1829</definedName>
    <definedName name="RepairCompletedPercent259">'Repairs Verification'!$AT$1836</definedName>
    <definedName name="RepairCompletedPercent26">'Repairs Verification'!$AT$205</definedName>
    <definedName name="RepairCompletedPercent260">'Repairs Verification'!$AT$1843</definedName>
    <definedName name="RepairCompletedPercent261">'Repairs Verification'!$AT$1850</definedName>
    <definedName name="RepairCompletedPercent262">'Repairs Verification'!$AT$1857</definedName>
    <definedName name="RepairCompletedPercent263">'Repairs Verification'!$AT$1864</definedName>
    <definedName name="RepairCompletedPercent264">'Repairs Verification'!$AT$1871</definedName>
    <definedName name="RepairCompletedPercent265">'Repairs Verification'!$AT$1878</definedName>
    <definedName name="RepairCompletedPercent266">'Repairs Verification'!$AT$1885</definedName>
    <definedName name="RepairCompletedPercent267">'Repairs Verification'!$AT$1892</definedName>
    <definedName name="RepairCompletedPercent268">'Repairs Verification'!$AT$1899</definedName>
    <definedName name="RepairCompletedPercent269">'Repairs Verification'!$AT$1906</definedName>
    <definedName name="RepairCompletedPercent27">'Repairs Verification'!$AT$212</definedName>
    <definedName name="RepairCompletedPercent270">'Repairs Verification'!$AT$1913</definedName>
    <definedName name="RepairCompletedPercent271">'Repairs Verification'!$AT$1920</definedName>
    <definedName name="RepairCompletedPercent272">'Repairs Verification'!$AT$1927</definedName>
    <definedName name="RepairCompletedPercent273">'Repairs Verification'!$AT$1934</definedName>
    <definedName name="RepairCompletedPercent274">'Repairs Verification'!$AT$1941</definedName>
    <definedName name="RepairCompletedPercent275">'Repairs Verification'!$AT$1948</definedName>
    <definedName name="RepairCompletedPercent276">'Repairs Verification'!$AT$1955</definedName>
    <definedName name="RepairCompletedPercent277">'Repairs Verification'!$AT$1962</definedName>
    <definedName name="RepairCompletedPercent278">'Repairs Verification'!$AT$1969</definedName>
    <definedName name="RepairCompletedPercent279">'Repairs Verification'!$AT$1976</definedName>
    <definedName name="RepairCompletedPercent28">'Repairs Verification'!$AT$219</definedName>
    <definedName name="RepairCompletedPercent280">'Repairs Verification'!$AT$1983</definedName>
    <definedName name="RepairCompletedPercent281">'Repairs Verification'!$AT$1990</definedName>
    <definedName name="RepairCompletedPercent282">'Repairs Verification'!$AT$1997</definedName>
    <definedName name="RepairCompletedPercent283">'Repairs Verification'!$AT$2004</definedName>
    <definedName name="RepairCompletedPercent284">'Repairs Verification'!$AT$2011</definedName>
    <definedName name="RepairCompletedPercent285">'Repairs Verification'!$AT$2018</definedName>
    <definedName name="RepairCompletedPercent286">'Repairs Verification'!$AT$2025</definedName>
    <definedName name="RepairCompletedPercent287">'Repairs Verification'!$AT$2032</definedName>
    <definedName name="RepairCompletedPercent288">'Repairs Verification'!$AT$2039</definedName>
    <definedName name="RepairCompletedPercent289">'Repairs Verification'!$AT$2046</definedName>
    <definedName name="RepairCompletedPercent29">'Repairs Verification'!$AT$226</definedName>
    <definedName name="RepairCompletedPercent290">'Repairs Verification'!$AT$2053</definedName>
    <definedName name="RepairCompletedPercent291">'Repairs Verification'!$AT$2060</definedName>
    <definedName name="RepairCompletedPercent292">'Repairs Verification'!$AT$2067</definedName>
    <definedName name="RepairCompletedPercent293">'Repairs Verification'!$AT$2074</definedName>
    <definedName name="RepairCompletedPercent294">'Repairs Verification'!$AT$2081</definedName>
    <definedName name="RepairCompletedPercent295">'Repairs Verification'!$AT$2088</definedName>
    <definedName name="RepairCompletedPercent296">'Repairs Verification'!$AT$2095</definedName>
    <definedName name="RepairCompletedPercent297">'Repairs Verification'!$AT$2102</definedName>
    <definedName name="RepairCompletedPercent298">'Repairs Verification'!$AT$2109</definedName>
    <definedName name="RepairCompletedPercent299">'Repairs Verification'!$AT$2116</definedName>
    <definedName name="RepairCompletedPercent3">'Repairs Verification'!$AT$44</definedName>
    <definedName name="RepairCompletedPercent30">'Repairs Verification'!$AT$233</definedName>
    <definedName name="RepairCompletedPercent300">'Repairs Verification'!$AT$2123</definedName>
    <definedName name="RepairCompletedPercent301">'Repairs Verification'!$AT$2130</definedName>
    <definedName name="RepairCompletedPercent302">'Repairs Verification'!$AT$2137</definedName>
    <definedName name="RepairCompletedPercent303">'Repairs Verification'!$AT$2144</definedName>
    <definedName name="RepairCompletedPercent304">'Repairs Verification'!$AT$2151</definedName>
    <definedName name="RepairCompletedPercent305">'Repairs Verification'!$AT$2158</definedName>
    <definedName name="RepairCompletedPercent306">'Repairs Verification'!$AT$2165</definedName>
    <definedName name="RepairCompletedPercent307">'Repairs Verification'!$AT$2172</definedName>
    <definedName name="RepairCompletedPercent31">'Repairs Verification'!$AT$240</definedName>
    <definedName name="RepairCompletedPercent32">'Repairs Verification'!$AT$247</definedName>
    <definedName name="RepairCompletedPercent33">'Repairs Verification'!$AT$254</definedName>
    <definedName name="RepairCompletedPercent34">'Repairs Verification'!$AT$261</definedName>
    <definedName name="RepairCompletedPercent35">'Repairs Verification'!$AT$268</definedName>
    <definedName name="RepairCompletedPercent36">'Repairs Verification'!$AT$275</definedName>
    <definedName name="RepairCompletedPercent37">'Repairs Verification'!$AT$282</definedName>
    <definedName name="RepairCompletedPercent38">'Repairs Verification'!$AT$289</definedName>
    <definedName name="RepairCompletedPercent39">'Repairs Verification'!$AT$296</definedName>
    <definedName name="RepairCompletedPercent4">'Repairs Verification'!$AT$51</definedName>
    <definedName name="RepairCompletedPercent40">'Repairs Verification'!$AT$303</definedName>
    <definedName name="RepairCompletedPercent41">'Repairs Verification'!$AT$310</definedName>
    <definedName name="RepairCompletedPercent42">'Repairs Verification'!$AT$317</definedName>
    <definedName name="RepairCompletedPercent43">'Repairs Verification'!$AT$324</definedName>
    <definedName name="RepairCompletedPercent44">'Repairs Verification'!$AT$331</definedName>
    <definedName name="RepairCompletedPercent45">'Repairs Verification'!$AT$338</definedName>
    <definedName name="RepairCompletedPercent46">'Repairs Verification'!$AT$345</definedName>
    <definedName name="RepairCompletedPercent47">'Repairs Verification'!$AT$352</definedName>
    <definedName name="RepairCompletedPercent48">'Repairs Verification'!$AT$359</definedName>
    <definedName name="RepairCompletedPercent49">'Repairs Verification'!$AT$366</definedName>
    <definedName name="RepairCompletedPercent5">'Repairs Verification'!$AT$58</definedName>
    <definedName name="RepairCompletedPercent50">'Repairs Verification'!$AT$373</definedName>
    <definedName name="RepairCompletedPercent51">'Repairs Verification'!$AT$380</definedName>
    <definedName name="RepairCompletedPercent52">'Repairs Verification'!$AT$387</definedName>
    <definedName name="RepairCompletedPercent53">'Repairs Verification'!$AT$394</definedName>
    <definedName name="RepairCompletedPercent54">'Repairs Verification'!$AT$401</definedName>
    <definedName name="RepairCompletedPercent55">'Repairs Verification'!$AT$408</definedName>
    <definedName name="RepairCompletedPercent56">'Repairs Verification'!$AT$415</definedName>
    <definedName name="RepairCompletedPercent57">'Repairs Verification'!$AT$422</definedName>
    <definedName name="RepairCompletedPercent58">'Repairs Verification'!$AT$429</definedName>
    <definedName name="RepairCompletedPercent59">'Repairs Verification'!$AT$436</definedName>
    <definedName name="RepairCompletedPercent6">'Repairs Verification'!$AT$65</definedName>
    <definedName name="RepairCompletedPercent60">'Repairs Verification'!$AT$443</definedName>
    <definedName name="RepairCompletedPercent61">'Repairs Verification'!$AT$450</definedName>
    <definedName name="RepairCompletedPercent62">'Repairs Verification'!$AT$457</definedName>
    <definedName name="RepairCompletedPercent63">'Repairs Verification'!$AT$464</definedName>
    <definedName name="RepairCompletedPercent64">'Repairs Verification'!$AT$471</definedName>
    <definedName name="RepairCompletedPercent65">'Repairs Verification'!$AT$478</definedName>
    <definedName name="RepairCompletedPercent66">'Repairs Verification'!$AT$485</definedName>
    <definedName name="RepairCompletedPercent67">'Repairs Verification'!$AT$492</definedName>
    <definedName name="RepairCompletedPercent68">'Repairs Verification'!$AT$499</definedName>
    <definedName name="RepairCompletedPercent69">'Repairs Verification'!$AT$506</definedName>
    <definedName name="RepairCompletedPercent7">'Repairs Verification'!$AT$72</definedName>
    <definedName name="RepairCompletedPercent70">'Repairs Verification'!$AT$513</definedName>
    <definedName name="RepairCompletedPercent71">'Repairs Verification'!$AT$520</definedName>
    <definedName name="RepairCompletedPercent72">'Repairs Verification'!$AT$527</definedName>
    <definedName name="RepairCompletedPercent73">'Repairs Verification'!$AT$534</definedName>
    <definedName name="RepairCompletedPercent74">'Repairs Verification'!$AT$541</definedName>
    <definedName name="RepairCompletedPercent75">'Repairs Verification'!$AT$548</definedName>
    <definedName name="RepairCompletedPercent76">'Repairs Verification'!$AT$555</definedName>
    <definedName name="RepairCompletedPercent77">'Repairs Verification'!$AT$562</definedName>
    <definedName name="RepairCompletedPercent78">'Repairs Verification'!$AT$569</definedName>
    <definedName name="RepairCompletedPercent79">'Repairs Verification'!$AT$576</definedName>
    <definedName name="RepairCompletedPercent8">'Repairs Verification'!$AT$79</definedName>
    <definedName name="RepairCompletedPercent80">'Repairs Verification'!$AT$583</definedName>
    <definedName name="RepairCompletedPercent81">'Repairs Verification'!$AT$590</definedName>
    <definedName name="RepairCompletedPercent82">'Repairs Verification'!$AT$597</definedName>
    <definedName name="RepairCompletedPercent83">'Repairs Verification'!$AT$604</definedName>
    <definedName name="RepairCompletedPercent84">'Repairs Verification'!$AT$611</definedName>
    <definedName name="RepairCompletedPercent85">'Repairs Verification'!$AT$618</definedName>
    <definedName name="RepairCompletedPercent86">'Repairs Verification'!$AT$625</definedName>
    <definedName name="RepairCompletedPercent87">'Repairs Verification'!$AT$632</definedName>
    <definedName name="RepairCompletedPercent88">'Repairs Verification'!$AT$639</definedName>
    <definedName name="RepairCompletedPercent89">'Repairs Verification'!$AT$646</definedName>
    <definedName name="RepairCompletedPercent9">'Repairs Verification'!$AT$86</definedName>
    <definedName name="RepairCompletedPercent90">'Repairs Verification'!$AT$653</definedName>
    <definedName name="RepairCompletedPercent91">'Repairs Verification'!$AT$660</definedName>
    <definedName name="RepairCompletedPercent92">'Repairs Verification'!$AT$667</definedName>
    <definedName name="RepairCompletedPercent93">'Repairs Verification'!$AT$674</definedName>
    <definedName name="RepairCompletedPercent94">'Repairs Verification'!$AT$681</definedName>
    <definedName name="RepairCompletedPercent95">'Repairs Verification'!$AT$688</definedName>
    <definedName name="RepairCompletedPercent96">'Repairs Verification'!$AT$695</definedName>
    <definedName name="RepairCompletedPercent97">'Repairs Verification'!$AT$702</definedName>
    <definedName name="RepairCompletedPercent98">'Repairs Verification'!$AT$709</definedName>
    <definedName name="RepairCompletedPercent99">'Repairs Verification'!$AT$716</definedName>
    <definedName name="RepairDescriptionAndLocation1">'Repairs Verification'!$B$29</definedName>
    <definedName name="RepairDescriptionAndLocation10">'Repairs Verification'!$B$92</definedName>
    <definedName name="RepairDescriptionAndLocation100">'Repairs Verification'!$B$722</definedName>
    <definedName name="RepairDescriptionAndLocation101">'Repairs Verification'!$B$729</definedName>
    <definedName name="RepairDescriptionAndLocation102">'Repairs Verification'!$B$736</definedName>
    <definedName name="RepairDescriptionAndLocation103">'Repairs Verification'!$B$743</definedName>
    <definedName name="RepairDescriptionAndLocation104">'Repairs Verification'!$B$750</definedName>
    <definedName name="RepairDescriptionAndLocation105">'Repairs Verification'!$B$757</definedName>
    <definedName name="RepairDescriptionAndLocation106">'Repairs Verification'!$B$764</definedName>
    <definedName name="RepairDescriptionAndLocation107">'Repairs Verification'!$B$771</definedName>
    <definedName name="RepairDescriptionAndLocation108">'Repairs Verification'!$B$778</definedName>
    <definedName name="RepairDescriptionAndLocation109">'Repairs Verification'!$B$785</definedName>
    <definedName name="RepairDescriptionAndLocation11">'Repairs Verification'!$B$99</definedName>
    <definedName name="RepairDescriptionAndLocation110">'Repairs Verification'!$B$792</definedName>
    <definedName name="RepairDescriptionAndLocation111">'Repairs Verification'!$B$799</definedName>
    <definedName name="RepairDescriptionAndLocation112">'Repairs Verification'!$B$806</definedName>
    <definedName name="RepairDescriptionAndLocation113">'Repairs Verification'!$B$813</definedName>
    <definedName name="RepairDescriptionAndLocation114">'Repairs Verification'!$B$820</definedName>
    <definedName name="RepairDescriptionAndLocation115">'Repairs Verification'!$B$827</definedName>
    <definedName name="RepairDescriptionAndLocation116">'Repairs Verification'!$B$834</definedName>
    <definedName name="RepairDescriptionAndLocation117">'Repairs Verification'!$B$841</definedName>
    <definedName name="RepairDescriptionAndLocation118">'Repairs Verification'!$B$848</definedName>
    <definedName name="RepairDescriptionAndLocation119">'Repairs Verification'!$B$855</definedName>
    <definedName name="RepairDescriptionAndLocation12">'Repairs Verification'!$B$106</definedName>
    <definedName name="RepairDescriptionAndLocation120">'Repairs Verification'!$B$862</definedName>
    <definedName name="RepairDescriptionAndLocation121">'Repairs Verification'!$B$869</definedName>
    <definedName name="RepairDescriptionAndLocation122">'Repairs Verification'!$B$876</definedName>
    <definedName name="RepairDescriptionAndLocation123">'Repairs Verification'!$B$883</definedName>
    <definedName name="RepairDescriptionAndLocation124">'Repairs Verification'!$B$890</definedName>
    <definedName name="RepairDescriptionAndLocation125">'Repairs Verification'!$B$897</definedName>
    <definedName name="RepairDescriptionAndLocation126">'Repairs Verification'!$B$904</definedName>
    <definedName name="RepairDescriptionAndLocation127">'Repairs Verification'!$B$911</definedName>
    <definedName name="RepairDescriptionAndLocation128">'Repairs Verification'!$B$918</definedName>
    <definedName name="RepairDescriptionAndLocation129">'Repairs Verification'!$B$925</definedName>
    <definedName name="RepairDescriptionAndLocation13">'Repairs Verification'!$B$113</definedName>
    <definedName name="RepairDescriptionAndLocation130">'Repairs Verification'!$B$932</definedName>
    <definedName name="RepairDescriptionAndLocation131">'Repairs Verification'!$B$939</definedName>
    <definedName name="RepairDescriptionAndLocation132">'Repairs Verification'!$B$946</definedName>
    <definedName name="RepairDescriptionAndLocation133">'Repairs Verification'!$B$953</definedName>
    <definedName name="RepairDescriptionAndLocation134">'Repairs Verification'!$B$960</definedName>
    <definedName name="RepairDescriptionAndLocation135">'Repairs Verification'!$B$967</definedName>
    <definedName name="RepairDescriptionAndLocation136">'Repairs Verification'!$B$974</definedName>
    <definedName name="RepairDescriptionAndLocation137">'Repairs Verification'!$B$981</definedName>
    <definedName name="RepairDescriptionAndLocation138">'Repairs Verification'!$B$988</definedName>
    <definedName name="RepairDescriptionAndLocation139">'Repairs Verification'!$B$995</definedName>
    <definedName name="RepairDescriptionAndLocation14">'Repairs Verification'!$B$120</definedName>
    <definedName name="RepairDescriptionAndLocation140">'Repairs Verification'!$B$1002</definedName>
    <definedName name="RepairDescriptionAndLocation141">'Repairs Verification'!$B$1009</definedName>
    <definedName name="RepairDescriptionAndLocation142">'Repairs Verification'!$B$1016</definedName>
    <definedName name="RepairDescriptionAndLocation143">'Repairs Verification'!$B$1023</definedName>
    <definedName name="RepairDescriptionAndLocation144">'Repairs Verification'!$B$1030</definedName>
    <definedName name="RepairDescriptionAndLocation145">'Repairs Verification'!$B$1037</definedName>
    <definedName name="RepairDescriptionAndLocation146">'Repairs Verification'!$B$1044</definedName>
    <definedName name="RepairDescriptionAndLocation147">'Repairs Verification'!$B$1051</definedName>
    <definedName name="RepairDescriptionAndLocation148">'Repairs Verification'!$B$1058</definedName>
    <definedName name="RepairDescriptionAndLocation149">'Repairs Verification'!$B$1065</definedName>
    <definedName name="RepairDescriptionAndLocation15">'Repairs Verification'!$B$127</definedName>
    <definedName name="RepairDescriptionAndLocation150">'Repairs Verification'!$B$1072</definedName>
    <definedName name="RepairDescriptionAndLocation151">'Repairs Verification'!$B$1079</definedName>
    <definedName name="RepairDescriptionAndLocation152">'Repairs Verification'!$B$1086</definedName>
    <definedName name="RepairDescriptionAndLocation153">'Repairs Verification'!$B$1093</definedName>
    <definedName name="RepairDescriptionAndLocation154">'Repairs Verification'!$B$1100</definedName>
    <definedName name="RepairDescriptionAndLocation155">'Repairs Verification'!$B$1107</definedName>
    <definedName name="RepairDescriptionAndLocation156">'Repairs Verification'!$B$1114</definedName>
    <definedName name="RepairDescriptionAndLocation157">'Repairs Verification'!$B$1121</definedName>
    <definedName name="RepairDescriptionAndLocation158">'Repairs Verification'!$B$1128</definedName>
    <definedName name="RepairDescriptionAndLocation159">'Repairs Verification'!$B$1135</definedName>
    <definedName name="RepairDescriptionAndLocation16">'Repairs Verification'!$B$134</definedName>
    <definedName name="RepairDescriptionAndLocation160">'Repairs Verification'!$B$1142</definedName>
    <definedName name="RepairDescriptionAndLocation161">'Repairs Verification'!$B$1149</definedName>
    <definedName name="RepairDescriptionAndLocation162">'Repairs Verification'!$B$1156</definedName>
    <definedName name="RepairDescriptionAndLocation163">'Repairs Verification'!$B$1163</definedName>
    <definedName name="RepairDescriptionAndLocation164">'Repairs Verification'!$B$1170</definedName>
    <definedName name="RepairDescriptionAndLocation165">'Repairs Verification'!$B$1177</definedName>
    <definedName name="RepairDescriptionAndLocation166">'Repairs Verification'!$B$1184</definedName>
    <definedName name="RepairDescriptionAndLocation167">'Repairs Verification'!$B$1191</definedName>
    <definedName name="RepairDescriptionAndLocation168">'Repairs Verification'!$B$1198</definedName>
    <definedName name="RepairDescriptionAndLocation169">'Repairs Verification'!$B$1205</definedName>
    <definedName name="RepairDescriptionAndLocation17">'Repairs Verification'!$B$141</definedName>
    <definedName name="RepairDescriptionAndLocation170">'Repairs Verification'!$B$1212</definedName>
    <definedName name="RepairDescriptionAndLocation171">'Repairs Verification'!$B$1219</definedName>
    <definedName name="RepairDescriptionAndLocation172">'Repairs Verification'!$B$1226</definedName>
    <definedName name="RepairDescriptionAndLocation173">'Repairs Verification'!$B$1233</definedName>
    <definedName name="RepairDescriptionAndLocation174">'Repairs Verification'!$B$1240</definedName>
    <definedName name="RepairDescriptionAndLocation175">'Repairs Verification'!$B$1247</definedName>
    <definedName name="RepairDescriptionAndLocation176">'Repairs Verification'!$B$1254</definedName>
    <definedName name="RepairDescriptionAndLocation177">'Repairs Verification'!$B$1261</definedName>
    <definedName name="RepairDescriptionAndLocation178">'Repairs Verification'!$B$1268</definedName>
    <definedName name="RepairDescriptionAndLocation179">'Repairs Verification'!$B$1275</definedName>
    <definedName name="RepairDescriptionAndLocation18">'Repairs Verification'!$B$148</definedName>
    <definedName name="RepairDescriptionAndLocation180">'Repairs Verification'!$B$1282</definedName>
    <definedName name="RepairDescriptionAndLocation181">'Repairs Verification'!$B$1289</definedName>
    <definedName name="RepairDescriptionAndLocation182">'Repairs Verification'!$B$1296</definedName>
    <definedName name="RepairDescriptionAndLocation183">'Repairs Verification'!$B$1303</definedName>
    <definedName name="RepairDescriptionAndLocation184">'Repairs Verification'!$B$1310</definedName>
    <definedName name="RepairDescriptionAndLocation185">'Repairs Verification'!$B$1317</definedName>
    <definedName name="RepairDescriptionAndLocation186">'Repairs Verification'!$B$1324</definedName>
    <definedName name="RepairDescriptionAndLocation187">'Repairs Verification'!$B$1331</definedName>
    <definedName name="RepairDescriptionAndLocation188">'Repairs Verification'!$B$1338</definedName>
    <definedName name="RepairDescriptionAndLocation189">'Repairs Verification'!$B$1345</definedName>
    <definedName name="RepairDescriptionAndLocation19">'Repairs Verification'!$B$155</definedName>
    <definedName name="RepairDescriptionAndLocation190">'Repairs Verification'!$B$1352</definedName>
    <definedName name="RepairDescriptionAndLocation191">'Repairs Verification'!$B$1359</definedName>
    <definedName name="RepairDescriptionAndLocation192">'Repairs Verification'!$B$1366</definedName>
    <definedName name="RepairDescriptionAndLocation193">'Repairs Verification'!$B$1373</definedName>
    <definedName name="RepairDescriptionAndLocation194">'Repairs Verification'!$B$1380</definedName>
    <definedName name="RepairDescriptionAndLocation195">'Repairs Verification'!$B$1387</definedName>
    <definedName name="RepairDescriptionAndLocation196">'Repairs Verification'!$B$1394</definedName>
    <definedName name="RepairDescriptionAndLocation197">'Repairs Verification'!$B$1401</definedName>
    <definedName name="RepairDescriptionAndLocation198">'Repairs Verification'!$B$1408</definedName>
    <definedName name="RepairDescriptionAndLocation199">'Repairs Verification'!$B$1415</definedName>
    <definedName name="RepairDescriptionAndLocation2">'Repairs Verification'!$B$36</definedName>
    <definedName name="RepairDescriptionAndLocation20">'Repairs Verification'!$B$162</definedName>
    <definedName name="RepairDescriptionAndLocation200">'Repairs Verification'!$B$1422</definedName>
    <definedName name="RepairDescriptionAndLocation201">'Repairs Verification'!$B$1429</definedName>
    <definedName name="RepairDescriptionAndLocation202">'Repairs Verification'!$B$1436</definedName>
    <definedName name="RepairDescriptionAndLocation203">'Repairs Verification'!$B$1443</definedName>
    <definedName name="RepairDescriptionAndLocation204">'Repairs Verification'!$B$1450</definedName>
    <definedName name="RepairDescriptionAndLocation205">'Repairs Verification'!$B$1457</definedName>
    <definedName name="RepairDescriptionAndLocation206">'Repairs Verification'!$B$1464</definedName>
    <definedName name="RepairDescriptionAndLocation207">'Repairs Verification'!$B$1471</definedName>
    <definedName name="RepairDescriptionAndLocation208">'Repairs Verification'!$B$1478</definedName>
    <definedName name="RepairDescriptionAndLocation209">'Repairs Verification'!$B$1485</definedName>
    <definedName name="RepairDescriptionAndLocation21">'Repairs Verification'!$B$169</definedName>
    <definedName name="RepairDescriptionAndLocation210">'Repairs Verification'!$B$1492</definedName>
    <definedName name="RepairDescriptionAndLocation211">'Repairs Verification'!$B$1499</definedName>
    <definedName name="RepairDescriptionAndLocation212">'Repairs Verification'!$B$1506</definedName>
    <definedName name="RepairDescriptionAndLocation213">'Repairs Verification'!$B$1513</definedName>
    <definedName name="RepairDescriptionAndLocation214">'Repairs Verification'!$B$1520</definedName>
    <definedName name="RepairDescriptionAndLocation215">'Repairs Verification'!$B$1527</definedName>
    <definedName name="RepairDescriptionAndLocation216">'Repairs Verification'!$B$1534</definedName>
    <definedName name="RepairDescriptionAndLocation217">'Repairs Verification'!$B$1541</definedName>
    <definedName name="RepairDescriptionAndLocation218">'Repairs Verification'!$B$1548</definedName>
    <definedName name="RepairDescriptionAndLocation219">'Repairs Verification'!$B$1555</definedName>
    <definedName name="RepairDescriptionAndLocation22">'Repairs Verification'!$B$176</definedName>
    <definedName name="RepairDescriptionAndLocation220">'Repairs Verification'!$B$1562</definedName>
    <definedName name="RepairDescriptionAndLocation221">'Repairs Verification'!$B$1569</definedName>
    <definedName name="RepairDescriptionAndLocation222">'Repairs Verification'!$B$1576</definedName>
    <definedName name="RepairDescriptionAndLocation223">'Repairs Verification'!$B$1583</definedName>
    <definedName name="RepairDescriptionAndLocation224">'Repairs Verification'!$B$1590</definedName>
    <definedName name="RepairDescriptionAndLocation225">'Repairs Verification'!$B$1597</definedName>
    <definedName name="RepairDescriptionAndLocation226">'Repairs Verification'!$B$1604</definedName>
    <definedName name="RepairDescriptionAndLocation227">'Repairs Verification'!$B$1611</definedName>
    <definedName name="RepairDescriptionAndLocation228">'Repairs Verification'!$B$1618</definedName>
    <definedName name="RepairDescriptionAndLocation229">'Repairs Verification'!$B$1625</definedName>
    <definedName name="RepairDescriptionAndLocation23">'Repairs Verification'!$B$183</definedName>
    <definedName name="RepairDescriptionAndLocation230">'Repairs Verification'!$B$1632</definedName>
    <definedName name="RepairDescriptionAndLocation231">'Repairs Verification'!$B$1639</definedName>
    <definedName name="RepairDescriptionAndLocation232">'Repairs Verification'!$B$1646</definedName>
    <definedName name="RepairDescriptionAndLocation233">'Repairs Verification'!$B$1653</definedName>
    <definedName name="RepairDescriptionAndLocation234">'Repairs Verification'!$B$1660</definedName>
    <definedName name="RepairDescriptionAndLocation235">'Repairs Verification'!$B$1667</definedName>
    <definedName name="RepairDescriptionAndLocation236">'Repairs Verification'!$B$1674</definedName>
    <definedName name="RepairDescriptionAndLocation237">'Repairs Verification'!$B$1681</definedName>
    <definedName name="RepairDescriptionAndLocation238">'Repairs Verification'!$B$1688</definedName>
    <definedName name="RepairDescriptionAndLocation239">'Repairs Verification'!$B$1695</definedName>
    <definedName name="RepairDescriptionAndLocation24">'Repairs Verification'!$B$190</definedName>
    <definedName name="RepairDescriptionAndLocation240">'Repairs Verification'!$B$1702</definedName>
    <definedName name="RepairDescriptionAndLocation241">'Repairs Verification'!$B$1709</definedName>
    <definedName name="RepairDescriptionAndLocation242">'Repairs Verification'!$B$1716</definedName>
    <definedName name="RepairDescriptionAndLocation243">'Repairs Verification'!$B$1723</definedName>
    <definedName name="RepairDescriptionAndLocation244">'Repairs Verification'!$B$1730</definedName>
    <definedName name="RepairDescriptionAndLocation245">'Repairs Verification'!$B$1737</definedName>
    <definedName name="RepairDescriptionAndLocation246">'Repairs Verification'!$B$1744</definedName>
    <definedName name="RepairDescriptionAndLocation247">'Repairs Verification'!$B$1751</definedName>
    <definedName name="RepairDescriptionAndLocation248">'Repairs Verification'!$B$1758</definedName>
    <definedName name="RepairDescriptionAndLocation249">'Repairs Verification'!$B$1765</definedName>
    <definedName name="RepairDescriptionAndLocation25">'Repairs Verification'!$B$197</definedName>
    <definedName name="RepairDescriptionAndLocation250">'Repairs Verification'!$B$1772</definedName>
    <definedName name="RepairDescriptionAndLocation251">'Repairs Verification'!$B$1779</definedName>
    <definedName name="RepairDescriptionAndLocation252">'Repairs Verification'!$B$1786</definedName>
    <definedName name="RepairDescriptionAndLocation253">'Repairs Verification'!$B$1793</definedName>
    <definedName name="RepairDescriptionAndLocation254">'Repairs Verification'!$B$1800</definedName>
    <definedName name="RepairDescriptionAndLocation255">'Repairs Verification'!$B$1807</definedName>
    <definedName name="RepairDescriptionAndLocation256">'Repairs Verification'!$B$1814</definedName>
    <definedName name="RepairDescriptionAndLocation257">'Repairs Verification'!$B$1821</definedName>
    <definedName name="RepairDescriptionAndLocation258">'Repairs Verification'!$B$1828</definedName>
    <definedName name="RepairDescriptionAndLocation259">'Repairs Verification'!$B$1835</definedName>
    <definedName name="RepairDescriptionAndLocation26">'Repairs Verification'!$B$204</definedName>
    <definedName name="RepairDescriptionAndLocation260">'Repairs Verification'!$B$1842</definedName>
    <definedName name="RepairDescriptionAndLocation261">'Repairs Verification'!$B$1849</definedName>
    <definedName name="RepairDescriptionAndLocation262">'Repairs Verification'!$B$1856</definedName>
    <definedName name="RepairDescriptionAndLocation263">'Repairs Verification'!$B$1863</definedName>
    <definedName name="RepairDescriptionAndLocation264">'Repairs Verification'!$B$1870</definedName>
    <definedName name="RepairDescriptionAndLocation265">'Repairs Verification'!$B$1877</definedName>
    <definedName name="RepairDescriptionAndLocation266">'Repairs Verification'!$B$1884</definedName>
    <definedName name="RepairDescriptionAndLocation267">'Repairs Verification'!$B$1891</definedName>
    <definedName name="RepairDescriptionAndLocation268">'Repairs Verification'!$B$1898</definedName>
    <definedName name="RepairDescriptionAndLocation269">'Repairs Verification'!$B$1905</definedName>
    <definedName name="RepairDescriptionAndLocation27">'Repairs Verification'!$B$211</definedName>
    <definedName name="RepairDescriptionAndLocation270">'Repairs Verification'!$B$1912</definedName>
    <definedName name="RepairDescriptionAndLocation271">'Repairs Verification'!$B$1919</definedName>
    <definedName name="RepairDescriptionAndLocation272">'Repairs Verification'!$B$1926</definedName>
    <definedName name="RepairDescriptionAndLocation273">'Repairs Verification'!$B$1933</definedName>
    <definedName name="RepairDescriptionAndLocation274">'Repairs Verification'!$B$1940</definedName>
    <definedName name="RepairDescriptionAndLocation275">'Repairs Verification'!$B$1947</definedName>
    <definedName name="RepairDescriptionAndLocation276">'Repairs Verification'!$B$1954</definedName>
    <definedName name="RepairDescriptionAndLocation277">'Repairs Verification'!$B$1961</definedName>
    <definedName name="RepairDescriptionAndLocation278">'Repairs Verification'!$B$1968</definedName>
    <definedName name="RepairDescriptionAndLocation279">'Repairs Verification'!$B$1975</definedName>
    <definedName name="RepairDescriptionAndLocation28">'Repairs Verification'!$B$218</definedName>
    <definedName name="RepairDescriptionAndLocation280">'Repairs Verification'!$B$1982</definedName>
    <definedName name="RepairDescriptionAndLocation281">'Repairs Verification'!$B$1989</definedName>
    <definedName name="RepairDescriptionAndLocation282">'Repairs Verification'!$B$1996</definedName>
    <definedName name="RepairDescriptionAndLocation283">'Repairs Verification'!$B$2003</definedName>
    <definedName name="RepairDescriptionAndLocation284">'Repairs Verification'!$B$2010</definedName>
    <definedName name="RepairDescriptionAndLocation285">'Repairs Verification'!$B$2017</definedName>
    <definedName name="RepairDescriptionAndLocation286">'Repairs Verification'!$B$2024</definedName>
    <definedName name="RepairDescriptionAndLocation287">'Repairs Verification'!$B$2031</definedName>
    <definedName name="RepairDescriptionAndLocation288">'Repairs Verification'!$B$2038</definedName>
    <definedName name="RepairDescriptionAndLocation289">'Repairs Verification'!$B$2045</definedName>
    <definedName name="RepairDescriptionAndLocation29">'Repairs Verification'!$B$225</definedName>
    <definedName name="RepairDescriptionAndLocation290">'Repairs Verification'!$B$2052</definedName>
    <definedName name="RepairDescriptionAndLocation291">'Repairs Verification'!$B$2059</definedName>
    <definedName name="RepairDescriptionAndLocation292">'Repairs Verification'!$B$2066</definedName>
    <definedName name="RepairDescriptionAndLocation293">'Repairs Verification'!$B$2073</definedName>
    <definedName name="RepairDescriptionAndLocation294">'Repairs Verification'!$B$2080</definedName>
    <definedName name="RepairDescriptionAndLocation295">'Repairs Verification'!$B$2087</definedName>
    <definedName name="RepairDescriptionAndLocation296">'Repairs Verification'!$B$2094</definedName>
    <definedName name="RepairDescriptionAndLocation297">'Repairs Verification'!$B$2101</definedName>
    <definedName name="RepairDescriptionAndLocation298">'Repairs Verification'!$B$2108</definedName>
    <definedName name="RepairDescriptionAndLocation299">'Repairs Verification'!$B$2115</definedName>
    <definedName name="RepairDescriptionAndLocation3">'Repairs Verification'!$B$43</definedName>
    <definedName name="RepairDescriptionAndLocation30">'Repairs Verification'!$B$232</definedName>
    <definedName name="RepairDescriptionAndLocation300">'Repairs Verification'!$B$2122</definedName>
    <definedName name="RepairDescriptionAndLocation301">'Repairs Verification'!$B$2129</definedName>
    <definedName name="RepairDescriptionAndLocation302">'Repairs Verification'!$B$2136</definedName>
    <definedName name="RepairDescriptionAndLocation303">'Repairs Verification'!$B$2143</definedName>
    <definedName name="RepairDescriptionAndLocation304">'Repairs Verification'!$B$2150</definedName>
    <definedName name="RepairDescriptionAndLocation305">'Repairs Verification'!$B$2157</definedName>
    <definedName name="RepairDescriptionAndLocation306">'Repairs Verification'!$B$2164</definedName>
    <definedName name="RepairDescriptionAndLocation307">'Repairs Verification'!$B$2171</definedName>
    <definedName name="RepairDescriptionAndLocation31">'Repairs Verification'!$B$239</definedName>
    <definedName name="RepairDescriptionAndLocation32">'Repairs Verification'!$B$246</definedName>
    <definedName name="RepairDescriptionAndLocation33">'Repairs Verification'!$B$253</definedName>
    <definedName name="RepairDescriptionAndLocation34">'Repairs Verification'!$B$260</definedName>
    <definedName name="RepairDescriptionAndLocation35">'Repairs Verification'!$B$267</definedName>
    <definedName name="RepairDescriptionAndLocation36">'Repairs Verification'!$B$274</definedName>
    <definedName name="RepairDescriptionAndLocation37">'Repairs Verification'!$B$281</definedName>
    <definedName name="RepairDescriptionAndLocation38">'Repairs Verification'!$B$288</definedName>
    <definedName name="RepairDescriptionAndLocation39">'Repairs Verification'!$B$295</definedName>
    <definedName name="RepairDescriptionAndLocation4">'Repairs Verification'!$B$50</definedName>
    <definedName name="RepairDescriptionAndLocation40">'Repairs Verification'!$B$302</definedName>
    <definedName name="RepairDescriptionAndLocation41">'Repairs Verification'!$B$309</definedName>
    <definedName name="RepairDescriptionAndLocation42">'Repairs Verification'!$B$316</definedName>
    <definedName name="RepairDescriptionAndLocation43">'Repairs Verification'!$B$323</definedName>
    <definedName name="RepairDescriptionAndLocation44">'Repairs Verification'!$B$330</definedName>
    <definedName name="RepairDescriptionAndLocation45">'Repairs Verification'!$B$337</definedName>
    <definedName name="RepairDescriptionAndLocation46">'Repairs Verification'!$B$344</definedName>
    <definedName name="RepairDescriptionAndLocation47">'Repairs Verification'!$B$351</definedName>
    <definedName name="RepairDescriptionAndLocation48">'Repairs Verification'!$B$358</definedName>
    <definedName name="RepairDescriptionAndLocation49">'Repairs Verification'!$B$365</definedName>
    <definedName name="RepairDescriptionAndLocation5">'Repairs Verification'!$B$57</definedName>
    <definedName name="RepairDescriptionAndLocation50">'Repairs Verification'!$B$372</definedName>
    <definedName name="RepairDescriptionAndLocation51">'Repairs Verification'!$B$379</definedName>
    <definedName name="RepairDescriptionAndLocation52">'Repairs Verification'!$B$386</definedName>
    <definedName name="RepairDescriptionAndLocation53">'Repairs Verification'!$B$393</definedName>
    <definedName name="RepairDescriptionAndLocation54">'Repairs Verification'!$B$400</definedName>
    <definedName name="RepairDescriptionAndLocation55">'Repairs Verification'!$B$407</definedName>
    <definedName name="RepairDescriptionAndLocation56">'Repairs Verification'!$B$414</definedName>
    <definedName name="RepairDescriptionAndLocation57">'Repairs Verification'!$B$421</definedName>
    <definedName name="RepairDescriptionAndLocation58">'Repairs Verification'!$B$428</definedName>
    <definedName name="RepairDescriptionAndLocation59">'Repairs Verification'!$B$435</definedName>
    <definedName name="RepairDescriptionAndLocation6">'Repairs Verification'!$B$64</definedName>
    <definedName name="RepairDescriptionAndLocation60">'Repairs Verification'!$B$442</definedName>
    <definedName name="RepairDescriptionAndLocation61">'Repairs Verification'!$B$449</definedName>
    <definedName name="RepairDescriptionAndLocation62">'Repairs Verification'!$B$456</definedName>
    <definedName name="RepairDescriptionAndLocation63">'Repairs Verification'!$B$463</definedName>
    <definedName name="RepairDescriptionAndLocation64">'Repairs Verification'!$B$470</definedName>
    <definedName name="RepairDescriptionAndLocation65">'Repairs Verification'!$B$477</definedName>
    <definedName name="RepairDescriptionAndLocation66">'Repairs Verification'!$B$484</definedName>
    <definedName name="RepairDescriptionAndLocation67">'Repairs Verification'!$B$491</definedName>
    <definedName name="RepairDescriptionAndLocation68">'Repairs Verification'!$B$498</definedName>
    <definedName name="RepairDescriptionAndLocation69">'Repairs Verification'!$B$505</definedName>
    <definedName name="RepairDescriptionAndLocation7">'Repairs Verification'!$B$71</definedName>
    <definedName name="RepairDescriptionAndLocation70">'Repairs Verification'!$B$512</definedName>
    <definedName name="RepairDescriptionAndLocation71">'Repairs Verification'!$B$519</definedName>
    <definedName name="RepairDescriptionAndLocation72">'Repairs Verification'!$B$526</definedName>
    <definedName name="RepairDescriptionAndLocation73">'Repairs Verification'!$B$533</definedName>
    <definedName name="RepairDescriptionAndLocation74">'Repairs Verification'!$B$540</definedName>
    <definedName name="RepairDescriptionAndLocation75">'Repairs Verification'!$B$547</definedName>
    <definedName name="RepairDescriptionAndLocation76">'Repairs Verification'!$B$554</definedName>
    <definedName name="RepairDescriptionAndLocation77">'Repairs Verification'!$B$561</definedName>
    <definedName name="RepairDescriptionAndLocation78">'Repairs Verification'!$B$568</definedName>
    <definedName name="RepairDescriptionAndLocation79">'Repairs Verification'!$B$575</definedName>
    <definedName name="RepairDescriptionAndLocation8">'Repairs Verification'!$B$78</definedName>
    <definedName name="RepairDescriptionAndLocation80">'Repairs Verification'!$B$582</definedName>
    <definedName name="RepairDescriptionAndLocation81">'Repairs Verification'!$B$589</definedName>
    <definedName name="RepairDescriptionAndLocation82">'Repairs Verification'!$B$596</definedName>
    <definedName name="RepairDescriptionAndLocation83">'Repairs Verification'!$B$603</definedName>
    <definedName name="RepairDescriptionAndLocation84">'Repairs Verification'!$B$610</definedName>
    <definedName name="RepairDescriptionAndLocation85">'Repairs Verification'!$B$617</definedName>
    <definedName name="RepairDescriptionAndLocation86">'Repairs Verification'!$B$624</definedName>
    <definedName name="RepairDescriptionAndLocation87">'Repairs Verification'!$B$631</definedName>
    <definedName name="RepairDescriptionAndLocation88">'Repairs Verification'!$B$638</definedName>
    <definedName name="RepairDescriptionAndLocation89">'Repairs Verification'!$B$645</definedName>
    <definedName name="RepairDescriptionAndLocation9">'Repairs Verification'!$B$85</definedName>
    <definedName name="RepairDescriptionAndLocation90">'Repairs Verification'!$B$652</definedName>
    <definedName name="RepairDescriptionAndLocation91">'Repairs Verification'!$B$659</definedName>
    <definedName name="RepairDescriptionAndLocation92">'Repairs Verification'!$B$666</definedName>
    <definedName name="RepairDescriptionAndLocation93">'Repairs Verification'!$B$673</definedName>
    <definedName name="RepairDescriptionAndLocation94">'Repairs Verification'!$B$680</definedName>
    <definedName name="RepairDescriptionAndLocation95">'Repairs Verification'!$B$687</definedName>
    <definedName name="RepairDescriptionAndLocation96">'Repairs Verification'!$B$694</definedName>
    <definedName name="RepairDescriptionAndLocation97">'Repairs Verification'!$B$701</definedName>
    <definedName name="RepairDescriptionAndLocation98">'Repairs Verification'!$B$708</definedName>
    <definedName name="RepairDescriptionAndLocation99">'Repairs Verification'!$B$715</definedName>
    <definedName name="RepairInspectorComments1">'Repairs Verification'!$V$29</definedName>
    <definedName name="RepairInspectorComments10">'Repairs Verification'!$V$92</definedName>
    <definedName name="RepairInspectorComments100">'Repairs Verification'!$V$722</definedName>
    <definedName name="RepairInspectorComments101">'Repairs Verification'!$V$729</definedName>
    <definedName name="RepairInspectorComments102">'Repairs Verification'!$V$736</definedName>
    <definedName name="RepairInspectorComments103">'Repairs Verification'!$V$743</definedName>
    <definedName name="RepairInspectorComments104">'Repairs Verification'!$V$750</definedName>
    <definedName name="RepairInspectorComments105">'Repairs Verification'!$V$757</definedName>
    <definedName name="RepairInspectorComments106">'Repairs Verification'!$V$764</definedName>
    <definedName name="RepairInspectorComments107">'Repairs Verification'!$V$771</definedName>
    <definedName name="RepairInspectorComments108">'Repairs Verification'!$V$778</definedName>
    <definedName name="RepairInspectorComments109">'Repairs Verification'!$V$785</definedName>
    <definedName name="RepairInspectorComments11">'Repairs Verification'!$V$99</definedName>
    <definedName name="RepairInspectorComments110">'Repairs Verification'!$V$792</definedName>
    <definedName name="RepairInspectorComments111">'Repairs Verification'!$V$799</definedName>
    <definedName name="RepairInspectorComments112">'Repairs Verification'!$V$806</definedName>
    <definedName name="RepairInspectorComments113">'Repairs Verification'!$V$813</definedName>
    <definedName name="RepairInspectorComments114">'Repairs Verification'!$V$820</definedName>
    <definedName name="RepairInspectorComments115">'Repairs Verification'!$V$827</definedName>
    <definedName name="RepairInspectorComments116">'Repairs Verification'!$V$834</definedName>
    <definedName name="RepairInspectorComments117">'Repairs Verification'!$V$841</definedName>
    <definedName name="RepairInspectorComments118">'Repairs Verification'!$V$848</definedName>
    <definedName name="RepairInspectorComments119">'Repairs Verification'!$V$855</definedName>
    <definedName name="RepairInspectorComments12">'Repairs Verification'!$V$106</definedName>
    <definedName name="RepairInspectorComments120">'Repairs Verification'!$V$862</definedName>
    <definedName name="RepairInspectorComments121">'Repairs Verification'!$V$869</definedName>
    <definedName name="RepairInspectorComments122">'Repairs Verification'!$V$876</definedName>
    <definedName name="RepairInspectorComments123">'Repairs Verification'!$V$883</definedName>
    <definedName name="RepairInspectorComments124">'Repairs Verification'!$V$890</definedName>
    <definedName name="RepairInspectorComments125">'Repairs Verification'!$V$897</definedName>
    <definedName name="RepairInspectorComments126">'Repairs Verification'!$V$904</definedName>
    <definedName name="RepairInspectorComments127">'Repairs Verification'!$V$911</definedName>
    <definedName name="RepairInspectorComments128">'Repairs Verification'!$V$918</definedName>
    <definedName name="RepairInspectorComments129">'Repairs Verification'!$V$925</definedName>
    <definedName name="RepairInspectorComments13">'Repairs Verification'!$V$113</definedName>
    <definedName name="RepairInspectorComments130">'Repairs Verification'!$V$932</definedName>
    <definedName name="RepairInspectorComments131">'Repairs Verification'!$V$939</definedName>
    <definedName name="RepairInspectorComments132">'Repairs Verification'!$V$946</definedName>
    <definedName name="RepairInspectorComments133">'Repairs Verification'!$V$953</definedName>
    <definedName name="RepairInspectorComments134">'Repairs Verification'!$V$960</definedName>
    <definedName name="RepairInspectorComments135">'Repairs Verification'!$V$967</definedName>
    <definedName name="RepairInspectorComments136">'Repairs Verification'!$V$974</definedName>
    <definedName name="RepairInspectorComments137">'Repairs Verification'!$V$981</definedName>
    <definedName name="RepairInspectorComments138">'Repairs Verification'!$V$988</definedName>
    <definedName name="RepairInspectorComments139">'Repairs Verification'!$V$995</definedName>
    <definedName name="RepairInspectorComments14">'Repairs Verification'!$V$120</definedName>
    <definedName name="RepairInspectorComments140">'Repairs Verification'!$V$1002</definedName>
    <definedName name="RepairInspectorComments141">'Repairs Verification'!$V$1009</definedName>
    <definedName name="RepairInspectorComments142">'Repairs Verification'!$V$1016</definedName>
    <definedName name="RepairInspectorComments143">'Repairs Verification'!$V$1023</definedName>
    <definedName name="RepairInspectorComments144">'Repairs Verification'!$V$1030</definedName>
    <definedName name="RepairInspectorComments145">'Repairs Verification'!$V$1037</definedName>
    <definedName name="RepairInspectorComments146">'Repairs Verification'!$V$1044</definedName>
    <definedName name="RepairInspectorComments147">'Repairs Verification'!$V$1051</definedName>
    <definedName name="RepairInspectorComments148">'Repairs Verification'!$V$1058</definedName>
    <definedName name="RepairInspectorComments149">'Repairs Verification'!$V$1065</definedName>
    <definedName name="RepairInspectorComments15">'Repairs Verification'!$V$127</definedName>
    <definedName name="RepairInspectorComments150">'Repairs Verification'!$V$1072</definedName>
    <definedName name="RepairInspectorComments151">'Repairs Verification'!$V$1079</definedName>
    <definedName name="RepairInspectorComments152">'Repairs Verification'!$V$1086</definedName>
    <definedName name="RepairInspectorComments153">'Repairs Verification'!$V$1093</definedName>
    <definedName name="RepairInspectorComments154">'Repairs Verification'!$V$1100</definedName>
    <definedName name="RepairInspectorComments155">'Repairs Verification'!$V$1107</definedName>
    <definedName name="RepairInspectorComments156">'Repairs Verification'!$V$1114</definedName>
    <definedName name="RepairInspectorComments157">'Repairs Verification'!$V$1121</definedName>
    <definedName name="RepairInspectorComments158">'Repairs Verification'!$V$1128</definedName>
    <definedName name="RepairInspectorComments159">'Repairs Verification'!$V$1135</definedName>
    <definedName name="RepairInspectorComments16">'Repairs Verification'!$V$134</definedName>
    <definedName name="RepairInspectorComments160">'Repairs Verification'!$V$1142</definedName>
    <definedName name="RepairInspectorComments161">'Repairs Verification'!$V$1149</definedName>
    <definedName name="RepairInspectorComments162">'Repairs Verification'!$V$1156</definedName>
    <definedName name="RepairInspectorComments163">'Repairs Verification'!$V$1163</definedName>
    <definedName name="RepairInspectorComments164">'Repairs Verification'!$V$1170</definedName>
    <definedName name="RepairInspectorComments165">'Repairs Verification'!$V$1177</definedName>
    <definedName name="RepairInspectorComments166">'Repairs Verification'!$V$1184</definedName>
    <definedName name="RepairInspectorComments167">'Repairs Verification'!$V$1191</definedName>
    <definedName name="RepairInspectorComments168">'Repairs Verification'!$V$1198</definedName>
    <definedName name="RepairInspectorComments169">'Repairs Verification'!$V$1205</definedName>
    <definedName name="RepairInspectorComments17">'Repairs Verification'!$V$141</definedName>
    <definedName name="RepairInspectorComments170">'Repairs Verification'!$V$1212</definedName>
    <definedName name="RepairInspectorComments171">'Repairs Verification'!$V$1219</definedName>
    <definedName name="RepairInspectorComments172">'Repairs Verification'!$V$1226</definedName>
    <definedName name="RepairInspectorComments173">'Repairs Verification'!$V$1233</definedName>
    <definedName name="RepairInspectorComments174">'Repairs Verification'!$V$1240</definedName>
    <definedName name="RepairInspectorComments175">'Repairs Verification'!$V$1247</definedName>
    <definedName name="RepairInspectorComments176">'Repairs Verification'!$V$1254</definedName>
    <definedName name="RepairInspectorComments177">'Repairs Verification'!$V$1261</definedName>
    <definedName name="RepairInspectorComments178">'Repairs Verification'!$V$1268</definedName>
    <definedName name="RepairInspectorComments179">'Repairs Verification'!$V$1275</definedName>
    <definedName name="RepairInspectorComments18">'Repairs Verification'!$V$148</definedName>
    <definedName name="RepairInspectorComments180">'Repairs Verification'!$V$1282</definedName>
    <definedName name="RepairInspectorComments181">'Repairs Verification'!$V$1289</definedName>
    <definedName name="RepairInspectorComments182">'Repairs Verification'!$V$1296</definedName>
    <definedName name="RepairInspectorComments183">'Repairs Verification'!$V$1303</definedName>
    <definedName name="RepairInspectorComments184">'Repairs Verification'!$V$1310</definedName>
    <definedName name="RepairInspectorComments185">'Repairs Verification'!$V$1317</definedName>
    <definedName name="RepairInspectorComments186">'Repairs Verification'!$V$1324</definedName>
    <definedName name="RepairInspectorComments187">'Repairs Verification'!$V$1331</definedName>
    <definedName name="RepairInspectorComments188">'Repairs Verification'!$V$1338</definedName>
    <definedName name="RepairInspectorComments189">'Repairs Verification'!$V$1345</definedName>
    <definedName name="RepairInspectorComments19">'Repairs Verification'!$V$155</definedName>
    <definedName name="RepairInspectorComments190">'Repairs Verification'!$V$1352</definedName>
    <definedName name="RepairInspectorComments191">'Repairs Verification'!$V$1359</definedName>
    <definedName name="RepairInspectorComments192">'Repairs Verification'!$V$1366</definedName>
    <definedName name="RepairInspectorComments193">'Repairs Verification'!$V$1373</definedName>
    <definedName name="RepairInspectorComments194">'Repairs Verification'!$V$1380</definedName>
    <definedName name="RepairInspectorComments195">'Repairs Verification'!$V$1387</definedName>
    <definedName name="RepairInspectorComments196">'Repairs Verification'!$V$1394</definedName>
    <definedName name="RepairInspectorComments197">'Repairs Verification'!$V$1401</definedName>
    <definedName name="RepairInspectorComments198">'Repairs Verification'!$V$1408</definedName>
    <definedName name="RepairInspectorComments199">'Repairs Verification'!$V$1415</definedName>
    <definedName name="RepairInspectorComments2">'Repairs Verification'!$V$36</definedName>
    <definedName name="RepairInspectorComments20">'Repairs Verification'!$V$162</definedName>
    <definedName name="RepairInspectorComments200">'Repairs Verification'!$V$1422</definedName>
    <definedName name="RepairInspectorComments201">'Repairs Verification'!$V$1429</definedName>
    <definedName name="RepairInspectorComments202">'Repairs Verification'!$V$1436</definedName>
    <definedName name="RepairInspectorComments203">'Repairs Verification'!$V$1443</definedName>
    <definedName name="RepairInspectorComments204">'Repairs Verification'!$V$1450</definedName>
    <definedName name="RepairInspectorComments205">'Repairs Verification'!$V$1457</definedName>
    <definedName name="RepairInspectorComments206">'Repairs Verification'!$V$1464</definedName>
    <definedName name="RepairInspectorComments207">'Repairs Verification'!$V$1471</definedName>
    <definedName name="RepairInspectorComments208">'Repairs Verification'!$V$1478</definedName>
    <definedName name="RepairInspectorComments209">'Repairs Verification'!$V$1485</definedName>
    <definedName name="RepairInspectorComments21">'Repairs Verification'!$V$169</definedName>
    <definedName name="RepairInspectorComments210">'Repairs Verification'!$V$1492</definedName>
    <definedName name="RepairInspectorComments211">'Repairs Verification'!$V$1499</definedName>
    <definedName name="RepairInspectorComments212">'Repairs Verification'!$V$1506</definedName>
    <definedName name="RepairInspectorComments213">'Repairs Verification'!$V$1513</definedName>
    <definedName name="RepairInspectorComments214">'Repairs Verification'!$V$1520</definedName>
    <definedName name="RepairInspectorComments215">'Repairs Verification'!$V$1527</definedName>
    <definedName name="RepairInspectorComments216">'Repairs Verification'!$V$1534</definedName>
    <definedName name="RepairInspectorComments217">'Repairs Verification'!$V$1541</definedName>
    <definedName name="RepairInspectorComments218">'Repairs Verification'!$V$1548</definedName>
    <definedName name="RepairInspectorComments219">'Repairs Verification'!$V$1555</definedName>
    <definedName name="RepairInspectorComments22">'Repairs Verification'!$V$176</definedName>
    <definedName name="RepairInspectorComments220">'Repairs Verification'!$V$1562</definedName>
    <definedName name="RepairInspectorComments221">'Repairs Verification'!$V$1569</definedName>
    <definedName name="RepairInspectorComments222">'Repairs Verification'!$V$1576</definedName>
    <definedName name="RepairInspectorComments223">'Repairs Verification'!$V$1583</definedName>
    <definedName name="RepairInspectorComments224">'Repairs Verification'!$V$1590</definedName>
    <definedName name="RepairInspectorComments225">'Repairs Verification'!$V$1597</definedName>
    <definedName name="RepairInspectorComments226">'Repairs Verification'!$V$1604</definedName>
    <definedName name="RepairInspectorComments227">'Repairs Verification'!$V$1611</definedName>
    <definedName name="RepairInspectorComments228">'Repairs Verification'!$V$1618</definedName>
    <definedName name="RepairInspectorComments229">'Repairs Verification'!$V$1625</definedName>
    <definedName name="RepairInspectorComments23">'Repairs Verification'!$V$183</definedName>
    <definedName name="RepairInspectorComments230">'Repairs Verification'!$V$1632</definedName>
    <definedName name="RepairInspectorComments231">'Repairs Verification'!$V$1639</definedName>
    <definedName name="RepairInspectorComments232">'Repairs Verification'!$V$1646</definedName>
    <definedName name="RepairInspectorComments233">'Repairs Verification'!$V$1653</definedName>
    <definedName name="RepairInspectorComments234">'Repairs Verification'!$V$1660</definedName>
    <definedName name="RepairInspectorComments235">'Repairs Verification'!$V$1667</definedName>
    <definedName name="RepairInspectorComments236">'Repairs Verification'!$V$1674</definedName>
    <definedName name="RepairInspectorComments237">'Repairs Verification'!$V$1681</definedName>
    <definedName name="RepairInspectorComments238">'Repairs Verification'!$V$1688</definedName>
    <definedName name="RepairInspectorComments239">'Repairs Verification'!$V$1695</definedName>
    <definedName name="RepairInspectorComments24">'Repairs Verification'!$V$190</definedName>
    <definedName name="RepairInspectorComments240">'Repairs Verification'!$V$1702</definedName>
    <definedName name="RepairInspectorComments241">'Repairs Verification'!$V$1709</definedName>
    <definedName name="RepairInspectorComments242">'Repairs Verification'!$V$1716</definedName>
    <definedName name="RepairInspectorComments243">'Repairs Verification'!$V$1723</definedName>
    <definedName name="RepairInspectorComments244">'Repairs Verification'!$V$1730</definedName>
    <definedName name="RepairInspectorComments245">'Repairs Verification'!$V$1737</definedName>
    <definedName name="RepairInspectorComments246">'Repairs Verification'!$V$1744</definedName>
    <definedName name="RepairInspectorComments247">'Repairs Verification'!$V$1751</definedName>
    <definedName name="RepairInspectorComments248">'Repairs Verification'!$V$1758</definedName>
    <definedName name="RepairInspectorComments249">'Repairs Verification'!$V$1765</definedName>
    <definedName name="RepairInspectorComments25">'Repairs Verification'!$V$197</definedName>
    <definedName name="RepairInspectorComments250">'Repairs Verification'!$V$1772</definedName>
    <definedName name="RepairInspectorComments251">'Repairs Verification'!$V$1779</definedName>
    <definedName name="RepairInspectorComments252">'Repairs Verification'!$V$1786</definedName>
    <definedName name="RepairInspectorComments253">'Repairs Verification'!$V$1793</definedName>
    <definedName name="RepairInspectorComments254">'Repairs Verification'!$V$1800</definedName>
    <definedName name="RepairInspectorComments255">'Repairs Verification'!$V$1807</definedName>
    <definedName name="RepairInspectorComments256">'Repairs Verification'!$V$1814</definedName>
    <definedName name="RepairInspectorComments257">'Repairs Verification'!$V$1821</definedName>
    <definedName name="RepairInspectorComments258">'Repairs Verification'!$V$1828</definedName>
    <definedName name="RepairInspectorComments259">'Repairs Verification'!$V$1835</definedName>
    <definedName name="RepairInspectorComments26">'Repairs Verification'!$V$204</definedName>
    <definedName name="RepairInspectorComments260">'Repairs Verification'!$V$1842</definedName>
    <definedName name="RepairInspectorComments261">'Repairs Verification'!$V$1849</definedName>
    <definedName name="RepairInspectorComments262">'Repairs Verification'!$V$1856</definedName>
    <definedName name="RepairInspectorComments263">'Repairs Verification'!$V$1863</definedName>
    <definedName name="RepairInspectorComments264">'Repairs Verification'!$V$1870</definedName>
    <definedName name="RepairInspectorComments265">'Repairs Verification'!$V$1877</definedName>
    <definedName name="RepairInspectorComments266">'Repairs Verification'!$V$1884</definedName>
    <definedName name="RepairInspectorComments267">'Repairs Verification'!$V$1891</definedName>
    <definedName name="RepairInspectorComments268">'Repairs Verification'!$V$1898</definedName>
    <definedName name="RepairInspectorComments269">'Repairs Verification'!$V$1905</definedName>
    <definedName name="RepairInspectorComments27">'Repairs Verification'!$V$211</definedName>
    <definedName name="RepairInspectorComments270">'Repairs Verification'!$V$1912</definedName>
    <definedName name="RepairInspectorComments271">'Repairs Verification'!$V$1919</definedName>
    <definedName name="RepairInspectorComments272">'Repairs Verification'!$V$1926</definedName>
    <definedName name="RepairInspectorComments273">'Repairs Verification'!$V$1933</definedName>
    <definedName name="RepairInspectorComments274">'Repairs Verification'!$V$1940</definedName>
    <definedName name="RepairInspectorComments275">'Repairs Verification'!$V$1947</definedName>
    <definedName name="RepairInspectorComments276">'Repairs Verification'!$V$1954</definedName>
    <definedName name="RepairInspectorComments277">'Repairs Verification'!$V$1961</definedName>
    <definedName name="RepairInspectorComments278">'Repairs Verification'!$V$1968</definedName>
    <definedName name="RepairInspectorComments279">'Repairs Verification'!$V$1975</definedName>
    <definedName name="RepairInspectorComments28">'Repairs Verification'!$V$218</definedName>
    <definedName name="RepairInspectorComments280">'Repairs Verification'!$V$1982</definedName>
    <definedName name="RepairInspectorComments281">'Repairs Verification'!$V$1989</definedName>
    <definedName name="RepairInspectorComments282">'Repairs Verification'!$V$1996</definedName>
    <definedName name="RepairInspectorComments283">'Repairs Verification'!$V$2003</definedName>
    <definedName name="RepairInspectorComments284">'Repairs Verification'!$V$2010</definedName>
    <definedName name="RepairInspectorComments285">'Repairs Verification'!$V$2017</definedName>
    <definedName name="RepairInspectorComments286">'Repairs Verification'!$V$2024</definedName>
    <definedName name="RepairInspectorComments287">'Repairs Verification'!$V$2031</definedName>
    <definedName name="RepairInspectorComments288">'Repairs Verification'!$V$2038</definedName>
    <definedName name="RepairInspectorComments289">'Repairs Verification'!$V$2045</definedName>
    <definedName name="RepairInspectorComments29">'Repairs Verification'!$V$225</definedName>
    <definedName name="RepairInspectorComments290">'Repairs Verification'!$V$2052</definedName>
    <definedName name="RepairInspectorComments291">'Repairs Verification'!$V$2059</definedName>
    <definedName name="RepairInspectorComments292">'Repairs Verification'!$V$2066</definedName>
    <definedName name="RepairInspectorComments293">'Repairs Verification'!$V$2073</definedName>
    <definedName name="RepairInspectorComments294">'Repairs Verification'!$V$2080</definedName>
    <definedName name="RepairInspectorComments295">'Repairs Verification'!$V$2087</definedName>
    <definedName name="RepairInspectorComments296">'Repairs Verification'!$V$2094</definedName>
    <definedName name="RepairInspectorComments297">'Repairs Verification'!$V$2101</definedName>
    <definedName name="RepairInspectorComments298">'Repairs Verification'!$V$2108</definedName>
    <definedName name="RepairInspectorComments299">'Repairs Verification'!$V$2115</definedName>
    <definedName name="RepairInspectorComments3">'Repairs Verification'!$V$43</definedName>
    <definedName name="RepairInspectorComments30">'Repairs Verification'!$V$232</definedName>
    <definedName name="RepairInspectorComments300">'Repairs Verification'!$V$2122</definedName>
    <definedName name="RepairInspectorComments301">'Repairs Verification'!$V$2129</definedName>
    <definedName name="RepairInspectorComments302">'Repairs Verification'!$V$2136</definedName>
    <definedName name="RepairInspectorComments303">'Repairs Verification'!$V$2143</definedName>
    <definedName name="RepairInspectorComments304">'Repairs Verification'!$V$2150</definedName>
    <definedName name="RepairInspectorComments305">'Repairs Verification'!$V$2157</definedName>
    <definedName name="RepairInspectorComments306">'Repairs Verification'!$V$2164</definedName>
    <definedName name="RepairInspectorComments307">'Repairs Verification'!$V$2171</definedName>
    <definedName name="RepairInspectorComments31">'Repairs Verification'!$V$239</definedName>
    <definedName name="RepairInspectorComments32">'Repairs Verification'!$V$246</definedName>
    <definedName name="RepairInspectorComments33">'Repairs Verification'!$V$253</definedName>
    <definedName name="RepairInspectorComments34">'Repairs Verification'!$V$260</definedName>
    <definedName name="RepairInspectorComments35">'Repairs Verification'!$V$267</definedName>
    <definedName name="RepairInspectorComments36">'Repairs Verification'!$V$274</definedName>
    <definedName name="RepairInspectorComments37">'Repairs Verification'!$V$281</definedName>
    <definedName name="RepairInspectorComments38">'Repairs Verification'!$V$288</definedName>
    <definedName name="RepairInspectorComments39">'Repairs Verification'!$V$295</definedName>
    <definedName name="RepairInspectorComments4">'Repairs Verification'!$V$50</definedName>
    <definedName name="RepairInspectorComments40">'Repairs Verification'!$V$302</definedName>
    <definedName name="RepairInspectorComments41">'Repairs Verification'!$V$309</definedName>
    <definedName name="RepairInspectorComments42">'Repairs Verification'!$V$316</definedName>
    <definedName name="RepairInspectorComments43">'Repairs Verification'!$V$323</definedName>
    <definedName name="RepairInspectorComments44">'Repairs Verification'!$V$330</definedName>
    <definedName name="RepairInspectorComments45">'Repairs Verification'!$V$337</definedName>
    <definedName name="RepairInspectorComments46">'Repairs Verification'!$V$344</definedName>
    <definedName name="RepairInspectorComments47">'Repairs Verification'!$V$351</definedName>
    <definedName name="RepairInspectorComments48">'Repairs Verification'!$V$358</definedName>
    <definedName name="RepairInspectorComments49">'Repairs Verification'!$V$365</definedName>
    <definedName name="RepairInspectorComments5">'Repairs Verification'!$V$57</definedName>
    <definedName name="RepairInspectorComments50">'Repairs Verification'!$V$372</definedName>
    <definedName name="RepairInspectorComments51">'Repairs Verification'!$V$379</definedName>
    <definedName name="RepairInspectorComments52">'Repairs Verification'!$V$386</definedName>
    <definedName name="RepairInspectorComments53">'Repairs Verification'!$V$393</definedName>
    <definedName name="RepairInspectorComments54">'Repairs Verification'!$V$400</definedName>
    <definedName name="RepairInspectorComments55">'Repairs Verification'!$V$407</definedName>
    <definedName name="RepairInspectorComments56">'Repairs Verification'!$V$414</definedName>
    <definedName name="RepairInspectorComments57">'Repairs Verification'!$V$421</definedName>
    <definedName name="RepairInspectorComments58">'Repairs Verification'!$V$428</definedName>
    <definedName name="RepairInspectorComments59">'Repairs Verification'!$V$435</definedName>
    <definedName name="RepairInspectorComments6">'Repairs Verification'!$V$64</definedName>
    <definedName name="RepairInspectorComments60">'Repairs Verification'!$V$442</definedName>
    <definedName name="RepairInspectorComments61">'Repairs Verification'!$V$449</definedName>
    <definedName name="RepairInspectorComments62">'Repairs Verification'!$V$456</definedName>
    <definedName name="RepairInspectorComments63">'Repairs Verification'!$V$463</definedName>
    <definedName name="RepairInspectorComments64">'Repairs Verification'!$V$470</definedName>
    <definedName name="RepairInspectorComments65">'Repairs Verification'!$V$477</definedName>
    <definedName name="RepairInspectorComments66">'Repairs Verification'!$V$484</definedName>
    <definedName name="RepairInspectorComments67">'Repairs Verification'!$V$491</definedName>
    <definedName name="RepairInspectorComments68">'Repairs Verification'!$V$498</definedName>
    <definedName name="RepairInspectorComments69">'Repairs Verification'!$V$505</definedName>
    <definedName name="RepairInspectorComments7">'Repairs Verification'!$V$71</definedName>
    <definedName name="RepairInspectorComments70">'Repairs Verification'!$V$512</definedName>
    <definedName name="RepairInspectorComments71">'Repairs Verification'!$V$519</definedName>
    <definedName name="RepairInspectorComments72">'Repairs Verification'!$V$526</definedName>
    <definedName name="RepairInspectorComments73">'Repairs Verification'!$V$533</definedName>
    <definedName name="RepairInspectorComments74">'Repairs Verification'!$V$540</definedName>
    <definedName name="RepairInspectorComments75">'Repairs Verification'!$V$547</definedName>
    <definedName name="RepairInspectorComments76">'Repairs Verification'!$V$554</definedName>
    <definedName name="RepairInspectorComments77">'Repairs Verification'!$V$561</definedName>
    <definedName name="RepairInspectorComments78">'Repairs Verification'!$V$568</definedName>
    <definedName name="RepairInspectorComments79">'Repairs Verification'!$V$575</definedName>
    <definedName name="RepairInspectorComments8">'Repairs Verification'!$V$78</definedName>
    <definedName name="RepairInspectorComments80">'Repairs Verification'!$V$582</definedName>
    <definedName name="RepairInspectorComments81">'Repairs Verification'!$V$589</definedName>
    <definedName name="RepairInspectorComments82">'Repairs Verification'!$V$596</definedName>
    <definedName name="RepairInspectorComments83">'Repairs Verification'!$V$603</definedName>
    <definedName name="RepairInspectorComments84">'Repairs Verification'!$V$610</definedName>
    <definedName name="RepairInspectorComments85">'Repairs Verification'!$V$617</definedName>
    <definedName name="RepairInspectorComments86">'Repairs Verification'!$V$624</definedName>
    <definedName name="RepairInspectorComments87">'Repairs Verification'!$V$631</definedName>
    <definedName name="RepairInspectorComments88">'Repairs Verification'!$V$638</definedName>
    <definedName name="RepairInspectorComments89">'Repairs Verification'!$V$645</definedName>
    <definedName name="RepairInspectorComments9">'Repairs Verification'!$V$85</definedName>
    <definedName name="RepairInspectorComments90">'Repairs Verification'!$V$652</definedName>
    <definedName name="RepairInspectorComments91">'Repairs Verification'!$V$659</definedName>
    <definedName name="RepairInspectorComments92">'Repairs Verification'!$V$666</definedName>
    <definedName name="RepairInspectorComments93">'Repairs Verification'!$V$673</definedName>
    <definedName name="RepairInspectorComments94">'Repairs Verification'!$V$680</definedName>
    <definedName name="RepairInspectorComments95">'Repairs Verification'!$V$687</definedName>
    <definedName name="RepairInspectorComments96">'Repairs Verification'!$V$694</definedName>
    <definedName name="RepairInspectorComments97">'Repairs Verification'!$V$701</definedName>
    <definedName name="RepairInspectorComments98">'Repairs Verification'!$V$708</definedName>
    <definedName name="RepairInspectorComments99">'Repairs Verification'!$V$715</definedName>
    <definedName name="RepairOverallCompletedEstimated">'Repairs Verification'!$Q$15</definedName>
    <definedName name="RepairOverallCompletedObserved">'Repairs Verification'!$AR$15</definedName>
    <definedName name="RepairsPhotoIdentifier1">'Repairs Verification'!$AT$29</definedName>
    <definedName name="RepairsPhotoIdentifier10">'Repairs Verification'!$AT$92</definedName>
    <definedName name="RepairsPhotoIdentifier100">'Repairs Verification'!$AT$722</definedName>
    <definedName name="RepairsPhotoIdentifier101">'Repairs Verification'!$AT$729</definedName>
    <definedName name="RepairsPhotoIdentifier102">'Repairs Verification'!$AT$736</definedName>
    <definedName name="RepairsPhotoIdentifier103">'Repairs Verification'!$AT$743</definedName>
    <definedName name="RepairsPhotoIdentifier104">'Repairs Verification'!$AT$750</definedName>
    <definedName name="RepairsPhotoIdentifier105">'Repairs Verification'!$AT$757</definedName>
    <definedName name="RepairsPhotoIdentifier106">'Repairs Verification'!$AT$764</definedName>
    <definedName name="RepairsPhotoIdentifier107">'Repairs Verification'!$AT$771</definedName>
    <definedName name="RepairsPhotoIdentifier108">'Repairs Verification'!$AT$778</definedName>
    <definedName name="RepairsPhotoIdentifier109">'Repairs Verification'!$AT$785</definedName>
    <definedName name="RepairsPhotoIdentifier11">'Repairs Verification'!$AT$99</definedName>
    <definedName name="RepairsPhotoIdentifier110">'Repairs Verification'!$AT$792</definedName>
    <definedName name="RepairsPhotoIdentifier111">'Repairs Verification'!$AT$799</definedName>
    <definedName name="RepairsPhotoIdentifier112">'Repairs Verification'!$AT$806</definedName>
    <definedName name="RepairsPhotoIdentifier113">'Repairs Verification'!$AT$813</definedName>
    <definedName name="RepairsPhotoIdentifier114">'Repairs Verification'!$AT$820</definedName>
    <definedName name="RepairsPhotoIdentifier115">'Repairs Verification'!$AT$827</definedName>
    <definedName name="RepairsPhotoIdentifier116">'Repairs Verification'!$AT$834</definedName>
    <definedName name="RepairsPhotoIdentifier117">'Repairs Verification'!$AT$841</definedName>
    <definedName name="RepairsPhotoIdentifier118">'Repairs Verification'!$AT$848</definedName>
    <definedName name="RepairsPhotoIdentifier119">'Repairs Verification'!$AT$855</definedName>
    <definedName name="RepairsPhotoIdentifier12">'Repairs Verification'!$AT$106</definedName>
    <definedName name="RepairsPhotoIdentifier120">'Repairs Verification'!$AT$862</definedName>
    <definedName name="RepairsPhotoIdentifier121">'Repairs Verification'!$AT$869</definedName>
    <definedName name="RepairsPhotoIdentifier122">'Repairs Verification'!$AT$876</definedName>
    <definedName name="RepairsPhotoIdentifier123">'Repairs Verification'!$AT$883</definedName>
    <definedName name="RepairsPhotoIdentifier124">'Repairs Verification'!$AT$890</definedName>
    <definedName name="RepairsPhotoIdentifier125">'Repairs Verification'!$AT$897</definedName>
    <definedName name="RepairsPhotoIdentifier126">'Repairs Verification'!$AT$904</definedName>
    <definedName name="RepairsPhotoIdentifier127">'Repairs Verification'!$AT$911</definedName>
    <definedName name="RepairsPhotoIdentifier128">'Repairs Verification'!$AT$918</definedName>
    <definedName name="RepairsPhotoIdentifier129">'Repairs Verification'!$AT$925</definedName>
    <definedName name="RepairsPhotoIdentifier13">'Repairs Verification'!$AT$113</definedName>
    <definedName name="RepairsPhotoIdentifier130">'Repairs Verification'!$AT$932</definedName>
    <definedName name="RepairsPhotoIdentifier131">'Repairs Verification'!$AT$939</definedName>
    <definedName name="RepairsPhotoIdentifier132">'Repairs Verification'!$AT$946</definedName>
    <definedName name="RepairsPhotoIdentifier133">'Repairs Verification'!$AT$953</definedName>
    <definedName name="RepairsPhotoIdentifier134">'Repairs Verification'!$AT$960</definedName>
    <definedName name="RepairsPhotoIdentifier135">'Repairs Verification'!$AT$967</definedName>
    <definedName name="RepairsPhotoIdentifier136">'Repairs Verification'!$AT$974</definedName>
    <definedName name="RepairsPhotoIdentifier137">'Repairs Verification'!$AT$981</definedName>
    <definedName name="RepairsPhotoIdentifier138">'Repairs Verification'!$AT$988</definedName>
    <definedName name="RepairsPhotoIdentifier139">'Repairs Verification'!$AT$995</definedName>
    <definedName name="RepairsPhotoIdentifier14">'Repairs Verification'!$AT$120</definedName>
    <definedName name="RepairsPhotoIdentifier140">'Repairs Verification'!$AT$1002</definedName>
    <definedName name="RepairsPhotoIdentifier141">'Repairs Verification'!$AT$1009</definedName>
    <definedName name="RepairsPhotoIdentifier142">'Repairs Verification'!$AT$1016</definedName>
    <definedName name="RepairsPhotoIdentifier143">'Repairs Verification'!$AT$1023</definedName>
    <definedName name="RepairsPhotoIdentifier144">'Repairs Verification'!$AT$1030</definedName>
    <definedName name="RepairsPhotoIdentifier145">'Repairs Verification'!$AT$1037</definedName>
    <definedName name="RepairsPhotoIdentifier146">'Repairs Verification'!$AT$1044</definedName>
    <definedName name="RepairsPhotoIdentifier147">'Repairs Verification'!$AT$1051</definedName>
    <definedName name="RepairsPhotoIdentifier148">'Repairs Verification'!$AT$1058</definedName>
    <definedName name="RepairsPhotoIdentifier149">'Repairs Verification'!$AT$1065</definedName>
    <definedName name="RepairsPhotoIdentifier15">'Repairs Verification'!$AT$127</definedName>
    <definedName name="RepairsPhotoIdentifier150">'Repairs Verification'!$AT$1072</definedName>
    <definedName name="RepairsPhotoIdentifier151">'Repairs Verification'!$AT$1079</definedName>
    <definedName name="RepairsPhotoIdentifier152">'Repairs Verification'!$AT$1086</definedName>
    <definedName name="RepairsPhotoIdentifier153">'Repairs Verification'!$AT$1093</definedName>
    <definedName name="RepairsPhotoIdentifier154">'Repairs Verification'!$AT$1100</definedName>
    <definedName name="RepairsPhotoIdentifier155">'Repairs Verification'!$AT$1107</definedName>
    <definedName name="RepairsPhotoIdentifier156">'Repairs Verification'!$AT$1114</definedName>
    <definedName name="RepairsPhotoIdentifier157">'Repairs Verification'!$AT$1121</definedName>
    <definedName name="RepairsPhotoIdentifier158">'Repairs Verification'!$AT$1128</definedName>
    <definedName name="RepairsPhotoIdentifier159">'Repairs Verification'!$AT$1135</definedName>
    <definedName name="RepairsPhotoIdentifier16">'Repairs Verification'!$AT$134</definedName>
    <definedName name="RepairsPhotoIdentifier160">'Repairs Verification'!$AT$1142</definedName>
    <definedName name="RepairsPhotoIdentifier161">'Repairs Verification'!$AT$1149</definedName>
    <definedName name="RepairsPhotoIdentifier162">'Repairs Verification'!$AT$1156</definedName>
    <definedName name="RepairsPhotoIdentifier163">'Repairs Verification'!$AT$1163</definedName>
    <definedName name="RepairsPhotoIdentifier164">'Repairs Verification'!$AT$1170</definedName>
    <definedName name="RepairsPhotoIdentifier165">'Repairs Verification'!$AT$1177</definedName>
    <definedName name="RepairsPhotoIdentifier166">'Repairs Verification'!$AT$1184</definedName>
    <definedName name="RepairsPhotoIdentifier167">'Repairs Verification'!$AT$1191</definedName>
    <definedName name="RepairsPhotoIdentifier168">'Repairs Verification'!$AT$1198</definedName>
    <definedName name="RepairsPhotoIdentifier169">'Repairs Verification'!$AT$1205</definedName>
    <definedName name="RepairsPhotoIdentifier17">'Repairs Verification'!$AT$141</definedName>
    <definedName name="RepairsPhotoIdentifier170">'Repairs Verification'!$AT$1212</definedName>
    <definedName name="RepairsPhotoIdentifier171">'Repairs Verification'!$AT$1219</definedName>
    <definedName name="RepairsPhotoIdentifier172">'Repairs Verification'!$AT$1226</definedName>
    <definedName name="RepairsPhotoIdentifier173">'Repairs Verification'!$AT$1233</definedName>
    <definedName name="RepairsPhotoIdentifier174">'Repairs Verification'!$AT$1240</definedName>
    <definedName name="RepairsPhotoIdentifier175">'Repairs Verification'!$AT$1247</definedName>
    <definedName name="RepairsPhotoIdentifier176">'Repairs Verification'!$AT$1254</definedName>
    <definedName name="RepairsPhotoIdentifier177">'Repairs Verification'!$AT$1261</definedName>
    <definedName name="RepairsPhotoIdentifier178">'Repairs Verification'!$AT$1268</definedName>
    <definedName name="RepairsPhotoIdentifier179">'Repairs Verification'!$AT$1275</definedName>
    <definedName name="RepairsPhotoIdentifier18">'Repairs Verification'!$AT$148</definedName>
    <definedName name="RepairsPhotoIdentifier180">'Repairs Verification'!$AT$1282</definedName>
    <definedName name="RepairsPhotoIdentifier181">'Repairs Verification'!$AT$1289</definedName>
    <definedName name="RepairsPhotoIdentifier182">'Repairs Verification'!$AT$1296</definedName>
    <definedName name="RepairsPhotoIdentifier183">'Repairs Verification'!$AT$1303</definedName>
    <definedName name="RepairsPhotoIdentifier184">'Repairs Verification'!$AT$1310</definedName>
    <definedName name="RepairsPhotoIdentifier185">'Repairs Verification'!$AT$1317</definedName>
    <definedName name="RepairsPhotoIdentifier186">'Repairs Verification'!$AT$1324</definedName>
    <definedName name="RepairsPhotoIdentifier187">'Repairs Verification'!$AT$1331</definedName>
    <definedName name="RepairsPhotoIdentifier188">'Repairs Verification'!$AT$1338</definedName>
    <definedName name="RepairsPhotoIdentifier189">'Repairs Verification'!$AT$1345</definedName>
    <definedName name="RepairsPhotoIdentifier19">'Repairs Verification'!$AT$155</definedName>
    <definedName name="RepairsPhotoIdentifier190">'Repairs Verification'!$AT$1352</definedName>
    <definedName name="RepairsPhotoIdentifier191">'Repairs Verification'!$AT$1359</definedName>
    <definedName name="RepairsPhotoIdentifier192">'Repairs Verification'!$AT$1366</definedName>
    <definedName name="RepairsPhotoIdentifier193">'Repairs Verification'!$AT$1373</definedName>
    <definedName name="RepairsPhotoIdentifier194">'Repairs Verification'!$AT$1380</definedName>
    <definedName name="RepairsPhotoIdentifier195">'Repairs Verification'!$AT$1387</definedName>
    <definedName name="RepairsPhotoIdentifier196">'Repairs Verification'!$AT$1394</definedName>
    <definedName name="RepairsPhotoIdentifier197">'Repairs Verification'!$AT$1401</definedName>
    <definedName name="RepairsPhotoIdentifier198">'Repairs Verification'!$AT$1408</definedName>
    <definedName name="RepairsPhotoIdentifier199">'Repairs Verification'!$AT$1415</definedName>
    <definedName name="RepairsPhotoIdentifier2">'Repairs Verification'!$AT$36</definedName>
    <definedName name="RepairsPhotoIdentifier20">'Repairs Verification'!$AT$162</definedName>
    <definedName name="RepairsPhotoIdentifier200">'Repairs Verification'!$AT$1422</definedName>
    <definedName name="RepairsPhotoIdentifier201">'Repairs Verification'!$AT$1429</definedName>
    <definedName name="RepairsPhotoIdentifier202">'Repairs Verification'!$AT$1436</definedName>
    <definedName name="RepairsPhotoIdentifier203">'Repairs Verification'!$AT$1443</definedName>
    <definedName name="RepairsPhotoIdentifier204">'Repairs Verification'!$AT$1450</definedName>
    <definedName name="RepairsPhotoIdentifier205">'Repairs Verification'!$AT$1457</definedName>
    <definedName name="RepairsPhotoIdentifier206">'Repairs Verification'!$AT$1464</definedName>
    <definedName name="RepairsPhotoIdentifier207">'Repairs Verification'!$AT$1471</definedName>
    <definedName name="RepairsPhotoIdentifier208">'Repairs Verification'!$AT$1478</definedName>
    <definedName name="RepairsPhotoIdentifier209">'Repairs Verification'!$AT$1485</definedName>
    <definedName name="RepairsPhotoIdentifier21">'Repairs Verification'!$AT$169</definedName>
    <definedName name="RepairsPhotoIdentifier210">'Repairs Verification'!$AT$1492</definedName>
    <definedName name="RepairsPhotoIdentifier211">'Repairs Verification'!$AT$1499</definedName>
    <definedName name="RepairsPhotoIdentifier212">'Repairs Verification'!$AT$1506</definedName>
    <definedName name="RepairsPhotoIdentifier213">'Repairs Verification'!$AT$1513</definedName>
    <definedName name="RepairsPhotoIdentifier214">'Repairs Verification'!$AT$1520</definedName>
    <definedName name="RepairsPhotoIdentifier215">'Repairs Verification'!$AT$1527</definedName>
    <definedName name="RepairsPhotoIdentifier216">'Repairs Verification'!$AT$1534</definedName>
    <definedName name="RepairsPhotoIdentifier217">'Repairs Verification'!$AT$1541</definedName>
    <definedName name="RepairsPhotoIdentifier218">'Repairs Verification'!$AT$1548</definedName>
    <definedName name="RepairsPhotoIdentifier219">'Repairs Verification'!$AT$1555</definedName>
    <definedName name="RepairsPhotoIdentifier22">'Repairs Verification'!$AT$176</definedName>
    <definedName name="RepairsPhotoIdentifier220">'Repairs Verification'!$AT$1562</definedName>
    <definedName name="RepairsPhotoIdentifier221">'Repairs Verification'!$AT$1569</definedName>
    <definedName name="RepairsPhotoIdentifier222">'Repairs Verification'!$AT$1576</definedName>
    <definedName name="RepairsPhotoIdentifier223">'Repairs Verification'!$AT$1583</definedName>
    <definedName name="RepairsPhotoIdentifier224">'Repairs Verification'!$AT$1590</definedName>
    <definedName name="RepairsPhotoIdentifier225">'Repairs Verification'!$AT$1597</definedName>
    <definedName name="RepairsPhotoIdentifier226">'Repairs Verification'!$AT$1604</definedName>
    <definedName name="RepairsPhotoIdentifier227">'Repairs Verification'!$AT$1611</definedName>
    <definedName name="RepairsPhotoIdentifier228">'Repairs Verification'!$AT$1618</definedName>
    <definedName name="RepairsPhotoIdentifier229">'Repairs Verification'!$AT$1625</definedName>
    <definedName name="RepairsPhotoIdentifier23">'Repairs Verification'!$AT$183</definedName>
    <definedName name="RepairsPhotoIdentifier230">'Repairs Verification'!$AT$1632</definedName>
    <definedName name="RepairsPhotoIdentifier231">'Repairs Verification'!$AT$1639</definedName>
    <definedName name="RepairsPhotoIdentifier232">'Repairs Verification'!$AT$1646</definedName>
    <definedName name="RepairsPhotoIdentifier233">'Repairs Verification'!$AT$1653</definedName>
    <definedName name="RepairsPhotoIdentifier234">'Repairs Verification'!$AT$1660</definedName>
    <definedName name="RepairsPhotoIdentifier235">'Repairs Verification'!$AT$1667</definedName>
    <definedName name="RepairsPhotoIdentifier236">'Repairs Verification'!$AT$1674</definedName>
    <definedName name="RepairsPhotoIdentifier237">'Repairs Verification'!$AT$1681</definedName>
    <definedName name="RepairsPhotoIdentifier238">'Repairs Verification'!$AT$1688</definedName>
    <definedName name="RepairsPhotoIdentifier239">'Repairs Verification'!$AT$1695</definedName>
    <definedName name="RepairsPhotoIdentifier24">'Repairs Verification'!$AT$190</definedName>
    <definedName name="RepairsPhotoIdentifier240">'Repairs Verification'!$AT$1702</definedName>
    <definedName name="RepairsPhotoIdentifier241">'Repairs Verification'!$AT$1709</definedName>
    <definedName name="RepairsPhotoIdentifier242">'Repairs Verification'!$AT$1716</definedName>
    <definedName name="RepairsPhotoIdentifier243">'Repairs Verification'!$AT$1723</definedName>
    <definedName name="RepairsPhotoIdentifier244">'Repairs Verification'!$AT$1730</definedName>
    <definedName name="RepairsPhotoIdentifier245">'Repairs Verification'!$AT$1737</definedName>
    <definedName name="RepairsPhotoIdentifier246">'Repairs Verification'!$AT$1744</definedName>
    <definedName name="RepairsPhotoIdentifier247">'Repairs Verification'!$AT$1751</definedName>
    <definedName name="RepairsPhotoIdentifier248">'Repairs Verification'!$AT$1758</definedName>
    <definedName name="RepairsPhotoIdentifier249">'Repairs Verification'!$AT$1765</definedName>
    <definedName name="RepairsPhotoIdentifier25">'Repairs Verification'!$AT$197</definedName>
    <definedName name="RepairsPhotoIdentifier250">'Repairs Verification'!$AT$1772</definedName>
    <definedName name="RepairsPhotoIdentifier251">'Repairs Verification'!$AT$1779</definedName>
    <definedName name="RepairsPhotoIdentifier252">'Repairs Verification'!$AT$1786</definedName>
    <definedName name="RepairsPhotoIdentifier253">'Repairs Verification'!$AT$1793</definedName>
    <definedName name="RepairsPhotoIdentifier254">'Repairs Verification'!$AT$1800</definedName>
    <definedName name="RepairsPhotoIdentifier255">'Repairs Verification'!$AT$1807</definedName>
    <definedName name="RepairsPhotoIdentifier256">'Repairs Verification'!$AT$1814</definedName>
    <definedName name="RepairsPhotoIdentifier257">'Repairs Verification'!$AT$1821</definedName>
    <definedName name="RepairsPhotoIdentifier258">'Repairs Verification'!$AT$1828</definedName>
    <definedName name="RepairsPhotoIdentifier259">'Repairs Verification'!$AT$1835</definedName>
    <definedName name="RepairsPhotoIdentifier26">'Repairs Verification'!$AT$204</definedName>
    <definedName name="RepairsPhotoIdentifier260">'Repairs Verification'!$AT$1842</definedName>
    <definedName name="RepairsPhotoIdentifier261">'Repairs Verification'!$AT$1849</definedName>
    <definedName name="RepairsPhotoIdentifier262">'Repairs Verification'!$AT$1856</definedName>
    <definedName name="RepairsPhotoIdentifier263">'Repairs Verification'!$AT$1863</definedName>
    <definedName name="RepairsPhotoIdentifier264">'Repairs Verification'!$AT$1870</definedName>
    <definedName name="RepairsPhotoIdentifier265">'Repairs Verification'!$AT$1877</definedName>
    <definedName name="RepairsPhotoIdentifier266">'Repairs Verification'!$AT$1884</definedName>
    <definedName name="RepairsPhotoIdentifier267">'Repairs Verification'!$AT$1891</definedName>
    <definedName name="RepairsPhotoIdentifier268">'Repairs Verification'!$AT$1898</definedName>
    <definedName name="RepairsPhotoIdentifier269">'Repairs Verification'!$AT$1905</definedName>
    <definedName name="RepairsPhotoIdentifier27">'Repairs Verification'!$AT$211</definedName>
    <definedName name="RepairsPhotoIdentifier270">'Repairs Verification'!$AT$1912</definedName>
    <definedName name="RepairsPhotoIdentifier271">'Repairs Verification'!$AT$1919</definedName>
    <definedName name="RepairsPhotoIdentifier272">'Repairs Verification'!$AT$1926</definedName>
    <definedName name="RepairsPhotoIdentifier273">'Repairs Verification'!$AT$1933</definedName>
    <definedName name="RepairsPhotoIdentifier274">'Repairs Verification'!$AT$1940</definedName>
    <definedName name="RepairsPhotoIdentifier275">'Repairs Verification'!$AT$1947</definedName>
    <definedName name="RepairsPhotoIdentifier276">'Repairs Verification'!$AT$1954</definedName>
    <definedName name="RepairsPhotoIdentifier277">'Repairs Verification'!$AT$1961</definedName>
    <definedName name="RepairsPhotoIdentifier278">'Repairs Verification'!$AT$1968</definedName>
    <definedName name="RepairsPhotoIdentifier279">'Repairs Verification'!$AT$1975</definedName>
    <definedName name="RepairsPhotoIdentifier28">'Repairs Verification'!$AT$218</definedName>
    <definedName name="RepairsPhotoIdentifier280">'Repairs Verification'!$AT$1982</definedName>
    <definedName name="RepairsPhotoIdentifier281">'Repairs Verification'!$AT$1989</definedName>
    <definedName name="RepairsPhotoIdentifier282">'Repairs Verification'!$AT$1996</definedName>
    <definedName name="RepairsPhotoIdentifier283">'Repairs Verification'!$AT$2003</definedName>
    <definedName name="RepairsPhotoIdentifier284">'Repairs Verification'!$AT$2010</definedName>
    <definedName name="RepairsPhotoIdentifier285">'Repairs Verification'!$AT$2017</definedName>
    <definedName name="RepairsPhotoIdentifier286">'Repairs Verification'!$AT$2024</definedName>
    <definedName name="RepairsPhotoIdentifier287">'Repairs Verification'!$AT$2031</definedName>
    <definedName name="RepairsPhotoIdentifier288">'Repairs Verification'!$AT$2038</definedName>
    <definedName name="RepairsPhotoIdentifier289">'Repairs Verification'!$AT$2045</definedName>
    <definedName name="RepairsPhotoIdentifier29">'Repairs Verification'!$AT$225</definedName>
    <definedName name="RepairsPhotoIdentifier290">'Repairs Verification'!$AT$2052</definedName>
    <definedName name="RepairsPhotoIdentifier291">'Repairs Verification'!$AT$2059</definedName>
    <definedName name="RepairsPhotoIdentifier292">'Repairs Verification'!$AT$2066</definedName>
    <definedName name="RepairsPhotoIdentifier293">'Repairs Verification'!$AT$2073</definedName>
    <definedName name="RepairsPhotoIdentifier294">'Repairs Verification'!$AT$2080</definedName>
    <definedName name="RepairsPhotoIdentifier295">'Repairs Verification'!$AT$2087</definedName>
    <definedName name="RepairsPhotoIdentifier296">'Repairs Verification'!$AT$2094</definedName>
    <definedName name="RepairsPhotoIdentifier297">'Repairs Verification'!$AT$2101</definedName>
    <definedName name="RepairsPhotoIdentifier298">'Repairs Verification'!$AT$2108</definedName>
    <definedName name="RepairsPhotoIdentifier299">'Repairs Verification'!$AT$2115</definedName>
    <definedName name="RepairsPhotoIdentifier3">'Repairs Verification'!$AT$43</definedName>
    <definedName name="RepairsPhotoIdentifier30">'Repairs Verification'!$AT$232</definedName>
    <definedName name="RepairsPhotoIdentifier300">'Repairs Verification'!$AT$2122</definedName>
    <definedName name="RepairsPhotoIdentifier301">'Repairs Verification'!$AT$2129</definedName>
    <definedName name="RepairsPhotoIdentifier302">'Repairs Verification'!$AT$2136</definedName>
    <definedName name="RepairsPhotoIdentifier303">'Repairs Verification'!$AT$2143</definedName>
    <definedName name="RepairsPhotoIdentifier304">'Repairs Verification'!$AT$2150</definedName>
    <definedName name="RepairsPhotoIdentifier305">'Repairs Verification'!$AT$2157</definedName>
    <definedName name="RepairsPhotoIdentifier306">'Repairs Verification'!$AT$2164</definedName>
    <definedName name="RepairsPhotoIdentifier307">'Repairs Verification'!$AT$2171</definedName>
    <definedName name="RepairsPhotoIdentifier31">'Repairs Verification'!$AT$239</definedName>
    <definedName name="RepairsPhotoIdentifier32">'Repairs Verification'!$AT$246</definedName>
    <definedName name="RepairsPhotoIdentifier33">'Repairs Verification'!$AT$253</definedName>
    <definedName name="RepairsPhotoIdentifier34">'Repairs Verification'!$AT$260</definedName>
    <definedName name="RepairsPhotoIdentifier35">'Repairs Verification'!$AT$267</definedName>
    <definedName name="RepairsPhotoIdentifier36">'Repairs Verification'!$AT$274</definedName>
    <definedName name="RepairsPhotoIdentifier37">'Repairs Verification'!$AT$281</definedName>
    <definedName name="RepairsPhotoIdentifier38">'Repairs Verification'!$AT$288</definedName>
    <definedName name="RepairsPhotoIdentifier39">'Repairs Verification'!$AT$295</definedName>
    <definedName name="RepairsPhotoIdentifier4">'Repairs Verification'!$AT$50</definedName>
    <definedName name="RepairsPhotoIdentifier40">'Repairs Verification'!$AT$302</definedName>
    <definedName name="RepairsPhotoIdentifier41">'Repairs Verification'!$AT$309</definedName>
    <definedName name="RepairsPhotoIdentifier42">'Repairs Verification'!$AT$316</definedName>
    <definedName name="RepairsPhotoIdentifier43">'Repairs Verification'!$AT$323</definedName>
    <definedName name="RepairsPhotoIdentifier44">'Repairs Verification'!$AT$330</definedName>
    <definedName name="RepairsPhotoIdentifier45">'Repairs Verification'!$AT$337</definedName>
    <definedName name="RepairsPhotoIdentifier46">'Repairs Verification'!$AT$344</definedName>
    <definedName name="RepairsPhotoIdentifier47">'Repairs Verification'!$AT$351</definedName>
    <definedName name="RepairsPhotoIdentifier48">'Repairs Verification'!$AT$358</definedName>
    <definedName name="RepairsPhotoIdentifier49">'Repairs Verification'!$AT$365</definedName>
    <definedName name="RepairsPhotoIdentifier5">'Repairs Verification'!$AT$57</definedName>
    <definedName name="RepairsPhotoIdentifier50">'Repairs Verification'!$AT$372</definedName>
    <definedName name="RepairsPhotoIdentifier51">'Repairs Verification'!$AT$379</definedName>
    <definedName name="RepairsPhotoIdentifier52">'Repairs Verification'!$AT$386</definedName>
    <definedName name="RepairsPhotoIdentifier53">'Repairs Verification'!$AT$393</definedName>
    <definedName name="RepairsPhotoIdentifier54">'Repairs Verification'!$AT$400</definedName>
    <definedName name="RepairsPhotoIdentifier55">'Repairs Verification'!$AT$407</definedName>
    <definedName name="RepairsPhotoIdentifier56">'Repairs Verification'!$AT$414</definedName>
    <definedName name="RepairsPhotoIdentifier57">'Repairs Verification'!$AT$421</definedName>
    <definedName name="RepairsPhotoIdentifier58">'Repairs Verification'!$AT$428</definedName>
    <definedName name="RepairsPhotoIdentifier59">'Repairs Verification'!$AT$435</definedName>
    <definedName name="RepairsPhotoIdentifier6">'Repairs Verification'!$AT$64</definedName>
    <definedName name="RepairsPhotoIdentifier60">'Repairs Verification'!$AT$442</definedName>
    <definedName name="RepairsPhotoIdentifier61">'Repairs Verification'!$AT$449</definedName>
    <definedName name="RepairsPhotoIdentifier62">'Repairs Verification'!$AT$456</definedName>
    <definedName name="RepairsPhotoIdentifier63">'Repairs Verification'!$AT$463</definedName>
    <definedName name="RepairsPhotoIdentifier64">'Repairs Verification'!$AT$470</definedName>
    <definedName name="RepairsPhotoIdentifier65">'Repairs Verification'!$AT$477</definedName>
    <definedName name="RepairsPhotoIdentifier66">'Repairs Verification'!$AT$484</definedName>
    <definedName name="RepairsPhotoIdentifier67">'Repairs Verification'!$AT$491</definedName>
    <definedName name="RepairsPhotoIdentifier68">'Repairs Verification'!$AT$498</definedName>
    <definedName name="RepairsPhotoIdentifier69">'Repairs Verification'!$AT$505</definedName>
    <definedName name="RepairsPhotoIdentifier7">'Repairs Verification'!$AT$71</definedName>
    <definedName name="RepairsPhotoIdentifier70">'Repairs Verification'!$AT$512</definedName>
    <definedName name="RepairsPhotoIdentifier71">'Repairs Verification'!$AT$519</definedName>
    <definedName name="RepairsPhotoIdentifier72">'Repairs Verification'!$AT$526</definedName>
    <definedName name="RepairsPhotoIdentifier73">'Repairs Verification'!$AT$533</definedName>
    <definedName name="RepairsPhotoIdentifier74">'Repairs Verification'!$AT$540</definedName>
    <definedName name="RepairsPhotoIdentifier75">'Repairs Verification'!$AT$547</definedName>
    <definedName name="RepairsPhotoIdentifier76">'Repairs Verification'!$AT$554</definedName>
    <definedName name="RepairsPhotoIdentifier77">'Repairs Verification'!$AT$561</definedName>
    <definedName name="RepairsPhotoIdentifier78">'Repairs Verification'!$AT$568</definedName>
    <definedName name="RepairsPhotoIdentifier79">'Repairs Verification'!$AT$575</definedName>
    <definedName name="RepairsPhotoIdentifier8">'Repairs Verification'!$AT$78</definedName>
    <definedName name="RepairsPhotoIdentifier80">'Repairs Verification'!$AT$582</definedName>
    <definedName name="RepairsPhotoIdentifier81">'Repairs Verification'!$AT$589</definedName>
    <definedName name="RepairsPhotoIdentifier82">'Repairs Verification'!$AT$596</definedName>
    <definedName name="RepairsPhotoIdentifier83">'Repairs Verification'!$AT$603</definedName>
    <definedName name="RepairsPhotoIdentifier84">'Repairs Verification'!$AT$610</definedName>
    <definedName name="RepairsPhotoIdentifier85">'Repairs Verification'!$AT$617</definedName>
    <definedName name="RepairsPhotoIdentifier86">'Repairs Verification'!$AT$624</definedName>
    <definedName name="RepairsPhotoIdentifier87">'Repairs Verification'!$AT$631</definedName>
    <definedName name="RepairsPhotoIdentifier88">'Repairs Verification'!$AT$638</definedName>
    <definedName name="RepairsPhotoIdentifier89">'Repairs Verification'!$AT$645</definedName>
    <definedName name="RepairsPhotoIdentifier9">'Repairs Verification'!$AT$85</definedName>
    <definedName name="RepairsPhotoIdentifier90">'Repairs Verification'!$AT$652</definedName>
    <definedName name="RepairsPhotoIdentifier91">'Repairs Verification'!$AT$659</definedName>
    <definedName name="RepairsPhotoIdentifier92">'Repairs Verification'!$AT$666</definedName>
    <definedName name="RepairsPhotoIdentifier93">'Repairs Verification'!$AT$673</definedName>
    <definedName name="RepairsPhotoIdentifier94">'Repairs Verification'!$AT$680</definedName>
    <definedName name="RepairsPhotoIdentifier95">'Repairs Verification'!$AT$687</definedName>
    <definedName name="RepairsPhotoIdentifier96">'Repairs Verification'!$AT$694</definedName>
    <definedName name="RepairsPhotoIdentifier97">'Repairs Verification'!$AT$701</definedName>
    <definedName name="RepairsPhotoIdentifier98">'Repairs Verification'!$AT$708</definedName>
    <definedName name="RepairsPhotoIdentifier99">'Repairs Verification'!$AT$715</definedName>
    <definedName name="RepairStatusType1">'Repairs Verification'!$AT$31</definedName>
    <definedName name="RepairStatusType10">'Repairs Verification'!$AT$94</definedName>
    <definedName name="RepairStatusType100">'Repairs Verification'!$AT$724</definedName>
    <definedName name="RepairStatusType101">'Repairs Verification'!$AT$731</definedName>
    <definedName name="RepairStatusType102">'Repairs Verification'!$AT$738</definedName>
    <definedName name="RepairStatusType103">'Repairs Verification'!$AT$745</definedName>
    <definedName name="RepairStatusType104">'Repairs Verification'!$AT$752</definedName>
    <definedName name="RepairStatusType105">'Repairs Verification'!$AT$759</definedName>
    <definedName name="RepairStatusType106">'Repairs Verification'!$AT$766</definedName>
    <definedName name="RepairStatusType107">'Repairs Verification'!$AT$773</definedName>
    <definedName name="RepairStatusType108">'Repairs Verification'!$AT$780</definedName>
    <definedName name="RepairStatusType109">'Repairs Verification'!$AT$787</definedName>
    <definedName name="RepairStatusType11">'Repairs Verification'!$AT$101</definedName>
    <definedName name="RepairStatusType110">'Repairs Verification'!$AT$794</definedName>
    <definedName name="RepairStatusType111">'Repairs Verification'!$AT$801</definedName>
    <definedName name="RepairStatusType112">'Repairs Verification'!$AT$808</definedName>
    <definedName name="RepairStatusType113">'Repairs Verification'!$AT$815</definedName>
    <definedName name="RepairStatusType114">'Repairs Verification'!$AT$822</definedName>
    <definedName name="RepairStatusType115">'Repairs Verification'!$AT$829</definedName>
    <definedName name="RepairStatusType116">'Repairs Verification'!$AT$836</definedName>
    <definedName name="RepairStatusType117">'Repairs Verification'!$AT$843</definedName>
    <definedName name="RepairStatusType118">'Repairs Verification'!$AT$850</definedName>
    <definedName name="RepairStatusType119">'Repairs Verification'!$AT$857</definedName>
    <definedName name="RepairStatusType12">'Repairs Verification'!$AT$108</definedName>
    <definedName name="RepairStatusType120">'Repairs Verification'!$AT$864</definedName>
    <definedName name="RepairStatusType121">'Repairs Verification'!$AT$871</definedName>
    <definedName name="RepairStatusType122">'Repairs Verification'!$AT$878</definedName>
    <definedName name="RepairStatusType123">'Repairs Verification'!$AT$885</definedName>
    <definedName name="RepairStatusType124">'Repairs Verification'!$AT$892</definedName>
    <definedName name="RepairStatusType125">'Repairs Verification'!$AT$899</definedName>
    <definedName name="RepairStatusType126">'Repairs Verification'!$AT$906</definedName>
    <definedName name="RepairStatusType127">'Repairs Verification'!$AT$913</definedName>
    <definedName name="RepairStatusType128">'Repairs Verification'!$AT$920</definedName>
    <definedName name="RepairStatusType129">'Repairs Verification'!$AT$927</definedName>
    <definedName name="RepairStatusType13">'Repairs Verification'!$AT$115</definedName>
    <definedName name="RepairStatusType130">'Repairs Verification'!$AT$934</definedName>
    <definedName name="RepairStatusType131">'Repairs Verification'!$AT$941</definedName>
    <definedName name="RepairStatusType132">'Repairs Verification'!$AT$948</definedName>
    <definedName name="RepairStatusType133">'Repairs Verification'!$AT$955</definedName>
    <definedName name="RepairStatusType134">'Repairs Verification'!$AT$962</definedName>
    <definedName name="RepairStatusType135">'Repairs Verification'!$AT$969</definedName>
    <definedName name="RepairStatusType136">'Repairs Verification'!$AT$976</definedName>
    <definedName name="RepairStatusType137">'Repairs Verification'!$AT$983</definedName>
    <definedName name="RepairStatusType138">'Repairs Verification'!$AT$990</definedName>
    <definedName name="RepairStatusType139">'Repairs Verification'!$AT$997</definedName>
    <definedName name="RepairStatusType14">'Repairs Verification'!$AT$122</definedName>
    <definedName name="RepairStatusType140">'Repairs Verification'!$AT$1004</definedName>
    <definedName name="RepairStatusType141">'Repairs Verification'!$AT$1011</definedName>
    <definedName name="RepairStatusType142">'Repairs Verification'!$AT$1018</definedName>
    <definedName name="RepairStatusType143">'Repairs Verification'!$AT$1025</definedName>
    <definedName name="RepairStatusType144">'Repairs Verification'!$AT$1032</definedName>
    <definedName name="RepairStatusType145">'Repairs Verification'!$AT$1039</definedName>
    <definedName name="RepairStatusType146">'Repairs Verification'!$AT$1046</definedName>
    <definedName name="RepairStatusType147">'Repairs Verification'!$AT$1053</definedName>
    <definedName name="RepairStatusType148">'Repairs Verification'!$AT$1060</definedName>
    <definedName name="RepairStatusType149">'Repairs Verification'!$AT$1067</definedName>
    <definedName name="RepairStatusType15">'Repairs Verification'!$AT$129</definedName>
    <definedName name="RepairStatusType150">'Repairs Verification'!$AT$1074</definedName>
    <definedName name="RepairStatusType151">'Repairs Verification'!$AT$1081</definedName>
    <definedName name="RepairStatusType152">'Repairs Verification'!$AT$1088</definedName>
    <definedName name="RepairStatusType153">'Repairs Verification'!$AT$1095</definedName>
    <definedName name="RepairStatusType154">'Repairs Verification'!$AT$1102</definedName>
    <definedName name="RepairStatusType155">'Repairs Verification'!$AT$1109</definedName>
    <definedName name="RepairStatusType156">'Repairs Verification'!$AT$1116</definedName>
    <definedName name="RepairStatusType157">'Repairs Verification'!$AT$1123</definedName>
    <definedName name="RepairStatusType158">'Repairs Verification'!$AT$1130</definedName>
    <definedName name="RepairStatusType159">'Repairs Verification'!$AT$1137</definedName>
    <definedName name="RepairStatusType16">'Repairs Verification'!$AT$136</definedName>
    <definedName name="RepairStatusType160">'Repairs Verification'!$AT$1144</definedName>
    <definedName name="RepairStatusType161">'Repairs Verification'!$AT$1151</definedName>
    <definedName name="RepairStatusType162">'Repairs Verification'!$AT$1158</definedName>
    <definedName name="RepairStatusType163">'Repairs Verification'!$AT$1165</definedName>
    <definedName name="RepairStatusType164">'Repairs Verification'!$AT$1172</definedName>
    <definedName name="RepairStatusType165">'Repairs Verification'!$AT$1179</definedName>
    <definedName name="RepairStatusType166">'Repairs Verification'!$AT$1186</definedName>
    <definedName name="RepairStatusType167">'Repairs Verification'!$AT$1193</definedName>
    <definedName name="RepairStatusType168">'Repairs Verification'!$AT$1200</definedName>
    <definedName name="RepairStatusType169">'Repairs Verification'!$AT$1207</definedName>
    <definedName name="RepairStatusType17">'Repairs Verification'!$AT$143</definedName>
    <definedName name="RepairStatusType170">'Repairs Verification'!$AT$1214</definedName>
    <definedName name="RepairStatusType171">'Repairs Verification'!$AT$1221</definedName>
    <definedName name="RepairStatusType172">'Repairs Verification'!$AT$1228</definedName>
    <definedName name="RepairStatusType173">'Repairs Verification'!$AT$1235</definedName>
    <definedName name="RepairStatusType174">'Repairs Verification'!$AT$1242</definedName>
    <definedName name="RepairStatusType175">'Repairs Verification'!$AT$1249</definedName>
    <definedName name="RepairStatusType176">'Repairs Verification'!$AT$1256</definedName>
    <definedName name="RepairStatusType177">'Repairs Verification'!$AT$1263</definedName>
    <definedName name="RepairStatusType178">'Repairs Verification'!$AT$1270</definedName>
    <definedName name="RepairStatusType179">'Repairs Verification'!$AT$1277</definedName>
    <definedName name="RepairStatusType18">'Repairs Verification'!$AT$150</definedName>
    <definedName name="RepairStatusType180">'Repairs Verification'!$AT$1284</definedName>
    <definedName name="RepairStatusType181">'Repairs Verification'!$AT$1291</definedName>
    <definedName name="RepairStatusType182">'Repairs Verification'!$AT$1298</definedName>
    <definedName name="RepairStatusType183">'Repairs Verification'!$AT$1305</definedName>
    <definedName name="RepairStatusType184">'Repairs Verification'!$AT$1312</definedName>
    <definedName name="RepairStatusType185">'Repairs Verification'!$AT$1319</definedName>
    <definedName name="RepairStatusType186">'Repairs Verification'!$AT$1326</definedName>
    <definedName name="RepairStatusType187">'Repairs Verification'!$AT$1333</definedName>
    <definedName name="RepairStatusType188">'Repairs Verification'!$AT$1340</definedName>
    <definedName name="RepairStatusType189">'Repairs Verification'!$AT$1347</definedName>
    <definedName name="RepairStatusType19">'Repairs Verification'!$AT$157</definedName>
    <definedName name="RepairStatusType190">'Repairs Verification'!$AT$1354</definedName>
    <definedName name="RepairStatusType191">'Repairs Verification'!$AT$1361</definedName>
    <definedName name="RepairStatusType192">'Repairs Verification'!$AT$1368</definedName>
    <definedName name="RepairStatusType193">'Repairs Verification'!$AT$1375</definedName>
    <definedName name="RepairStatusType194">'Repairs Verification'!$AT$1382</definedName>
    <definedName name="RepairStatusType195">'Repairs Verification'!$AT$1389</definedName>
    <definedName name="RepairStatusType196">'Repairs Verification'!$AT$1396</definedName>
    <definedName name="RepairStatusType197">'Repairs Verification'!$AT$1403</definedName>
    <definedName name="RepairStatusType198">'Repairs Verification'!$AT$1410</definedName>
    <definedName name="RepairStatusType199">'Repairs Verification'!$AT$1417</definedName>
    <definedName name="RepairStatusType2">'Repairs Verification'!$AT$38</definedName>
    <definedName name="RepairStatusType20">'Repairs Verification'!$AT$164</definedName>
    <definedName name="RepairStatusType200">'Repairs Verification'!$AT$1424</definedName>
    <definedName name="RepairStatusType201">'Repairs Verification'!$AT$1431</definedName>
    <definedName name="RepairStatusType202">'Repairs Verification'!$AT$1438</definedName>
    <definedName name="RepairStatusType203">'Repairs Verification'!$AT$1445</definedName>
    <definedName name="RepairStatusType204">'Repairs Verification'!$AT$1452</definedName>
    <definedName name="RepairStatusType205">'Repairs Verification'!$AT$1459</definedName>
    <definedName name="RepairStatusType206">'Repairs Verification'!$AT$1466</definedName>
    <definedName name="RepairStatusType207">'Repairs Verification'!$AT$1473</definedName>
    <definedName name="RepairStatusType208">'Repairs Verification'!$AT$1480</definedName>
    <definedName name="RepairStatusType209">'Repairs Verification'!$AT$1487</definedName>
    <definedName name="RepairStatusType21">'Repairs Verification'!$AT$171</definedName>
    <definedName name="RepairStatusType210">'Repairs Verification'!$AT$1494</definedName>
    <definedName name="RepairStatusType211">'Repairs Verification'!$AT$1501</definedName>
    <definedName name="RepairStatusType212">'Repairs Verification'!$AT$1508</definedName>
    <definedName name="RepairStatusType213">'Repairs Verification'!$AT$1515</definedName>
    <definedName name="RepairStatusType214">'Repairs Verification'!$AT$1522</definedName>
    <definedName name="RepairStatusType215">'Repairs Verification'!$AT$1529</definedName>
    <definedName name="RepairStatusType216">'Repairs Verification'!$AT$1536</definedName>
    <definedName name="RepairStatusType217">'Repairs Verification'!$AT$1543</definedName>
    <definedName name="RepairStatusType218">'Repairs Verification'!$AT$1550</definedName>
    <definedName name="RepairStatusType219">'Repairs Verification'!$AT$1557</definedName>
    <definedName name="RepairStatusType22">'Repairs Verification'!$AT$178</definedName>
    <definedName name="RepairStatusType220">'Repairs Verification'!$AT$1564</definedName>
    <definedName name="RepairStatusType221">'Repairs Verification'!$AT$1571</definedName>
    <definedName name="RepairStatusType222">'Repairs Verification'!$AT$1578</definedName>
    <definedName name="RepairStatusType223">'Repairs Verification'!$AT$1585</definedName>
    <definedName name="RepairStatusType224">'Repairs Verification'!$AT$1592</definedName>
    <definedName name="RepairStatusType225">'Repairs Verification'!$AT$1599</definedName>
    <definedName name="RepairStatusType226">'Repairs Verification'!$AT$1606</definedName>
    <definedName name="RepairStatusType227">'Repairs Verification'!$AT$1613</definedName>
    <definedName name="RepairStatusType228">'Repairs Verification'!$AT$1620</definedName>
    <definedName name="RepairStatusType229">'Repairs Verification'!$AT$1627</definedName>
    <definedName name="RepairStatusType23">'Repairs Verification'!$AT$185</definedName>
    <definedName name="RepairStatusType230">'Repairs Verification'!$AT$1634</definedName>
    <definedName name="RepairStatusType231">'Repairs Verification'!$AT$1641</definedName>
    <definedName name="RepairStatusType232">'Repairs Verification'!$AT$1648</definedName>
    <definedName name="RepairStatusType233">'Repairs Verification'!$AT$1655</definedName>
    <definedName name="RepairStatusType234">'Repairs Verification'!$AT$1662</definedName>
    <definedName name="RepairStatusType235">'Repairs Verification'!$AT$1669</definedName>
    <definedName name="RepairStatusType236">'Repairs Verification'!$AT$1676</definedName>
    <definedName name="RepairStatusType237">'Repairs Verification'!$AT$1683</definedName>
    <definedName name="RepairStatusType238">'Repairs Verification'!$AT$1690</definedName>
    <definedName name="RepairStatusType239">'Repairs Verification'!$AT$1697</definedName>
    <definedName name="RepairStatusType24">'Repairs Verification'!$AT$192</definedName>
    <definedName name="RepairStatusType240">'Repairs Verification'!$AT$1704</definedName>
    <definedName name="RepairStatusType241">'Repairs Verification'!$AT$1711</definedName>
    <definedName name="RepairStatusType242">'Repairs Verification'!$AT$1718</definedName>
    <definedName name="RepairStatusType243">'Repairs Verification'!$AT$1725</definedName>
    <definedName name="RepairStatusType244">'Repairs Verification'!$AT$1732</definedName>
    <definedName name="RepairStatusType245">'Repairs Verification'!$AT$1739</definedName>
    <definedName name="RepairStatusType246">'Repairs Verification'!$AT$1746</definedName>
    <definedName name="RepairStatusType247">'Repairs Verification'!$AT$1753</definedName>
    <definedName name="RepairStatusType248">'Repairs Verification'!$AT$1760</definedName>
    <definedName name="RepairStatusType249">'Repairs Verification'!$AT$1767</definedName>
    <definedName name="RepairStatusType25">'Repairs Verification'!$AT$199</definedName>
    <definedName name="RepairStatusType250">'Repairs Verification'!$AT$1774</definedName>
    <definedName name="RepairStatusType251">'Repairs Verification'!$AT$1781</definedName>
    <definedName name="RepairStatusType252">'Repairs Verification'!$AT$1788</definedName>
    <definedName name="RepairStatusType253">'Repairs Verification'!$AT$1795</definedName>
    <definedName name="RepairStatusType254">'Repairs Verification'!$AT$1802</definedName>
    <definedName name="RepairStatusType255">'Repairs Verification'!$AT$1809</definedName>
    <definedName name="RepairStatusType256">'Repairs Verification'!$AT$1816</definedName>
    <definedName name="RepairStatusType257">'Repairs Verification'!$AT$1823</definedName>
    <definedName name="RepairStatusType258">'Repairs Verification'!$AT$1830</definedName>
    <definedName name="RepairStatusType259">'Repairs Verification'!$AT$1837</definedName>
    <definedName name="RepairStatusType26">'Repairs Verification'!$AT$206</definedName>
    <definedName name="RepairStatusType260">'Repairs Verification'!$AT$1844</definedName>
    <definedName name="RepairStatusType261">'Repairs Verification'!$AT$1851</definedName>
    <definedName name="RepairStatusType262">'Repairs Verification'!$AT$1858</definedName>
    <definedName name="RepairStatusType263">'Repairs Verification'!$AT$1865</definedName>
    <definedName name="RepairStatusType264">'Repairs Verification'!$AT$1872</definedName>
    <definedName name="RepairStatusType265">'Repairs Verification'!$AT$1879</definedName>
    <definedName name="RepairStatusType266">'Repairs Verification'!$AT$1886</definedName>
    <definedName name="RepairStatusType267">'Repairs Verification'!$AT$1893</definedName>
    <definedName name="RepairStatusType268">'Repairs Verification'!$AT$1900</definedName>
    <definedName name="RepairStatusType269">'Repairs Verification'!$AT$1907</definedName>
    <definedName name="RepairStatusType27">'Repairs Verification'!$AT$213</definedName>
    <definedName name="RepairStatusType270">'Repairs Verification'!$AT$1914</definedName>
    <definedName name="RepairStatusType271">'Repairs Verification'!$AT$1921</definedName>
    <definedName name="RepairStatusType272">'Repairs Verification'!$AT$1928</definedName>
    <definedName name="RepairStatusType273">'Repairs Verification'!$AT$1935</definedName>
    <definedName name="RepairStatusType274">'Repairs Verification'!$AT$1942</definedName>
    <definedName name="RepairStatusType275">'Repairs Verification'!$AT$1949</definedName>
    <definedName name="RepairStatusType276">'Repairs Verification'!$AT$1956</definedName>
    <definedName name="RepairStatusType277">'Repairs Verification'!$AT$1963</definedName>
    <definedName name="RepairStatusType278">'Repairs Verification'!$AT$1970</definedName>
    <definedName name="RepairStatusType279">'Repairs Verification'!$AT$1977</definedName>
    <definedName name="RepairStatusType28">'Repairs Verification'!$AT$220</definedName>
    <definedName name="RepairStatusType280">'Repairs Verification'!$AT$1984</definedName>
    <definedName name="RepairStatusType281">'Repairs Verification'!$AT$1991</definedName>
    <definedName name="RepairStatusType282">'Repairs Verification'!$AT$1998</definedName>
    <definedName name="RepairStatusType283">'Repairs Verification'!$AT$2005</definedName>
    <definedName name="RepairStatusType284">'Repairs Verification'!$AT$2012</definedName>
    <definedName name="RepairStatusType285">'Repairs Verification'!$AT$2019</definedName>
    <definedName name="RepairStatusType286">'Repairs Verification'!$AT$2026</definedName>
    <definedName name="RepairStatusType287">'Repairs Verification'!$AT$2033</definedName>
    <definedName name="RepairStatusType288">'Repairs Verification'!$AT$2040</definedName>
    <definedName name="RepairStatusType289">'Repairs Verification'!$AT$2047</definedName>
    <definedName name="RepairStatusType29">'Repairs Verification'!$AT$227</definedName>
    <definedName name="RepairStatusType290">'Repairs Verification'!$AT$2054</definedName>
    <definedName name="RepairStatusType291">'Repairs Verification'!$AT$2061</definedName>
    <definedName name="RepairStatusType292">'Repairs Verification'!$AT$2068</definedName>
    <definedName name="RepairStatusType293">'Repairs Verification'!$AT$2075</definedName>
    <definedName name="RepairStatusType294">'Repairs Verification'!$AT$2082</definedName>
    <definedName name="RepairStatusType295">'Repairs Verification'!$AT$2089</definedName>
    <definedName name="RepairStatusType296">'Repairs Verification'!$AT$2096</definedName>
    <definedName name="RepairStatusType297">'Repairs Verification'!$AT$2103</definedName>
    <definedName name="RepairStatusType298">'Repairs Verification'!$AT$2110</definedName>
    <definedName name="RepairStatusType299">'Repairs Verification'!$AT$2117</definedName>
    <definedName name="RepairStatusType3">'Repairs Verification'!$AT$45</definedName>
    <definedName name="RepairStatusType30">'Repairs Verification'!$AT$234</definedName>
    <definedName name="RepairStatusType300">'Repairs Verification'!$AT$2124</definedName>
    <definedName name="RepairStatusType301">'Repairs Verification'!$AT$2131</definedName>
    <definedName name="RepairStatusType302">'Repairs Verification'!$AT$2138</definedName>
    <definedName name="RepairStatusType303">'Repairs Verification'!$AT$2145</definedName>
    <definedName name="RepairStatusType304">'Repairs Verification'!$AT$2152</definedName>
    <definedName name="RepairStatusType305">'Repairs Verification'!$AT$2159</definedName>
    <definedName name="RepairStatusType306">'Repairs Verification'!$AT$2166</definedName>
    <definedName name="RepairStatusType307">'Repairs Verification'!$AT$2173</definedName>
    <definedName name="RepairStatusType31">'Repairs Verification'!$AT$241</definedName>
    <definedName name="RepairStatusType32">'Repairs Verification'!$AT$248</definedName>
    <definedName name="RepairStatusType33">'Repairs Verification'!$AT$255</definedName>
    <definedName name="RepairStatusType34">'Repairs Verification'!$AT$262</definedName>
    <definedName name="RepairStatusType35">'Repairs Verification'!$AT$269</definedName>
    <definedName name="RepairStatusType36">'Repairs Verification'!$AT$276</definedName>
    <definedName name="RepairStatusType37">'Repairs Verification'!$AT$283</definedName>
    <definedName name="RepairStatusType38">'Repairs Verification'!$AT$290</definedName>
    <definedName name="RepairStatusType39">'Repairs Verification'!$AT$297</definedName>
    <definedName name="RepairStatusType4">'Repairs Verification'!$AT$52</definedName>
    <definedName name="RepairStatusType40">'Repairs Verification'!$AT$304</definedName>
    <definedName name="RepairStatusType41">'Repairs Verification'!$AT$311</definedName>
    <definedName name="RepairStatusType42">'Repairs Verification'!$AT$318</definedName>
    <definedName name="RepairStatusType43">'Repairs Verification'!$AT$325</definedName>
    <definedName name="RepairStatusType44">'Repairs Verification'!$AT$332</definedName>
    <definedName name="RepairStatusType45">'Repairs Verification'!$AT$339</definedName>
    <definedName name="RepairStatusType46">'Repairs Verification'!$AT$346</definedName>
    <definedName name="RepairStatusType47">'Repairs Verification'!$AT$353</definedName>
    <definedName name="RepairStatusType48">'Repairs Verification'!$AT$360</definedName>
    <definedName name="RepairStatusType49">'Repairs Verification'!$AT$367</definedName>
    <definedName name="RepairStatusType5">'Repairs Verification'!$AT$59</definedName>
    <definedName name="RepairStatusType50">'Repairs Verification'!$AT$374</definedName>
    <definedName name="RepairStatusType51">'Repairs Verification'!$AT$381</definedName>
    <definedName name="RepairStatusType52">'Repairs Verification'!$AT$388</definedName>
    <definedName name="RepairStatusType53">'Repairs Verification'!$AT$395</definedName>
    <definedName name="RepairStatusType54">'Repairs Verification'!$AT$402</definedName>
    <definedName name="RepairStatusType55">'Repairs Verification'!$AT$409</definedName>
    <definedName name="RepairStatusType56">'Repairs Verification'!$AT$416</definedName>
    <definedName name="RepairStatusType57">'Repairs Verification'!$AT$423</definedName>
    <definedName name="RepairStatusType58">'Repairs Verification'!$AT$430</definedName>
    <definedName name="RepairStatusType59">'Repairs Verification'!$AT$437</definedName>
    <definedName name="RepairStatusType6">'Repairs Verification'!$AT$66</definedName>
    <definedName name="RepairStatusType60">'Repairs Verification'!$AT$444</definedName>
    <definedName name="RepairStatusType61">'Repairs Verification'!$AT$451</definedName>
    <definedName name="RepairStatusType62">'Repairs Verification'!$AT$458</definedName>
    <definedName name="RepairStatusType63">'Repairs Verification'!$AT$465</definedName>
    <definedName name="RepairStatusType64">'Repairs Verification'!$AT$472</definedName>
    <definedName name="RepairStatusType65">'Repairs Verification'!$AT$479</definedName>
    <definedName name="RepairStatusType66">'Repairs Verification'!$AT$486</definedName>
    <definedName name="RepairStatusType67">'Repairs Verification'!$AT$493</definedName>
    <definedName name="RepairStatusType68">'Repairs Verification'!$AT$500</definedName>
    <definedName name="RepairStatusType69">'Repairs Verification'!$AT$507</definedName>
    <definedName name="RepairStatusType7">'Repairs Verification'!$AT$73</definedName>
    <definedName name="RepairStatusType70">'Repairs Verification'!$AT$514</definedName>
    <definedName name="RepairStatusType71">'Repairs Verification'!$AT$521</definedName>
    <definedName name="RepairStatusType72">'Repairs Verification'!$AT$528</definedName>
    <definedName name="RepairStatusType73">'Repairs Verification'!$AT$535</definedName>
    <definedName name="RepairStatusType74">'Repairs Verification'!$AT$542</definedName>
    <definedName name="RepairStatusType75">'Repairs Verification'!$AT$549</definedName>
    <definedName name="RepairStatusType76">'Repairs Verification'!$AT$556</definedName>
    <definedName name="RepairStatusType77">'Repairs Verification'!$AT$563</definedName>
    <definedName name="RepairStatusType78">'Repairs Verification'!$AT$570</definedName>
    <definedName name="RepairStatusType79">'Repairs Verification'!$AT$577</definedName>
    <definedName name="RepairStatusType8">'Repairs Verification'!$AT$80</definedName>
    <definedName name="RepairStatusType80">'Repairs Verification'!$AT$584</definedName>
    <definedName name="RepairStatusType81">'Repairs Verification'!$AT$591</definedName>
    <definedName name="RepairStatusType82">'Repairs Verification'!$AT$598</definedName>
    <definedName name="RepairStatusType83">'Repairs Verification'!$AT$605</definedName>
    <definedName name="RepairStatusType84">'Repairs Verification'!$AT$612</definedName>
    <definedName name="RepairStatusType85">'Repairs Verification'!$AT$619</definedName>
    <definedName name="RepairStatusType86">'Repairs Verification'!$AT$626</definedName>
    <definedName name="RepairStatusType87">'Repairs Verification'!$AT$633</definedName>
    <definedName name="RepairStatusType88">'Repairs Verification'!$AT$640</definedName>
    <definedName name="RepairStatusType89">'Repairs Verification'!$AT$647</definedName>
    <definedName name="RepairStatusType9">'Repairs Verification'!$AT$87</definedName>
    <definedName name="RepairStatusType90">'Repairs Verification'!$AT$654</definedName>
    <definedName name="RepairStatusType91">'Repairs Verification'!$AT$661</definedName>
    <definedName name="RepairStatusType92">'Repairs Verification'!$AT$668</definedName>
    <definedName name="RepairStatusType93">'Repairs Verification'!$AT$675</definedName>
    <definedName name="RepairStatusType94">'Repairs Verification'!$AT$682</definedName>
    <definedName name="RepairStatusType95">'Repairs Verification'!$AT$689</definedName>
    <definedName name="RepairStatusType96">'Repairs Verification'!$AT$696</definedName>
    <definedName name="RepairStatusType97">'Repairs Verification'!$AT$703</definedName>
    <definedName name="RepairStatusType98">'Repairs Verification'!$AT$710</definedName>
    <definedName name="RepairStatusType99">'Repairs Verification'!$AT$717</definedName>
    <definedName name="RepairsVerificationCategory">Tools!$M$36</definedName>
    <definedName name="RepairVerificationGeneralComments">'Repairs Verification'!$B$21</definedName>
    <definedName name="RevPARAmount">'Rent Roll'!$AA$13</definedName>
    <definedName name="rngRentRollADO">'Rent Roll'!$AH$13:$AJ$13</definedName>
    <definedName name="rngRentRollPAR">'Rent Roll'!$AA$13:$AC$13</definedName>
    <definedName name="RoleTypeAdministratorFirstName">Hospitals!$K$26</definedName>
    <definedName name="RoleTypeAdministratorLastName">Hospitals!$P$26</definedName>
    <definedName name="RoleTypeAdministratorTenureType">Hospitals!$AF$26</definedName>
    <definedName name="RoleTypeCertificationEmailAddress">'Agency Assmt Addendum'!$I$84</definedName>
    <definedName name="RoleTypeCertificationFirstName">'Agency Assmt Addendum'!$I$80</definedName>
    <definedName name="RoleTypeCertificationLastName">'Agency Assmt Addendum'!$I$81</definedName>
    <definedName name="RoleTypeCertificationPhoneNumber">'Agency Assmt Addendum'!$I$83</definedName>
    <definedName name="RoleTypeCertificationTitle">'Agency Assmt Addendum'!$I$82</definedName>
    <definedName name="RoleTypeDirectorOfNursingFirstName">Hospitals!$K$27</definedName>
    <definedName name="RoleTypeDirectorOfNursingLastName">Hospitals!$P$27</definedName>
    <definedName name="RoleTypeDirectorOfNursingTenureType">Hospitals!$AF$27</definedName>
    <definedName name="RoleTypeRegulatoryAgencyContactFirstName">Hospitals!$AA$38</definedName>
    <definedName name="RoleTypeRegulatoryAgencyContactsLastName">Hospitals!$AF$38</definedName>
    <definedName name="RoleTypeRegulatoryAgencyName">Hospitals!$J$38</definedName>
    <definedName name="RV_InspectionSchedulingContactEmailAddress">'Repairs Verification'!$AK$8</definedName>
    <definedName name="RV_InspectionSchedulingContactPhoneNumber">'Repairs Verification'!$AK$7</definedName>
    <definedName name="RV_LoanIdentifier">'Repairs Verification'!$J$12</definedName>
    <definedName name="RV_PartyRoleInspectionSchedulingConactFirstName">'Repairs Verification'!$AK$6</definedName>
    <definedName name="RV_PartyRoleInspectionSchedulingConactLastName">'Repairs Verification'!$AQ$6</definedName>
    <definedName name="RV_PartyRoleInspectionSchedulingContactCompanyName">'Repairs Verification'!$AK$5</definedName>
    <definedName name="RV_PartyRoleSiteInspectionCompanyName">'Repairs Verification'!$AK$10</definedName>
    <definedName name="RV_PartyRoleSiteInspectorFirstName">'Repairs Verification'!$AK$11</definedName>
    <definedName name="RV_PartyRoleSiteInspectorLastName">'Repairs Verification'!$AQ$11</definedName>
    <definedName name="RV_PartyRollServicerName">'Repairs Verification'!$J$11</definedName>
    <definedName name="RV_PartySiteInspectionCompanyPhoneNumber">'Repairs Verification'!$AK$12</definedName>
    <definedName name="RV_PropertyAddress">'Repairs Verification'!$J$6</definedName>
    <definedName name="RV_PropertyCity">'Repairs Verification'!$J$8</definedName>
    <definedName name="RV_PropertyCountry">'Repairs Verification'!$S$9</definedName>
    <definedName name="RV_PropertyName">'Repairs Verification'!$J$5</definedName>
    <definedName name="RV_PropertyPostalCode">'Repairs Verification'!$P$9</definedName>
    <definedName name="RV_PropertyPrimaryType">'Repairs Verification'!$J$13</definedName>
    <definedName name="RV_PropertyState">'Repairs Verification'!$J$9</definedName>
    <definedName name="RV_PropertyStreetAddress2">'Repairs Verification'!$J$7</definedName>
    <definedName name="RV_SiteAssessmentDate">'Repairs Verification'!$AK$13</definedName>
    <definedName name="RV_SiteAssessmentStartTime">'Repairs Verification'!$AQ$13</definedName>
    <definedName name="RVpagesVisible">Data!$A$45</definedName>
    <definedName name="RVrowsPopulated">Data!$A$47</definedName>
    <definedName name="RVrowsVisible">Data!$A$43</definedName>
    <definedName name="SafetyOrDeficiencyComment">Hospitals!$B$53</definedName>
    <definedName name="SeasonalUsePercent">'Mgmt Interview'!$T$39</definedName>
    <definedName name="SellerServicerCertificationDate">'Agency Assmt Addendum'!$I$79</definedName>
    <definedName name="SeniorsUsePercent">'Mgmt Interview'!$T$40</definedName>
    <definedName name="ServicerInspectionIdentifier">'General Info'!$I$22</definedName>
    <definedName name="SHSComplianceInspectionComments">'Senior Supplement'!$V$195</definedName>
    <definedName name="SHSComplianceInspectionDate">'Senior Supplement'!$Q$192</definedName>
    <definedName name="SHSComplianceInspectionDeficienciesComment">'Senior Supplement'!$V$199</definedName>
    <definedName name="SHSComplianceInspectionDeficienciesIndicator">'Senior Supplement'!$Q$199</definedName>
    <definedName name="SHSComplianceInspectionFollowupIndicator">'Senior Supplement'!$Q$197</definedName>
    <definedName name="SHSComplianceInspectionInComplianceComments">'Senior Supplement'!$V$202</definedName>
    <definedName name="SHSComplianceInspectionInComplianceIndicator">'Senior Supplement'!$Q$202</definedName>
    <definedName name="SHSComplianceInspectionIndicator">'Senior Supplement'!$Q$195</definedName>
    <definedName name="SHSComplianceInspectionLifeSafetyComments">'Senior Supplement'!$V$196</definedName>
    <definedName name="SHSComplianceInspectionLifeSafetyIndicator">'Senior Supplement'!$Q$196</definedName>
    <definedName name="SHSComplianceInspectionLifeSaftyComments">'Senior Supplement'!$V$197</definedName>
    <definedName name="SHSComplianceInspectionOtherComments">'Senior Supplement'!$V$198</definedName>
    <definedName name="SHSComplianceInspectionOtherIndicator">'Senior Supplement'!$Q$198</definedName>
    <definedName name="SHSComplianceInspectionPenaltiesMonetaryComments">'Senior Supplement'!$V$201</definedName>
    <definedName name="SHSComplianceInspectionPenaltiesMonetaryIndicator">'Senior Supplement'!$Q$201</definedName>
    <definedName name="SHSComplianceInspectionPenaltiesNonMonetaryComments">'Senior Supplement'!$V$200</definedName>
    <definedName name="SHSComplianceInspectionPenaltiesNonMonetaryIndicator">'Senior Supplement'!$Q$200</definedName>
    <definedName name="SHSComplianceJudgmentsLicensedStaffComments">'Senior Supplement'!$B$229</definedName>
    <definedName name="SHSComplianceJudgmentsLicensedStaffIndicator">'Senior Supplement'!$AL$227</definedName>
    <definedName name="SHSComplianceJudgmentsOtherStaffComments">'Senior Supplement'!$B$233</definedName>
    <definedName name="SHSComplianceJudgmentsOtherStaffIndicator">'Senior Supplement'!$AL$231</definedName>
    <definedName name="SHSComplianceLicenseAgency">'Senior Supplement'!$Q$187</definedName>
    <definedName name="SHSComplianceLicenseAgencyContact">'Senior Supplement'!$Q$188</definedName>
    <definedName name="SHSComplianceLicenseExpDate">'Senior Supplement'!$Q$189</definedName>
    <definedName name="SHSComplianceOtherLicense3rdPartyHlthCareComments">'Senior Supplement'!$AA$223</definedName>
    <definedName name="SHSComplianceOtherLicense3rdPartyHlthCareExpDate">'Senior Supplement'!$V$223</definedName>
    <definedName name="SHSComplianceOtherLicense3rdPartyHlthCareIndicator">'Senior Supplement'!$Q$223</definedName>
    <definedName name="SHSComplianceOtherLicenseElevatorComments">'Senior Supplement'!$AA$222</definedName>
    <definedName name="SHSComplianceOtherLicenseElevatorExpDate">'Senior Supplement'!$V$222</definedName>
    <definedName name="SHSComplianceOtherLicenseElevatorIndicator">'Senior Supplement'!$Q$222</definedName>
    <definedName name="SHSComplianceOtherLicenseKitchenComments">'Senior Supplement'!$AA$220</definedName>
    <definedName name="SHSComplianceOtherLicenseKitchenExpDate">'Senior Supplement'!$V$220</definedName>
    <definedName name="SHSComplianceOtherLicenseKitchenIndicator">'Senior Supplement'!$Q$220</definedName>
    <definedName name="SHSComplianceOtherLicenseOtherComments">'Senior Supplement'!$AA$224</definedName>
    <definedName name="SHSComplianceOtherLicenseOtherExpDate">'Senior Supplement'!$V$224</definedName>
    <definedName name="SHSComplianceOtherLicenseOtherIndicator">'Senior Supplement'!$Q$224</definedName>
    <definedName name="SHSComplianceOtherLicenseVehicleComments">'Senior Supplement'!$AA$221</definedName>
    <definedName name="SHSComplianceOtherLicenseVehicleExpDate">'Senior Supplement'!$V$221</definedName>
    <definedName name="SHSComplianceOtherLicenseVehicleIndicator">'Senior Supplement'!$Q$221</definedName>
    <definedName name="SHSComplianceRegulatoryChangeCodesComments">'Senior Supplement'!$V$215</definedName>
    <definedName name="SHSComplianceRegulatoryChangeCodesIndicator">'Senior Supplement'!$Q$215</definedName>
    <definedName name="SHSComplianceRegulatoryChangeDesignComments">'Senior Supplement'!$V$214</definedName>
    <definedName name="SHSComplianceRegulatoryChangeDesignIndicator">'Senior Supplement'!$Q$214</definedName>
    <definedName name="SHSComplianceRegulatoryChangeReimburseComments">'Senior Supplement'!$V$217</definedName>
    <definedName name="SHSComplianceRegulatoryChangeReimburseIndicator">'Senior Supplement'!$Q$217</definedName>
    <definedName name="SHSComplianceRegulatoryChangeStaffingComments">'Senior Supplement'!$V$213</definedName>
    <definedName name="SHSComplianceRegulatoryChangeStaffingIndicator">'Senior Supplement'!$Q$213</definedName>
    <definedName name="SHSComplianceRegulatoryChangeSubsidiesComments">'Senior Supplement'!$V$216</definedName>
    <definedName name="SHSComplianceRegulatoryChangeSubsidiesIndicator">'Senior Supplement'!$Q$216</definedName>
    <definedName name="SHSInspectionAmenitiesComments">'Senior Supplement'!$Q$34</definedName>
    <definedName name="SHSInspectionAmenitiesConditionType">'Senior Supplement'!$J$33</definedName>
    <definedName name="SHSInspectionAmenitiesLifeSafety">'Senior Supplement'!$J$36</definedName>
    <definedName name="SHSInspectionAmenitiesRepairCost">'Senior Supplement'!$J$35</definedName>
    <definedName name="SHSInspectionAmenitiesTrendType">'Senior Supplement'!$J$34</definedName>
    <definedName name="SHSInspectionInteriorComments">'Senior Supplement'!$Q$25</definedName>
    <definedName name="SHSInspectionInteriorConditionType">'Senior Supplement'!$J$24</definedName>
    <definedName name="SHSInspectionInteriorLifeSafety">'Senior Supplement'!$J$27</definedName>
    <definedName name="SHSInspectionInteriorRepairCost">'Senior Supplement'!$J$26</definedName>
    <definedName name="SHSInspectionInteriorTrendType">'Senior Supplement'!$J$25</definedName>
    <definedName name="SHSInspectionSiteComments">'Senior Supplement'!$Q$16</definedName>
    <definedName name="SHSInspectionSiteConditionType">'Senior Supplement'!$J$15</definedName>
    <definedName name="SHSInspectionSiteLifeSafety">'Senior Supplement'!$J$18</definedName>
    <definedName name="SHSInspectionSiteRepairCost">'Senior Supplement'!$J$17</definedName>
    <definedName name="SHSInspectionSiteTrendType">'Senior Supplement'!$J$16</definedName>
    <definedName name="SHSManagementAsstLivingTransferComments">'Senior Supplement'!$V$118</definedName>
    <definedName name="SHSManagementAsstLivingTransferIndicator">'Senior Supplement'!$Q$118</definedName>
    <definedName name="SHSManagementEvacuationComments">'Senior Supplement'!$V$114</definedName>
    <definedName name="SHSManagementEvacuationIndicator">'Senior Supplement'!$Q$114</definedName>
    <definedName name="SHSManagementFairHousingComments">'Senior Supplement'!$V$112</definedName>
    <definedName name="SHSManagementFairHousingIndicator">'Senior Supplement'!$Q$112</definedName>
    <definedName name="SHSManagementHlthCareTransferComments">'Senior Supplement'!$V$119</definedName>
    <definedName name="SHSManagementHlthCareTransferIndicator">'Senior Supplement'!$Q$119</definedName>
    <definedName name="SHSManagementIcidentRptIndicator">'Senior Supplement'!$Q$116</definedName>
    <definedName name="SHSManagementIncidentRptComments">'Senior Supplement'!$V$116</definedName>
    <definedName name="SHSManagementKeyEmployeeTurnover">'Senior Supplement'!$B$137</definedName>
    <definedName name="SHSManagementKeyStaffExperienceAdmin">'Senior Supplement'!$AK$132</definedName>
    <definedName name="SHSManagementKeyStaffExperienceResidentAsst">'Senior Supplement'!$AK$133</definedName>
    <definedName name="SHSManagementPropertyBudgetAnnualComments">'Senior Supplement'!$V$122</definedName>
    <definedName name="SHSManagementPropertyBudgetAnnualIndicator">'Senior Supplement'!$Q$122</definedName>
    <definedName name="SHSManagementPropertyBudgetPlannedCapImpComments">'Senior Supplement'!$V$123</definedName>
    <definedName name="SHSManagementPropertyBudgetPlannedCapImpIndicator">'Senior Supplement'!$Q$123</definedName>
    <definedName name="SHSManagementPurchasingComments">'Senior Supplement'!$V$113</definedName>
    <definedName name="SHSManagementPurchasingIndicator">'Senior Supplement'!$Q$113</definedName>
    <definedName name="SHSManagementResidentActivitiesComments">'Senior Supplement'!$V$128</definedName>
    <definedName name="SHSManagementResidentActivitiesIndicator">'Senior Supplement'!$Q$128</definedName>
    <definedName name="SHSManagementResidentCareComments">'Senior Supplement'!$V$117</definedName>
    <definedName name="SHSManagementResidentCareIndicator">'Senior Supplement'!$Q$117</definedName>
    <definedName name="SHSManagementResidentMeetingsComments">'Senior Supplement'!$V$127</definedName>
    <definedName name="SHSManagementResidentMeetingsIndicator">'Senior Supplement'!$Q$127</definedName>
    <definedName name="SHSManagementStaffMeetingsComments">'Senior Supplement'!$V$126</definedName>
    <definedName name="SHSManagementStaffMeetingsIndicator">'Senior Supplement'!$Q$126</definedName>
    <definedName name="SHSManagementStaffPerformanceComments">'Senior Supplement'!$V$115</definedName>
    <definedName name="SHSManagementStaffPerformanceIndicator">'Senior Supplement'!$Q$115</definedName>
    <definedName name="SHSManagementStaffTrainingComments">'Senior Supplement'!$V$129</definedName>
    <definedName name="SHSManagementStaffTrainingIndicator">'Senior Supplement'!$Q$129</definedName>
    <definedName name="SHSManagementStaffTurnoverAdminPercent">'Senior Supplement'!$Q$133</definedName>
    <definedName name="SHSManagementStaffTurnoverDirectCardPercent">'Senior Supplement'!$Q$132</definedName>
    <definedName name="SHSManagmentInspectCommentsCleanliness">'Senior Supplement'!$B$153</definedName>
    <definedName name="SHSManagmentInspectCommentsResidentAppearance">'Senior Supplement'!$B$145</definedName>
    <definedName name="SHSManagmentInspectCommentsStaffAppearance">'Senior Supplement'!$B$149</definedName>
    <definedName name="SHSManagmentInspectCommentsStaffPatientInteraction">'Senior Supplement'!$B$141</definedName>
    <definedName name="SHSMarketingBrochureAndApplicationComments">'Senior Supplement'!$X$165</definedName>
    <definedName name="SHSMarketingBrochureAndApplicationIndicator">'Senior Supplement'!$S$165</definedName>
    <definedName name="SHSMarketingCompetitorName1">'Senior Supplement'!$B$178</definedName>
    <definedName name="SHSMarketingCompetitorName2">'Senior Supplement'!$B$179</definedName>
    <definedName name="SHSMarketingCompetitorName3">'Senior Supplement'!$B$180</definedName>
    <definedName name="SHSMarketingCompetitorName4">'Senior Supplement'!$B$181</definedName>
    <definedName name="SHSMarketingCompetitorName5">'Senior Supplement'!$B$182</definedName>
    <definedName name="SHSMarketingCompetitorOperator1">'Senior Supplement'!$AC$178</definedName>
    <definedName name="SHSMarketingCompetitorOperator2">'Senior Supplement'!$AC$179</definedName>
    <definedName name="SHSMarketingCompetitorOperator3">'Senior Supplement'!$AC$180</definedName>
    <definedName name="SHSMarketingCompetitorOperator4">'Senior Supplement'!$AC$181</definedName>
    <definedName name="SHSMarketingCompetitorOperator5">'Senior Supplement'!$AC$182</definedName>
    <definedName name="SHSMarketingCompetitorPropertyType1">'Senior Supplement'!$T$178</definedName>
    <definedName name="SHSMarketingCompetitorPropertyType2">'Senior Supplement'!$T$179</definedName>
    <definedName name="SHSMarketingCompetitorPropertyType3">'Senior Supplement'!$T$180</definedName>
    <definedName name="SHSMarketingCompetitorPropertyType4">'Senior Supplement'!$T$181</definedName>
    <definedName name="SHSMarketingCompetitorPropertyType5">'Senior Supplement'!$T$182</definedName>
    <definedName name="SHSMarketingCompetitorUnitCount1">'Senior Supplement'!$P$178</definedName>
    <definedName name="SHSMarketingCompetitorUnitCount2">'Senior Supplement'!$P$179</definedName>
    <definedName name="SHSMarketingCompetitorUnitCount3">'Senior Supplement'!$P$180</definedName>
    <definedName name="SHSMarketingCompetitorUnitCount4">'Senior Supplement'!$P$181</definedName>
    <definedName name="SHSMarketingCompetitorUnitCount5">'Senior Supplement'!$P$182</definedName>
    <definedName name="SHSMarketingModelUnitComments">'Senior Supplement'!$X$167</definedName>
    <definedName name="SHSMarketingModelUnitIndicator">'Senior Supplement'!$S$167</definedName>
    <definedName name="SHSMarketingNetworkingComments">'Senior Supplement'!$X$162</definedName>
    <definedName name="SHSMarketingNetworkingIndicator">'Senior Supplement'!$S$162</definedName>
    <definedName name="SHSMarketingOtherToolsComments">'Senior Supplement'!$X$164</definedName>
    <definedName name="SHSMarketingOtherToolsIndicator">'Senior Supplement'!$S$164</definedName>
    <definedName name="SHSMarketingOutreachComments">'Senior Supplement'!$X$163</definedName>
    <definedName name="SHSMarketingOutreachIndicator">'Senior Supplement'!$S$163</definedName>
    <definedName name="SHSMarketingPlanComments">'Senior Supplement'!$X$160</definedName>
    <definedName name="SHSMarketingPlanIndicator">'Senior Supplement'!$S$160</definedName>
    <definedName name="SHSMarketingRentConcessionsComments">'Senior Supplement'!$X$168</definedName>
    <definedName name="SHSMarketingRentConcessionsIndicator">'Senior Supplement'!$S$168</definedName>
    <definedName name="SHSMarketingResidentHandbookComments">'Senior Supplement'!$X$166</definedName>
    <definedName name="SHSMarketingResidentHandbookIndicator">'Senior Supplement'!$S$166</definedName>
    <definedName name="SHSMarketingStaffComments">'Senior Supplement'!$X$170</definedName>
    <definedName name="SHSMarketingStaffCount">'Senior Supplement'!$S$170</definedName>
    <definedName name="SHSMarketingStaffYearsExperience">'Senior Supplement'!$S$171</definedName>
    <definedName name="SHSMarketingStaffYearsExperienceComments">'Senior Supplement'!$X$171</definedName>
    <definedName name="SHSMarketingWaitListComments">'Senior Supplement'!$X$161</definedName>
    <definedName name="SHSMarketingWaitListIndicator">'Senior Supplement'!$S$161</definedName>
    <definedName name="SHSOperatorsCorrectionPlanActionsComments">'Senior Supplement'!$Q$209</definedName>
    <definedName name="SHSOperatorsCorrectionPlanActionsIndicator">'Senior Supplement'!$AL$207</definedName>
    <definedName name="SHSOperatorsCorrectionPlanReceivedIndicator">'Senior Supplement'!$Q$205</definedName>
    <definedName name="SHSOperatorsCorrectionPlanReceivedReasonType">'Senior Supplement'!$V$205</definedName>
    <definedName name="SHSRegulatoryAgencyReportReceivedIndicator">'Senior Supplement'!$Q$204</definedName>
    <definedName name="SHSRegulatoryAgencyReportReceivedReasonType">'Senior Supplement'!$V$204</definedName>
    <definedName name="SHSResidentRoomsAssistedLivingBedsOccupied">'Senior Supplement'!$AE$45</definedName>
    <definedName name="SHSResidentRoomsAssistedLivingBedsTotal">'Senior Supplement'!$AB$45</definedName>
    <definedName name="SHSResidentRoomsAssistedLivingIndicator">'Senior Supplement'!$Q$45</definedName>
    <definedName name="SHSResidentRoomsAssistedLivingPayorType">'Senior Supplement'!$AH$45</definedName>
    <definedName name="SHSResidentRoomsAssistedLivingUnitsOccupied">'Senior Supplement'!$Y$45</definedName>
    <definedName name="SHSResidentRoomsAssistedLivingUnitsTotal">'Senior Supplement'!$V$45</definedName>
    <definedName name="SHSResidentRoomsCongregateCareBedsOccupied">'Senior Supplement'!$AE$44</definedName>
    <definedName name="SHSResidentRoomsCongregateCareBedsTotal">'Senior Supplement'!$AB$44</definedName>
    <definedName name="SHSResidentRoomsCongregateCareIndicator">'Senior Supplement'!$Q$44</definedName>
    <definedName name="SHSResidentRoomsCongregateCarePayorType">'Senior Supplement'!$AH$44</definedName>
    <definedName name="SHSResidentRoomsCongregateCareUnitsOccupied">'Senior Supplement'!$Y$44</definedName>
    <definedName name="SHSResidentRoomsCongregateCareUnitsTotal">'Senior Supplement'!$V$44</definedName>
    <definedName name="SHSResidentRoomsIndependentLivingBedsOccupied">'Senior Supplement'!$AE$43</definedName>
    <definedName name="SHSResidentRoomsIndependentLivingBedsTotal">'Senior Supplement'!$AB$43</definedName>
    <definedName name="SHSResidentRoomsIndependentLivingIndicator">'Senior Supplement'!$Q$43</definedName>
    <definedName name="SHSResidentRoomsIndependentLivingPayorType">'Senior Supplement'!$AH$43</definedName>
    <definedName name="SHSResidentRoomsIndependentLivingUnitsOccupied">'Senior Supplement'!$Y$43</definedName>
    <definedName name="SHSResidentRoomsIndependentLivingUnitsTotal">'Senior Supplement'!$V$43</definedName>
    <definedName name="SHSResidentRoomsMemoryCareBedsOccupied">'Senior Supplement'!$AE$46</definedName>
    <definedName name="SHSResidentRoomsMemoryCareBedsTotal">'Senior Supplement'!$AB$46</definedName>
    <definedName name="SHSResidentRoomsMemoryCareIndicator">'Senior Supplement'!$Q$46</definedName>
    <definedName name="SHSResidentRoomsMemoryCarePayorType">'Senior Supplement'!$AH$46</definedName>
    <definedName name="SHSResidentRoomsMemoryCareUnitsOccupied">'Senior Supplement'!$Y$46</definedName>
    <definedName name="SHSResidentRoomsMemoryCareUnitsTotal">'Senior Supplement'!$V$46</definedName>
    <definedName name="SHSResidentRoomsNursingBedsOccupied">'Senior Supplement'!$AE$47</definedName>
    <definedName name="SHSResidentRoomsNursingBedsTotal">'Senior Supplement'!$AB$47</definedName>
    <definedName name="SHSResidentRoomsNursingIndicator">'Senior Supplement'!$Q$47</definedName>
    <definedName name="SHSResidentRoomsNursingPayorType">'Senior Supplement'!$AH$47</definedName>
    <definedName name="SHSResidentRoomsNursingUnitsOccupied">'Senior Supplement'!$Y$47</definedName>
    <definedName name="SHSResidentRoomsNursingUnitsTotal">'Senior Supplement'!$V$47</definedName>
    <definedName name="SHSResidentRoomsOccupancyBedsPercent">'Senior Supplement'!$AE$51</definedName>
    <definedName name="SHSResidentRoomsOccupancyUnitsPercent">'Senior Supplement'!$Y$51</definedName>
    <definedName name="SHSResidentRoomsOtherBedsOccupied">'Senior Supplement'!$AE$48</definedName>
    <definedName name="SHSResidentRoomsOtherBedsTotal">'Senior Supplement'!$AB$48</definedName>
    <definedName name="SHSResidentRoomsOtherIndicator">'Senior Supplement'!$Q$48</definedName>
    <definedName name="SHSResidentRoomsOtherPayorType">'Senior Supplement'!$AH$48</definedName>
    <definedName name="SHSResidentRoomsOtherUnitsOccupied">'Senior Supplement'!$Y$48</definedName>
    <definedName name="SHSResidentRoomsOtherUnitsTotal">'Senior Supplement'!$V$48</definedName>
    <definedName name="SHSResidentRoomsRetenantingPreparationCount">'Senior Supplement'!$V$60</definedName>
    <definedName name="SHSResidentRoomsTotalBedsOccupied">'Senior Supplement'!$AE$50</definedName>
    <definedName name="SHSResidentRoomsTotalBedsTotal">'Senior Supplement'!$AB$50</definedName>
    <definedName name="SHSResidentRoomsTurnaroundComments">'Senior Supplement'!$Q$57</definedName>
    <definedName name="SHSResidentSafetyDUSComments">'Senior Supplement'!$V$81</definedName>
    <definedName name="SHSResidentSafetyDUSIndicator">'Senior Supplement'!$Q$81</definedName>
    <definedName name="SHSResidentSafetyExitDoorAlarmComments">'Senior Supplement'!$V$79</definedName>
    <definedName name="SHSResidentSafetyExitDoorAlarmedIndicator">'Senior Supplement'!$Q$79</definedName>
    <definedName name="SHSResidentSafetyNurseStationCount">'Senior Supplement'!$Q$83</definedName>
    <definedName name="SHSResidentSafetyNurseStationLocations">'Senior Supplement'!$V$83</definedName>
    <definedName name="SHSResidentSafetyWESComments">'Senior Supplement'!$V$80</definedName>
    <definedName name="SHSResidentSafetyWESIndicator">'Senior Supplement'!$Q$80</definedName>
    <definedName name="SHSResidentServicesDietaryComments">'Senior Supplement'!$Z$70</definedName>
    <definedName name="SHSResidentServicesDietaryFrequency">'Senior Supplement'!$V$70</definedName>
    <definedName name="SHSResidentServicesDietaryIndicator">'Senior Supplement'!$Q$70</definedName>
    <definedName name="SHSResidentServicesHlthAssessmentComments">'Senior Supplement'!$Z$72</definedName>
    <definedName name="SHSResidentServicesHlthAssessmentFrequency">'Senior Supplement'!$V$72</definedName>
    <definedName name="SHSResidentServicesHlthAssessmentIndicator">'Senior Supplement'!$Q$72</definedName>
    <definedName name="SHSResidentServicesHousekeepingComments">'Senior Supplement'!$Z$76</definedName>
    <definedName name="SHSResidentServicesHousekeepingFrequency">'Senior Supplement'!$V$76</definedName>
    <definedName name="SHSResidentServicesHousekeepingIndicator">'Senior Supplement'!$Q$76</definedName>
    <definedName name="SHSResidentServicesLaundyComments">'Senior Supplement'!$Z$77</definedName>
    <definedName name="SHSResidentServicesLaundyFrequency">'Senior Supplement'!$V$77</definedName>
    <definedName name="SHSResidentServicesLaundyIndicator">'Senior Supplement'!$Q$77</definedName>
    <definedName name="SHSResidentServicesMealsComments">'Senior Supplement'!$Z$71</definedName>
    <definedName name="SHSResidentServicesMealsDieticianComments">'Senior Supplement'!$V$85</definedName>
    <definedName name="SHSResidentServicesMealsDieticianIndicator">'Senior Supplement'!$Q$85</definedName>
    <definedName name="SHSResidentServicesMealsFrequency">'Senior Supplement'!$V$71</definedName>
    <definedName name="SHSResidentServicesMealsIndicator">'Senior Supplement'!$Q$71</definedName>
    <definedName name="SHSResidentServicesMealsMenuComments">'Senior Supplement'!$V$86</definedName>
    <definedName name="SHSResidentServicesMealsMenuIndicator">'Senior Supplement'!$Q$86</definedName>
    <definedName name="SHSResidentServicesMealsSnacksComments">'Senior Supplement'!$V$87</definedName>
    <definedName name="SHSResidentServicesMealsSnacksIndicator">'Senior Supplement'!$Q$87</definedName>
    <definedName name="SHSResidentServicesMealsUnitDeliveryComments">'Senior Supplement'!$V$88</definedName>
    <definedName name="SHSResidentServicesMealsUnitDeliveryIndicator">'Senior Supplement'!$Q$88</definedName>
    <definedName name="SHSResidentServicesMedAdminCartComments">'Senior Supplement'!$V$91</definedName>
    <definedName name="SHSResidentServicesMedAdminCartIndicator">'Senior Supplement'!$Q$91</definedName>
    <definedName name="SHSResidentServicesMedAdminDocumentation">'Senior Supplement'!$B$97</definedName>
    <definedName name="SHSResidentServicesMedAdminSecuredComments">'Senior Supplement'!$V$92</definedName>
    <definedName name="SHSResidentServicesMedAdminSecuredIndicator">'Senior Supplement'!$Q$92</definedName>
    <definedName name="SHSResidentServicesMedAdminStaff">'Senior Supplement'!$B$94</definedName>
    <definedName name="SHSResidentServicesMedicationComments">'Senior Supplement'!$Z$69</definedName>
    <definedName name="SHSResidentServicesMedicationFrequency">'Senior Supplement'!$V$69</definedName>
    <definedName name="SHSResidentServicesMedicationIndicator">'Senior Supplement'!$Q$69</definedName>
    <definedName name="SHSResidentServicesMedsAdminAidesComments">'Senior Supplement'!$V$90</definedName>
    <definedName name="SHSResidentServicesMedsAdminAidesIndicator">'Senior Supplement'!$Q$90</definedName>
    <definedName name="SHSResidentServicesNursingComments">'Senior Supplement'!$Z$67</definedName>
    <definedName name="SHSResidentServicesNursingFrequency">'Senior Supplement'!$V$67</definedName>
    <definedName name="SHSResidentServicesNursingIndicator">'Senior Supplement'!$Q$67</definedName>
    <definedName name="SHSResidentServicesPhysicianComments">'Senior Supplement'!$Z$68</definedName>
    <definedName name="SHSResidentServicesPhysicianFrequency">'Senior Supplement'!$V$68</definedName>
    <definedName name="SHSResidentServicesPhysicianIndicator">'Senior Supplement'!$Q$68</definedName>
    <definedName name="SHSResidentServicesSocialComments">'Senior Supplement'!$Z$75</definedName>
    <definedName name="SHSResidentServicesSocialFrequency">'Senior Supplement'!$V$75</definedName>
    <definedName name="SHSResidentServicesSocialIndicator">'Senior Supplement'!$Q$75</definedName>
    <definedName name="SHSResidentServicesStaffAdminComments">'Senior Supplement'!$Z$105</definedName>
    <definedName name="SHSResidentServicesStaffAdminDayCount">'Senior Supplement'!$Q$105</definedName>
    <definedName name="SHSResidentServicesStaffAdminEveningCount">'Senior Supplement'!$T$105</definedName>
    <definedName name="SHSResidentServicesStaffAdminNightCount">'Senior Supplement'!$W$105</definedName>
    <definedName name="SHSResidentServicesStaffLPNComments">'Senior Supplement'!$Z$103</definedName>
    <definedName name="SHSResidentServicesStaffLPNDayCount">'Senior Supplement'!$Q$103</definedName>
    <definedName name="SHSResidentServicesStaffLPNEveningCount">'Senior Supplement'!$T$103</definedName>
    <definedName name="SHSResidentServicesStaffLPNNightCount">'Senior Supplement'!$W$103</definedName>
    <definedName name="SHSResidentServicesStaffOtherComments">'Senior Supplement'!$Z$104</definedName>
    <definedName name="SHSResidentServicesStaffOtherDayCount">'Senior Supplement'!$Q$104</definedName>
    <definedName name="SHSResidentServicesStaffOtherEveningCount">'Senior Supplement'!$T$104</definedName>
    <definedName name="SHSResidentServicesStaffOtherNightCount">'Senior Supplement'!$W$104</definedName>
    <definedName name="SHSResidentServicesStaffRNComments">'Senior Supplement'!$Z$102</definedName>
    <definedName name="SHSResidentServicesStaffRNDayCount">'Senior Supplement'!$Q$102</definedName>
    <definedName name="SHSResidentServicesStaffRNEveningCount">'Senior Supplement'!$T$102</definedName>
    <definedName name="SHSResidentServicesStaffRNNightCount">'Senior Supplement'!$W$102</definedName>
    <definedName name="SHSResidentServicesTransportScheduledComments">'Senior Supplement'!$Z$73</definedName>
    <definedName name="SHSResidentServicesTransportScheduledFrequency">'Senior Supplement'!$V$73</definedName>
    <definedName name="SHSResidentServicesTransportScheduledIndicator">'Senior Supplement'!$Q$73</definedName>
    <definedName name="SHSResidentServicesTransportUnsceduledComments">'Senior Supplement'!$Z$74</definedName>
    <definedName name="SHSResidentServicesTransportUnsceduledFrequency">'Senior Supplement'!$V$74</definedName>
    <definedName name="SHSResidentServicesTransportUnsceduledIndicator">'Senior Supplement'!$Q$74</definedName>
    <definedName name="SHSUnitDesignComparisonComments">'Senior Supplement'!$W$173</definedName>
    <definedName name="SignificantEventsDescription">'Mgmt Interview'!$B$54</definedName>
    <definedName name="SignificantEventsType">'Mgmt Interview'!$B$51</definedName>
    <definedName name="SingleFamilyUsePercent">'General Info'!$AG$126</definedName>
    <definedName name="SingleTenantLeaseExpirationDate">'Rent Roll'!$S$12</definedName>
    <definedName name="SingleTenantPropertyIndicator">'Rent Roll'!$J$12</definedName>
    <definedName name="SiteAssessmentDate">'General Info'!$AA$14</definedName>
    <definedName name="SiteAssessmentStartTime">'General Info'!$AG$14</definedName>
    <definedName name="SiteInspectionUnitNumber01">Multifamily!$B$40</definedName>
    <definedName name="SiteInspectionUnitNumber02">Multifamily!$B$41</definedName>
    <definedName name="SiteInspectionUnitNumber03">Multifamily!$B$42</definedName>
    <definedName name="SiteInspectionUnitNumber04">Multifamily!$B$43</definedName>
    <definedName name="SiteInspectionUnitNumber05">Multifamily!$B$44</definedName>
    <definedName name="SiteInspectionUnitNumber06">Multifamily!$B$45</definedName>
    <definedName name="SiteInspectionUnitNumber07">Multifamily!$B$46</definedName>
    <definedName name="SiteInspectionUnitNumber08">Multifamily!$B$47</definedName>
    <definedName name="SiteInspectionUnitNumber09">Multifamily!$B$48</definedName>
    <definedName name="SiteInspectionUnitNumber10">Multifamily!$B$49</definedName>
    <definedName name="SiteInspectionUnitNumber11">Multifamily!$B$50</definedName>
    <definedName name="SiteInspectionUnitNumber12">Multifamily!$B$51</definedName>
    <definedName name="SiteInspectionUnitNumber13">Multifamily!$B$52</definedName>
    <definedName name="SiteInspectionUnitNumber14">Multifamily!$B$53</definedName>
    <definedName name="SiteInspectionUnitNumber15">Multifamily!$B$54</definedName>
    <definedName name="SiteInspectionUnitNumber16">Multifamily!$B$55</definedName>
    <definedName name="SiteInspectionUnitNumber17">Multifamily!$B$56</definedName>
    <definedName name="SiteInspectionUnitNumber18">Multifamily!$B$57</definedName>
    <definedName name="SiteInspectionUnitNumber19">Multifamily!$B$58</definedName>
    <definedName name="SiteInspectionUnitNumber20">Multifamily!$B$59</definedName>
    <definedName name="SiteInspectionUnitNumber21">Multifamily!$B$60</definedName>
    <definedName name="SiteInspectionUnitNumber22">Multifamily!$B$61</definedName>
    <definedName name="SiteInspectionUnitNumber23">Multifamily!$B$62</definedName>
    <definedName name="SiteInspectionUnitNumber24">Multifamily!$B$63</definedName>
    <definedName name="SiteInspectionUnitNumber25">Multifamily!$B$64</definedName>
    <definedName name="SiteInspectionUnitNumber26">Multifamily!$B$65</definedName>
    <definedName name="SiteInspectionUnitNumber27">Multifamily!$B$66</definedName>
    <definedName name="SiteInspectionUnitNumber28">Multifamily!$B$67</definedName>
    <definedName name="SiteInspectionUnitNumber29">Multifamily!$B$68</definedName>
    <definedName name="SiteInspectionUnitNumber30">Multifamily!$B$69</definedName>
    <definedName name="SiteInspectionUnitNumber31">Multifamily!$B$70</definedName>
    <definedName name="SiteInspectionUnitNumber32">Multifamily!$B$71</definedName>
    <definedName name="SiteInspectionUnitNumber33">Multifamily!$B$72</definedName>
    <definedName name="SiteInspectionUnitNumber34">Multifamily!$B$73</definedName>
    <definedName name="SiteInspectionUnitNumber35">Multifamily!$B$74</definedName>
    <definedName name="SiteInspectionUnitNumber36">Multifamily!$B$75</definedName>
    <definedName name="SiteInspectionUnitNumber37">Multifamily!$B$76</definedName>
    <definedName name="SiteInspectionUnitNumber38">Multifamily!$B$77</definedName>
    <definedName name="SiteInspectionUnitNumber39">Multifamily!$B$78</definedName>
    <definedName name="SiteInspectionUnitNumber40">Multifamily!$B$79</definedName>
    <definedName name="SiteInspectionUnitNumber41">Multifamily!$B$80</definedName>
    <definedName name="SiteInspectionUnitNumber42">Multifamily!$B$81</definedName>
    <definedName name="SiteInspectionUnitNumber43">Multifamily!$B$82</definedName>
    <definedName name="SiteInspectionUnitNumber44">Multifamily!$B$83</definedName>
    <definedName name="SiteInspectionUnitNumber45">Multifamily!$B$84</definedName>
    <definedName name="SiteInspectionUnitNumber46">Multifamily!$B$85</definedName>
    <definedName name="SiteInspectionUnitNumber47">Multifamily!$B$86</definedName>
    <definedName name="SiteInspectionUnitNumber48">Multifamily!$B$87</definedName>
    <definedName name="SiteInspectionUnitNumber49">Multifamily!$B$88</definedName>
    <definedName name="SiteInspectionUnitNumber50">Multifamily!$B$89</definedName>
    <definedName name="SiteInspectionUnitNumber51">Multifamily!$B$90</definedName>
    <definedName name="SiteInspectionUnitNumber52">Multifamily!$B$91</definedName>
    <definedName name="SiteInspectionUnitNumber53">Multifamily!$B$92</definedName>
    <definedName name="SiteInspectionUnitNumber54">Multifamily!$B$93</definedName>
    <definedName name="SiteInspectionUnitNumber55">Multifamily!$B$94</definedName>
    <definedName name="SiteInspectionUnitNumber56">Multifamily!$B$95</definedName>
    <definedName name="SiteInspectionUnitNumber57">Multifamily!$B$96</definedName>
    <definedName name="SiteInspectionUnitNumber58">Multifamily!$B$97</definedName>
    <definedName name="SiteInspectionUnitNumber59">Multifamily!$B$98</definedName>
    <definedName name="SiteInspectionUnitNumber60">Multifamily!$B$99</definedName>
    <definedName name="SiteInspectionUnitNumber61">Multifamily!$B$100</definedName>
    <definedName name="SiteInspectionUnitNumber62">Multifamily!$B$101</definedName>
    <definedName name="SiteInspectionUnitNumber63">Multifamily!$B$102</definedName>
    <definedName name="SiteInspectionUnitNumber64">Multifamily!$B$103</definedName>
    <definedName name="SiteInspectionUnitNumber65">Multifamily!$B$104</definedName>
    <definedName name="SiteInspectionUnitNumber66">Multifamily!$B$105</definedName>
    <definedName name="SiteInspectionUnitNumber67">Multifamily!$B$106</definedName>
    <definedName name="SiteInspectionUnitNumber68">Multifamily!$B$107</definedName>
    <definedName name="SiteInspectionUnitNumber69">Multifamily!$B$108</definedName>
    <definedName name="SiteInspectionUnitNumber70">Multifamily!$B$109</definedName>
    <definedName name="SiteInspectionUnitNumber71">Multifamily!$B$110</definedName>
    <definedName name="SiteInspectionUnitNumber72">Multifamily!$B$111</definedName>
    <definedName name="SiteInspectionUnitNumber73">Multifamily!$B$112</definedName>
    <definedName name="SiteInspectionUnitNumber74">Multifamily!$B$113</definedName>
    <definedName name="SiteInspectionUnitNumber75">Multifamily!$B$114</definedName>
    <definedName name="SiteInspectionUnitNumberHC01">Hospitals!$B$60</definedName>
    <definedName name="SiteInspectionUnitNumberHC02">Hospitals!$B$61</definedName>
    <definedName name="SiteInspectionUnitNumberHC03">Hospitals!$B$62</definedName>
    <definedName name="SiteInspectionUnitNumberHC04">Hospitals!$B$63</definedName>
    <definedName name="SiteInspectionUnitNumberHC05">Hospitals!$B$64</definedName>
    <definedName name="SiteInspectionUnitNumberHC06">Hospitals!$B$65</definedName>
    <definedName name="SiteInspectionUnitNumberHC07">Hospitals!$B$66</definedName>
    <definedName name="SiteInspectionUnitNumberHC08">Hospitals!$B$67</definedName>
    <definedName name="SiteInspectionUnitNumberHC09">Hospitals!$B$68</definedName>
    <definedName name="SiteInspectionUnitNumberHC10">Hospitals!$B$69</definedName>
    <definedName name="SiteInspectionUnitNumberHC11">Hospitals!$B$70</definedName>
    <definedName name="SiteInspectionUnitNumberHC12">Hospitals!$B$71</definedName>
    <definedName name="SiteInspectionUnitNumberHC13">Hospitals!$B$72</definedName>
    <definedName name="SiteInspectionUnitNumberHC14">Hospitals!$B$73</definedName>
    <definedName name="SiteInspectionUnitNumberHC15">Hospitals!$B$74</definedName>
    <definedName name="SiteInspectionUnitNumberHC16">Hospitals!$B$75</definedName>
    <definedName name="SiteInspectionUnitNumberHC17">Hospitals!$B$76</definedName>
    <definedName name="SiteInspectionUnitNumberHC18">Hospitals!$B$77</definedName>
    <definedName name="SiteInspectionUnitNumberHC19">Hospitals!$B$78</definedName>
    <definedName name="SiteInspectionUnitNumberHC20">Hospitals!$B$79</definedName>
    <definedName name="SiteInspectionUnitNumberHC21">Hospitals!$B$80</definedName>
    <definedName name="SiteInspectionUnitNumberHC22">Hospitals!$B$81</definedName>
    <definedName name="SiteInspectionUnitNumberHC23">Hospitals!$B$82</definedName>
    <definedName name="SiteInspectionUnitNumberHC24">Hospitals!$B$83</definedName>
    <definedName name="SiteInspectionUnitNumberHC25">Hospitals!$B$84</definedName>
    <definedName name="SiteInspectionUnitNumberHC26">Hospitals!$B$85</definedName>
    <definedName name="SiteInspectionUnitNumberHC27">Hospitals!$B$86</definedName>
    <definedName name="SiteInspectionUnitNumberHC28">Hospitals!$B$87</definedName>
    <definedName name="SRSResidentRoomsTotalUnits">'Senior Supplement'!$V$50</definedName>
    <definedName name="SRSResidentRoomsTotalUnitsOccupied">'Senior Supplement'!$Y$50</definedName>
    <definedName name="SRSResidentRoomsUnitMixComment">'Senior Supplement'!$V$53</definedName>
    <definedName name="SRSResidentRoomsUnitMixIndicator">'Senior Supplement'!$Q$53</definedName>
    <definedName name="StaffDayDirectCount">Hospitals!$K$32</definedName>
    <definedName name="StaffDayLPNCount">Hospitals!$K$31</definedName>
    <definedName name="StaffDayNonDirectCount">Hospitals!$K$33</definedName>
    <definedName name="StaffDayRNCount">Hospitals!$K$30</definedName>
    <definedName name="StaffDayTotalCount">Hospitals!$K$35</definedName>
    <definedName name="StaffDirectComment">Hospitals!$T$32</definedName>
    <definedName name="StaffEveningDirectCount">Hospitals!$N$32</definedName>
    <definedName name="StaffEveningLPNCount">Hospitals!$N$31</definedName>
    <definedName name="StaffEveningNonDirectCount">Hospitals!$N$33</definedName>
    <definedName name="StaffEveningRNCount">Hospitals!$N$30</definedName>
    <definedName name="StaffEveningTotalCount">Hospitals!$N$35</definedName>
    <definedName name="StaffInteractWellWithResidentsIndicator">Hospitals!$M$49</definedName>
    <definedName name="StaffLPNComment">Hospitals!$T$31</definedName>
    <definedName name="StaffNightDirectCount">Hospitals!$Q$32</definedName>
    <definedName name="StaffNightLPNCount">Hospitals!$Q$31</definedName>
    <definedName name="StaffNightNonDirectCount">Hospitals!$Q$33</definedName>
    <definedName name="StaffNightRNCount">Hospitals!$Q$30</definedName>
    <definedName name="StaffNightTotalCount">Hospitals!$Q$35</definedName>
    <definedName name="StaffNonDirectComment">Hospitals!$T$33</definedName>
    <definedName name="StaffRNComment">Hospitals!$T$30</definedName>
    <definedName name="StructureBuiltYear">'General Info'!$M$66</definedName>
    <definedName name="StructureRenovatedYear">'General Info'!$M$67</definedName>
    <definedName name="StudentsUsePercent">'Mgmt Interview'!$T$41</definedName>
    <definedName name="SubjectToMarketComparisonType">'Mgmt Interview'!$B$17</definedName>
    <definedName name="TenantProtectionsDescription">'Agency Assmt Addendum'!$B$74</definedName>
    <definedName name="TenantProtectionsType">'Agency Assmt Addendum'!$B$69</definedName>
    <definedName name="TotalPhysicalOccupancyPercent">'General Info'!$AG$69</definedName>
    <definedName name="UndevelopedUsePercent">'General Info'!$AG$130</definedName>
    <definedName name="UnitInspectionGeneralComments">Multifamily!$B$118</definedName>
    <definedName name="UtilityResponsiblePartyCableType">'Mgmt Interview'!$B$42</definedName>
    <definedName name="UtilityResponsiblePartyElectricType">'Mgmt Interview'!$B$39</definedName>
    <definedName name="UtilityResponsiblePartyGasType">'Mgmt Interview'!$B$40</definedName>
    <definedName name="UtilityResponsiblePartyHeatType">'Mgmt Interview'!$B$37</definedName>
    <definedName name="UtilityResponsiblePartyTrashType">'Mgmt Interview'!$B$41</definedName>
    <definedName name="UtilityResponsiblePartyWaterType">'Mgmt Interview'!$B$38</definedName>
    <definedName name="VacancyRateComparison">'Mgmt Interview'!$B$23</definedName>
    <definedName name="VacantSpaceValue">'General Info'!$M$73</definedName>
    <definedName name="VacantUnitsInspectedCount">'General Info'!$AB$73</definedName>
    <definedName name="Version">Data!$A$12</definedName>
    <definedName name="WaitingPeriodDaysType">Hospitals!$AD$11</definedName>
    <definedName name="YTD_ADRAmount">'Rent Roll'!$S$13</definedName>
    <definedName name="zrngLeaseExp" comment="Lease Expires utlity range definition">'Rent Roll'!$S$12:$V$12</definedName>
    <definedName name="zrngRentRollYTD">'Rent Roll'!$S$13:$V$13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846" i="32" l="1"/>
  <c r="AB822" i="32"/>
  <c r="AB798" i="32"/>
  <c r="AB774" i="32"/>
  <c r="AB750" i="32"/>
  <c r="AB726" i="32"/>
  <c r="AB702" i="32"/>
  <c r="AB678" i="32"/>
  <c r="AB654" i="32"/>
  <c r="AB630" i="32"/>
  <c r="AB606" i="32"/>
  <c r="AB582" i="32"/>
  <c r="AB558" i="32"/>
  <c r="AB534" i="32"/>
  <c r="AB510" i="32"/>
  <c r="AB486" i="32"/>
  <c r="AB462" i="32"/>
  <c r="AB438" i="32"/>
  <c r="AB414" i="32"/>
  <c r="AB390" i="32"/>
  <c r="AB366" i="32"/>
  <c r="AB342" i="32"/>
  <c r="AB318" i="32"/>
  <c r="AB294" i="32"/>
  <c r="AB270" i="32"/>
  <c r="AB246" i="32"/>
  <c r="AB222" i="32"/>
  <c r="AB198" i="32"/>
  <c r="AB174" i="32"/>
  <c r="AB150" i="32"/>
  <c r="AB126" i="32"/>
  <c r="AB102" i="32"/>
  <c r="AB78" i="32"/>
  <c r="AB54" i="32"/>
  <c r="AB30" i="32"/>
  <c r="B3" i="35"/>
  <c r="AS207" i="31"/>
  <c r="J5" i="31" a="1"/>
  <c r="J5" i="31" s="1"/>
  <c r="J2" i="31"/>
  <c r="A47" i="33"/>
  <c r="B27" i="37" s="1"/>
  <c r="A40" i="33"/>
  <c r="A28" i="33"/>
  <c r="A32" i="33" s="1"/>
  <c r="A24" i="33"/>
  <c r="A22" i="33"/>
  <c r="A30" i="33" s="1"/>
  <c r="A10" i="33"/>
  <c r="A8" i="33"/>
  <c r="Q35" i="45"/>
  <c r="N35" i="45"/>
  <c r="K35" i="45"/>
  <c r="W24" i="45"/>
  <c r="T24" i="45"/>
  <c r="P24" i="45"/>
  <c r="M24" i="45"/>
  <c r="O12" i="45" s="1"/>
  <c r="AH22" i="45"/>
  <c r="AH21" i="45"/>
  <c r="AH20" i="45"/>
  <c r="AH19" i="45"/>
  <c r="AH18" i="45"/>
  <c r="AH17" i="45"/>
  <c r="AH16" i="45"/>
  <c r="AH24" i="45" s="1"/>
  <c r="O11" i="45"/>
  <c r="O10" i="45"/>
  <c r="Y51" i="43"/>
  <c r="AE50" i="43"/>
  <c r="AE51" i="43" s="1"/>
  <c r="AB50" i="43"/>
  <c r="Y50" i="43"/>
  <c r="V50" i="43"/>
  <c r="J38" i="43"/>
  <c r="AO4" i="43"/>
  <c r="AP2177" i="37" a="1"/>
  <c r="AP2177" i="37" s="1"/>
  <c r="AP2170" i="37" a="1"/>
  <c r="AP2170" i="37" s="1"/>
  <c r="AP2163" i="37" a="1"/>
  <c r="AP2163" i="37" s="1"/>
  <c r="AP2156" i="37" a="1"/>
  <c r="AP2156" i="37" s="1"/>
  <c r="AP2149" i="37" a="1"/>
  <c r="AP2149" i="37" s="1"/>
  <c r="AP2142" i="37" a="1"/>
  <c r="AP2142" i="37" s="1"/>
  <c r="AP2135" i="37" a="1"/>
  <c r="AP2135" i="37" s="1"/>
  <c r="AP2128" i="37" a="1"/>
  <c r="AP2128" i="37" s="1"/>
  <c r="AP2121" i="37" a="1"/>
  <c r="AP2121" i="37" s="1"/>
  <c r="AP2114" i="37" a="1"/>
  <c r="AP2114" i="37" s="1"/>
  <c r="AP2107" i="37" a="1"/>
  <c r="AP2107" i="37" s="1"/>
  <c r="AP2100" i="37" a="1"/>
  <c r="AP2100" i="37" s="1"/>
  <c r="AP2093" i="37" a="1"/>
  <c r="AP2093" i="37" s="1"/>
  <c r="AP2086" i="37" a="1"/>
  <c r="AP2086" i="37" s="1"/>
  <c r="AP2079" i="37" a="1"/>
  <c r="AP2079" i="37" s="1"/>
  <c r="AP2072" i="37" a="1"/>
  <c r="AP2072" i="37" s="1"/>
  <c r="AP2065" i="37" a="1"/>
  <c r="AP2065" i="37" s="1"/>
  <c r="AP2058" i="37" a="1"/>
  <c r="AP2058" i="37" s="1"/>
  <c r="AP2051" i="37" a="1"/>
  <c r="AP2051" i="37" s="1"/>
  <c r="AP2044" i="37" a="1"/>
  <c r="AP2044" i="37" s="1"/>
  <c r="AP2037" i="37" a="1"/>
  <c r="AP2037" i="37" s="1"/>
  <c r="AP2030" i="37" a="1"/>
  <c r="AP2030" i="37" s="1"/>
  <c r="AP2023" i="37" a="1"/>
  <c r="AP2023" i="37" s="1"/>
  <c r="AP2016" i="37" a="1"/>
  <c r="AP2016" i="37" s="1"/>
  <c r="AP2009" i="37" a="1"/>
  <c r="AP2009" i="37" s="1"/>
  <c r="AP2002" i="37" a="1"/>
  <c r="AP2002" i="37" s="1"/>
  <c r="AP1995" i="37" a="1"/>
  <c r="AP1995" i="37" s="1"/>
  <c r="AP1988" i="37" a="1"/>
  <c r="AP1988" i="37" s="1"/>
  <c r="AP1981" i="37" a="1"/>
  <c r="AP1981" i="37" s="1"/>
  <c r="AP1974" i="37" a="1"/>
  <c r="AP1974" i="37" s="1"/>
  <c r="AP1967" i="37" a="1"/>
  <c r="AP1967" i="37" s="1"/>
  <c r="AP1960" i="37" a="1"/>
  <c r="AP1960" i="37" s="1"/>
  <c r="AP1953" i="37" a="1"/>
  <c r="AP1953" i="37" s="1"/>
  <c r="AP1946" i="37" a="1"/>
  <c r="AP1946" i="37" s="1"/>
  <c r="AP1939" i="37" a="1"/>
  <c r="AP1939" i="37" s="1"/>
  <c r="AP1932" i="37" a="1"/>
  <c r="AP1932" i="37" s="1"/>
  <c r="AP1925" i="37" a="1"/>
  <c r="AP1925" i="37" s="1"/>
  <c r="AP1918" i="37" a="1"/>
  <c r="AP1918" i="37" s="1"/>
  <c r="AP1911" i="37" a="1"/>
  <c r="AP1911" i="37" s="1"/>
  <c r="AP1904" i="37" a="1"/>
  <c r="AP1904" i="37" s="1"/>
  <c r="AP1897" i="37" a="1"/>
  <c r="AP1897" i="37" s="1"/>
  <c r="AP1890" i="37" a="1"/>
  <c r="AP1890" i="37" s="1"/>
  <c r="AP1883" i="37" a="1"/>
  <c r="AP1883" i="37" s="1"/>
  <c r="AP1876" i="37" a="1"/>
  <c r="AP1876" i="37" s="1"/>
  <c r="AP1869" i="37" a="1"/>
  <c r="AP1869" i="37" s="1"/>
  <c r="AP1862" i="37" a="1"/>
  <c r="AP1862" i="37" s="1"/>
  <c r="AP1855" i="37" a="1"/>
  <c r="AP1855" i="37" s="1"/>
  <c r="AP1848" i="37" a="1"/>
  <c r="AP1848" i="37" s="1"/>
  <c r="AP1841" i="37" a="1"/>
  <c r="AP1841" i="37" s="1"/>
  <c r="AP1834" i="37" a="1"/>
  <c r="AP1834" i="37" s="1"/>
  <c r="AP1827" i="37" a="1"/>
  <c r="AP1827" i="37" s="1"/>
  <c r="AP1820" i="37" a="1"/>
  <c r="AP1820" i="37" s="1"/>
  <c r="AP1813" i="37" a="1"/>
  <c r="AP1813" i="37" s="1"/>
  <c r="AP1806" i="37" a="1"/>
  <c r="AP1806" i="37" s="1"/>
  <c r="AP1799" i="37" a="1"/>
  <c r="AP1799" i="37" s="1"/>
  <c r="AP1792" i="37" a="1"/>
  <c r="AP1792" i="37" s="1"/>
  <c r="AP1785" i="37" a="1"/>
  <c r="AP1785" i="37" s="1"/>
  <c r="AP1778" i="37" a="1"/>
  <c r="AP1778" i="37" s="1"/>
  <c r="AP1771" i="37" a="1"/>
  <c r="AP1771" i="37" s="1"/>
  <c r="AP1764" i="37" a="1"/>
  <c r="AP1764" i="37" s="1"/>
  <c r="AP1757" i="37" a="1"/>
  <c r="AP1757" i="37" s="1"/>
  <c r="AP1750" i="37" a="1"/>
  <c r="AP1750" i="37" s="1"/>
  <c r="AP1743" i="37" a="1"/>
  <c r="AP1743" i="37" s="1"/>
  <c r="AP1736" i="37" a="1"/>
  <c r="AP1736" i="37" s="1"/>
  <c r="AP1729" i="37" a="1"/>
  <c r="AP1729" i="37" s="1"/>
  <c r="AP1722" i="37" a="1"/>
  <c r="AP1722" i="37" s="1"/>
  <c r="AP1715" i="37" a="1"/>
  <c r="AP1715" i="37" s="1"/>
  <c r="AP1708" i="37" a="1"/>
  <c r="AP1708" i="37" s="1"/>
  <c r="AP1701" i="37" a="1"/>
  <c r="AP1701" i="37" s="1"/>
  <c r="AP1694" i="37" a="1"/>
  <c r="AP1694" i="37" s="1"/>
  <c r="AP1687" i="37" a="1"/>
  <c r="AP1687" i="37" s="1"/>
  <c r="AP1680" i="37" a="1"/>
  <c r="AP1680" i="37" s="1"/>
  <c r="AP1673" i="37" a="1"/>
  <c r="AP1673" i="37" s="1"/>
  <c r="AP1666" i="37" a="1"/>
  <c r="AP1666" i="37" s="1"/>
  <c r="AP1659" i="37" a="1"/>
  <c r="AP1659" i="37" s="1"/>
  <c r="AP1652" i="37" a="1"/>
  <c r="AP1652" i="37" s="1"/>
  <c r="AP1645" i="37" a="1"/>
  <c r="AP1645" i="37" s="1"/>
  <c r="AP1638" i="37" a="1"/>
  <c r="AP1638" i="37" s="1"/>
  <c r="AP1631" i="37" a="1"/>
  <c r="AP1631" i="37" s="1"/>
  <c r="AP1624" i="37" a="1"/>
  <c r="AP1624" i="37" s="1"/>
  <c r="AP1617" i="37" a="1"/>
  <c r="AP1617" i="37" s="1"/>
  <c r="AP1610" i="37" a="1"/>
  <c r="AP1610" i="37" s="1"/>
  <c r="AP1603" i="37" a="1"/>
  <c r="AP1603" i="37" s="1"/>
  <c r="AP1596" i="37" a="1"/>
  <c r="AP1596" i="37" s="1"/>
  <c r="AP1589" i="37" a="1"/>
  <c r="AP1589" i="37" s="1"/>
  <c r="AP1582" i="37" a="1"/>
  <c r="AP1582" i="37" s="1"/>
  <c r="AP1575" i="37" a="1"/>
  <c r="AP1575" i="37" s="1"/>
  <c r="AP1568" i="37" a="1"/>
  <c r="AP1568" i="37" s="1"/>
  <c r="AP1561" i="37" a="1"/>
  <c r="AP1561" i="37" s="1"/>
  <c r="AP1554" i="37" a="1"/>
  <c r="AP1554" i="37" s="1"/>
  <c r="AP1547" i="37" a="1"/>
  <c r="AP1547" i="37" s="1"/>
  <c r="AP1540" i="37" a="1"/>
  <c r="AP1540" i="37" s="1"/>
  <c r="AP1533" i="37" a="1"/>
  <c r="AP1533" i="37" s="1"/>
  <c r="AP1526" i="37" a="1"/>
  <c r="AP1526" i="37" s="1"/>
  <c r="AP1519" i="37" a="1"/>
  <c r="AP1519" i="37" s="1"/>
  <c r="AP1512" i="37" a="1"/>
  <c r="AP1512" i="37" s="1"/>
  <c r="AP1505" i="37" a="1"/>
  <c r="AP1505" i="37" s="1"/>
  <c r="AP1498" i="37" a="1"/>
  <c r="AP1498" i="37" s="1"/>
  <c r="AP1491" i="37" a="1"/>
  <c r="AP1491" i="37" s="1"/>
  <c r="AP1484" i="37" a="1"/>
  <c r="AP1484" i="37" s="1"/>
  <c r="AP1477" i="37" a="1"/>
  <c r="AP1477" i="37" s="1"/>
  <c r="AP1470" i="37" a="1"/>
  <c r="AP1470" i="37" s="1"/>
  <c r="AP1463" i="37" a="1"/>
  <c r="AP1463" i="37" s="1"/>
  <c r="AP1456" i="37" a="1"/>
  <c r="AP1456" i="37" s="1"/>
  <c r="AP1449" i="37" a="1"/>
  <c r="AP1449" i="37" s="1"/>
  <c r="AP1442" i="37" a="1"/>
  <c r="AP1442" i="37" s="1"/>
  <c r="AP1435" i="37" a="1"/>
  <c r="AP1435" i="37" s="1"/>
  <c r="AP1428" i="37" a="1"/>
  <c r="AP1428" i="37" s="1"/>
  <c r="AP1421" i="37" a="1"/>
  <c r="AP1421" i="37" s="1"/>
  <c r="AP1414" i="37" a="1"/>
  <c r="AP1414" i="37" s="1"/>
  <c r="AP1407" i="37" a="1"/>
  <c r="AP1407" i="37" s="1"/>
  <c r="AP1400" i="37" a="1"/>
  <c r="AP1400" i="37" s="1"/>
  <c r="AP1393" i="37" a="1"/>
  <c r="AP1393" i="37" s="1"/>
  <c r="AP1386" i="37" a="1"/>
  <c r="AP1386" i="37" s="1"/>
  <c r="AP1379" i="37" a="1"/>
  <c r="AP1379" i="37" s="1"/>
  <c r="AP1372" i="37" a="1"/>
  <c r="AP1372" i="37" s="1"/>
  <c r="AP1365" i="37" a="1"/>
  <c r="AP1365" i="37" s="1"/>
  <c r="AP1358" i="37" a="1"/>
  <c r="AP1358" i="37" s="1"/>
  <c r="AP1351" i="37" a="1"/>
  <c r="AP1351" i="37" s="1"/>
  <c r="AP1344" i="37" a="1"/>
  <c r="AP1344" i="37" s="1"/>
  <c r="AP1337" i="37" a="1"/>
  <c r="AP1337" i="37" s="1"/>
  <c r="AP1330" i="37" a="1"/>
  <c r="AP1330" i="37" s="1"/>
  <c r="AP1323" i="37" a="1"/>
  <c r="AP1323" i="37" s="1"/>
  <c r="AP1316" i="37" a="1"/>
  <c r="AP1316" i="37" s="1"/>
  <c r="AP1309" i="37" a="1"/>
  <c r="AP1309" i="37" s="1"/>
  <c r="AP1302" i="37" a="1"/>
  <c r="AP1302" i="37" s="1"/>
  <c r="AP1295" i="37" a="1"/>
  <c r="AP1295" i="37" s="1"/>
  <c r="AP1288" i="37" a="1"/>
  <c r="AP1288" i="37" s="1"/>
  <c r="AP1281" i="37" a="1"/>
  <c r="AP1281" i="37" s="1"/>
  <c r="AP1274" i="37" a="1"/>
  <c r="AP1274" i="37" s="1"/>
  <c r="AP1267" i="37" a="1"/>
  <c r="AP1267" i="37" s="1"/>
  <c r="AP1260" i="37" a="1"/>
  <c r="AP1260" i="37" s="1"/>
  <c r="AP1253" i="37" a="1"/>
  <c r="AP1253" i="37" s="1"/>
  <c r="AP1246" i="37" a="1"/>
  <c r="AP1246" i="37" s="1"/>
  <c r="AP1239" i="37" a="1"/>
  <c r="AP1239" i="37" s="1"/>
  <c r="AP1232" i="37" a="1"/>
  <c r="AP1232" i="37" s="1"/>
  <c r="AP1225" i="37" a="1"/>
  <c r="AP1225" i="37" s="1"/>
  <c r="AP1218" i="37" a="1"/>
  <c r="AP1218" i="37" s="1"/>
  <c r="AP1211" i="37" a="1"/>
  <c r="AP1211" i="37" s="1"/>
  <c r="AP1204" i="37" a="1"/>
  <c r="AP1204" i="37" s="1"/>
  <c r="AP1197" i="37" a="1"/>
  <c r="AP1197" i="37" s="1"/>
  <c r="AP1190" i="37" a="1"/>
  <c r="AP1190" i="37" s="1"/>
  <c r="AP1183" i="37" a="1"/>
  <c r="AP1183" i="37" s="1"/>
  <c r="AP1176" i="37" a="1"/>
  <c r="AP1176" i="37" s="1"/>
  <c r="AP1169" i="37" a="1"/>
  <c r="AP1169" i="37" s="1"/>
  <c r="AP1162" i="37" a="1"/>
  <c r="AP1162" i="37" s="1"/>
  <c r="AP1155" i="37" a="1"/>
  <c r="AP1155" i="37" s="1"/>
  <c r="AP1148" i="37" a="1"/>
  <c r="AP1148" i="37" s="1"/>
  <c r="AP1141" i="37" a="1"/>
  <c r="AP1141" i="37" s="1"/>
  <c r="AP1134" i="37" a="1"/>
  <c r="AP1134" i="37" s="1"/>
  <c r="AP1127" i="37" a="1"/>
  <c r="AP1127" i="37" s="1"/>
  <c r="AP1120" i="37" a="1"/>
  <c r="AP1120" i="37" s="1"/>
  <c r="AP1113" i="37" a="1"/>
  <c r="AP1113" i="37" s="1"/>
  <c r="AP1106" i="37" a="1"/>
  <c r="AP1106" i="37" s="1"/>
  <c r="AP1099" i="37" a="1"/>
  <c r="AP1099" i="37" s="1"/>
  <c r="AP1092" i="37" a="1"/>
  <c r="AP1092" i="37" s="1"/>
  <c r="AP1085" i="37" a="1"/>
  <c r="AP1085" i="37" s="1"/>
  <c r="AP1078" i="37" a="1"/>
  <c r="AP1078" i="37" s="1"/>
  <c r="AP1071" i="37" a="1"/>
  <c r="AP1071" i="37" s="1"/>
  <c r="AP1064" i="37" a="1"/>
  <c r="AP1064" i="37" s="1"/>
  <c r="AP1057" i="37" a="1"/>
  <c r="AP1057" i="37" s="1"/>
  <c r="AP1050" i="37" a="1"/>
  <c r="AP1050" i="37" s="1"/>
  <c r="AP1043" i="37" a="1"/>
  <c r="AP1043" i="37" s="1"/>
  <c r="AP1036" i="37" a="1"/>
  <c r="AP1036" i="37" s="1"/>
  <c r="AP1029" i="37" a="1"/>
  <c r="AP1029" i="37" s="1"/>
  <c r="AP1022" i="37" a="1"/>
  <c r="AP1022" i="37" s="1"/>
  <c r="AP1015" i="37" a="1"/>
  <c r="AP1015" i="37" s="1"/>
  <c r="AP1008" i="37" a="1"/>
  <c r="AP1008" i="37" s="1"/>
  <c r="AP1001" i="37" a="1"/>
  <c r="AP1001" i="37" s="1"/>
  <c r="AP994" i="37" a="1"/>
  <c r="AP994" i="37" s="1"/>
  <c r="AP987" i="37" a="1"/>
  <c r="AP987" i="37" s="1"/>
  <c r="AP980" i="37" a="1"/>
  <c r="AP980" i="37" s="1"/>
  <c r="AP973" i="37" a="1"/>
  <c r="AP973" i="37" s="1"/>
  <c r="AP966" i="37" a="1"/>
  <c r="AP966" i="37" s="1"/>
  <c r="AP959" i="37" a="1"/>
  <c r="AP959" i="37" s="1"/>
  <c r="AP952" i="37" a="1"/>
  <c r="AP952" i="37" s="1"/>
  <c r="AP945" i="37" a="1"/>
  <c r="AP945" i="37" s="1"/>
  <c r="AP938" i="37" a="1"/>
  <c r="AP938" i="37" s="1"/>
  <c r="AP931" i="37" a="1"/>
  <c r="AP931" i="37" s="1"/>
  <c r="AP924" i="37" a="1"/>
  <c r="AP924" i="37" s="1"/>
  <c r="AP917" i="37" a="1"/>
  <c r="AP917" i="37" s="1"/>
  <c r="AP910" i="37" a="1"/>
  <c r="AP910" i="37" s="1"/>
  <c r="AP903" i="37" a="1"/>
  <c r="AP903" i="37" s="1"/>
  <c r="AP896" i="37" a="1"/>
  <c r="AP896" i="37" s="1"/>
  <c r="AP889" i="37" a="1"/>
  <c r="AP889" i="37" s="1"/>
  <c r="AP882" i="37" a="1"/>
  <c r="AP882" i="37" s="1"/>
  <c r="AP875" i="37" a="1"/>
  <c r="AP875" i="37" s="1"/>
  <c r="AP868" i="37" a="1"/>
  <c r="AP868" i="37" s="1"/>
  <c r="AP861" i="37" a="1"/>
  <c r="AP861" i="37" s="1"/>
  <c r="AP854" i="37" a="1"/>
  <c r="AP854" i="37" s="1"/>
  <c r="AP847" i="37" a="1"/>
  <c r="AP847" i="37" s="1"/>
  <c r="AP840" i="37" a="1"/>
  <c r="AP840" i="37" s="1"/>
  <c r="AP833" i="37" a="1"/>
  <c r="AP833" i="37" s="1"/>
  <c r="AP826" i="37" a="1"/>
  <c r="AP826" i="37" s="1"/>
  <c r="AP819" i="37" a="1"/>
  <c r="AP819" i="37" s="1"/>
  <c r="AP812" i="37" a="1"/>
  <c r="AP812" i="37" s="1"/>
  <c r="AP805" i="37" a="1"/>
  <c r="AP805" i="37" s="1"/>
  <c r="AP798" i="37" a="1"/>
  <c r="AP798" i="37" s="1"/>
  <c r="AP791" i="37" a="1"/>
  <c r="AP791" i="37" s="1"/>
  <c r="AP784" i="37" a="1"/>
  <c r="AP784" i="37" s="1"/>
  <c r="AP777" i="37" a="1"/>
  <c r="AP777" i="37" s="1"/>
  <c r="AP770" i="37" a="1"/>
  <c r="AP770" i="37" s="1"/>
  <c r="AP763" i="37" a="1"/>
  <c r="AP763" i="37" s="1"/>
  <c r="AP756" i="37" a="1"/>
  <c r="AP756" i="37" s="1"/>
  <c r="AP749" i="37" a="1"/>
  <c r="AP749" i="37" s="1"/>
  <c r="AP742" i="37" a="1"/>
  <c r="AP742" i="37" s="1"/>
  <c r="AP735" i="37" a="1"/>
  <c r="AP735" i="37" s="1"/>
  <c r="AP728" i="37" a="1"/>
  <c r="AP728" i="37" s="1"/>
  <c r="AP721" i="37" a="1"/>
  <c r="AP721" i="37" s="1"/>
  <c r="AP714" i="37" a="1"/>
  <c r="AP714" i="37" s="1"/>
  <c r="AP707" i="37" a="1"/>
  <c r="AP707" i="37" s="1"/>
  <c r="AP700" i="37" a="1"/>
  <c r="AP700" i="37" s="1"/>
  <c r="AP693" i="37" a="1"/>
  <c r="AP693" i="37" s="1"/>
  <c r="AP686" i="37" a="1"/>
  <c r="AP686" i="37" s="1"/>
  <c r="AP679" i="37" a="1"/>
  <c r="AP679" i="37" s="1"/>
  <c r="AP672" i="37" a="1"/>
  <c r="AP672" i="37" s="1"/>
  <c r="AP665" i="37" a="1"/>
  <c r="AP665" i="37" s="1"/>
  <c r="AP658" i="37" a="1"/>
  <c r="AP658" i="37" s="1"/>
  <c r="AP651" i="37" a="1"/>
  <c r="AP651" i="37" s="1"/>
  <c r="AP644" i="37" a="1"/>
  <c r="AP644" i="37" s="1"/>
  <c r="AP637" i="37" a="1"/>
  <c r="AP637" i="37" s="1"/>
  <c r="AP630" i="37" a="1"/>
  <c r="AP630" i="37" s="1"/>
  <c r="AP623" i="37" a="1"/>
  <c r="AP623" i="37" s="1"/>
  <c r="AP616" i="37" a="1"/>
  <c r="AP616" i="37" s="1"/>
  <c r="AP609" i="37" a="1"/>
  <c r="AP609" i="37" s="1"/>
  <c r="AP602" i="37" a="1"/>
  <c r="AP602" i="37" s="1"/>
  <c r="AP595" i="37" a="1"/>
  <c r="AP595" i="37" s="1"/>
  <c r="AP588" i="37" a="1"/>
  <c r="AP588" i="37" s="1"/>
  <c r="AP581" i="37" a="1"/>
  <c r="AP581" i="37" s="1"/>
  <c r="AP574" i="37" a="1"/>
  <c r="AP574" i="37" s="1"/>
  <c r="AP567" i="37" a="1"/>
  <c r="AP567" i="37" s="1"/>
  <c r="AP560" i="37" a="1"/>
  <c r="AP560" i="37" s="1"/>
  <c r="AP553" i="37" a="1"/>
  <c r="AP553" i="37" s="1"/>
  <c r="AP546" i="37" a="1"/>
  <c r="AP546" i="37" s="1"/>
  <c r="AP539" i="37" a="1"/>
  <c r="AP539" i="37" s="1"/>
  <c r="AP532" i="37" a="1"/>
  <c r="AP532" i="37" s="1"/>
  <c r="AP525" i="37" a="1"/>
  <c r="AP525" i="37" s="1"/>
  <c r="AP518" i="37" a="1"/>
  <c r="AP518" i="37" s="1"/>
  <c r="AP511" i="37" a="1"/>
  <c r="AP511" i="37" s="1"/>
  <c r="AP504" i="37" a="1"/>
  <c r="AP504" i="37" s="1"/>
  <c r="AP497" i="37" a="1"/>
  <c r="AP497" i="37" s="1"/>
  <c r="AP490" i="37" a="1"/>
  <c r="AP490" i="37" s="1"/>
  <c r="AP483" i="37" a="1"/>
  <c r="AP483" i="37" s="1"/>
  <c r="AP476" i="37" a="1"/>
  <c r="AP476" i="37" s="1"/>
  <c r="AP469" i="37" a="1"/>
  <c r="AP469" i="37" s="1"/>
  <c r="AP462" i="37" a="1"/>
  <c r="AP462" i="37" s="1"/>
  <c r="AP455" i="37" a="1"/>
  <c r="AP455" i="37" s="1"/>
  <c r="AP448" i="37" a="1"/>
  <c r="AP448" i="37" s="1"/>
  <c r="AP441" i="37" a="1"/>
  <c r="AP441" i="37" s="1"/>
  <c r="AP434" i="37" a="1"/>
  <c r="AP434" i="37" s="1"/>
  <c r="AP427" i="37" a="1"/>
  <c r="AP427" i="37" s="1"/>
  <c r="AP420" i="37" a="1"/>
  <c r="AP420" i="37" s="1"/>
  <c r="AP413" i="37" a="1"/>
  <c r="AP413" i="37" s="1"/>
  <c r="AP406" i="37" a="1"/>
  <c r="AP406" i="37" s="1"/>
  <c r="AP399" i="37" a="1"/>
  <c r="AP399" i="37" s="1"/>
  <c r="AP392" i="37" a="1"/>
  <c r="AP392" i="37" s="1"/>
  <c r="AP385" i="37" a="1"/>
  <c r="AP385" i="37" s="1"/>
  <c r="AP378" i="37" a="1"/>
  <c r="AP378" i="37" s="1"/>
  <c r="AP371" i="37" a="1"/>
  <c r="AP371" i="37" s="1"/>
  <c r="AP364" i="37" a="1"/>
  <c r="AP364" i="37" s="1"/>
  <c r="AP357" i="37" a="1"/>
  <c r="AP357" i="37" s="1"/>
  <c r="AP350" i="37" a="1"/>
  <c r="AP350" i="37" s="1"/>
  <c r="AP343" i="37" a="1"/>
  <c r="AP343" i="37" s="1"/>
  <c r="AP336" i="37" a="1"/>
  <c r="AP336" i="37" s="1"/>
  <c r="AP329" i="37" a="1"/>
  <c r="AP329" i="37" s="1"/>
  <c r="AP322" i="37" a="1"/>
  <c r="AP322" i="37" s="1"/>
  <c r="AP315" i="37" a="1"/>
  <c r="AP315" i="37" s="1"/>
  <c r="AP308" i="37" a="1"/>
  <c r="AP308" i="37" s="1"/>
  <c r="AP301" i="37" a="1"/>
  <c r="AP301" i="37" s="1"/>
  <c r="AP294" i="37" a="1"/>
  <c r="AP294" i="37" s="1"/>
  <c r="AP287" i="37" a="1"/>
  <c r="AP287" i="37" s="1"/>
  <c r="AP280" i="37" a="1"/>
  <c r="AP280" i="37" s="1"/>
  <c r="AP273" i="37" a="1"/>
  <c r="AP273" i="37" s="1"/>
  <c r="AP266" i="37" a="1"/>
  <c r="AP266" i="37" s="1"/>
  <c r="AP259" i="37" a="1"/>
  <c r="AP259" i="37" s="1"/>
  <c r="AP252" i="37" a="1"/>
  <c r="AP252" i="37" s="1"/>
  <c r="AP245" i="37" a="1"/>
  <c r="AP245" i="37" s="1"/>
  <c r="AP238" i="37" a="1"/>
  <c r="AP238" i="37" s="1"/>
  <c r="AP231" i="37" a="1"/>
  <c r="AP231" i="37" s="1"/>
  <c r="AP224" i="37" a="1"/>
  <c r="AP224" i="37" s="1"/>
  <c r="AP217" i="37" a="1"/>
  <c r="AP217" i="37" s="1"/>
  <c r="AP210" i="37" a="1"/>
  <c r="AP210" i="37" s="1"/>
  <c r="AP203" i="37" a="1"/>
  <c r="AP203" i="37" s="1"/>
  <c r="AP196" i="37" a="1"/>
  <c r="AP196" i="37" s="1"/>
  <c r="AP189" i="37" a="1"/>
  <c r="AP189" i="37" s="1"/>
  <c r="AP182" i="37" a="1"/>
  <c r="AP182" i="37" s="1"/>
  <c r="AP175" i="37" a="1"/>
  <c r="AP175" i="37" s="1"/>
  <c r="AP168" i="37" a="1"/>
  <c r="AP168" i="37" s="1"/>
  <c r="AP161" i="37" a="1"/>
  <c r="AP161" i="37" s="1"/>
  <c r="AP154" i="37" a="1"/>
  <c r="AP154" i="37" s="1"/>
  <c r="AP147" i="37" a="1"/>
  <c r="AP147" i="37" s="1"/>
  <c r="AP140" i="37" a="1"/>
  <c r="AP140" i="37" s="1"/>
  <c r="AP133" i="37" a="1"/>
  <c r="AP133" i="37" s="1"/>
  <c r="AP126" i="37" a="1"/>
  <c r="AP126" i="37" s="1"/>
  <c r="AP119" i="37" a="1"/>
  <c r="AP119" i="37" s="1"/>
  <c r="AP112" i="37" a="1"/>
  <c r="AP112" i="37" s="1"/>
  <c r="AP105" i="37" a="1"/>
  <c r="AP105" i="37" s="1"/>
  <c r="AP98" i="37" a="1"/>
  <c r="AP98" i="37" s="1"/>
  <c r="AP91" i="37" a="1"/>
  <c r="AP91" i="37" s="1"/>
  <c r="AP84" i="37" a="1"/>
  <c r="AP84" i="37" s="1"/>
  <c r="AP77" i="37" a="1"/>
  <c r="AP77" i="37" s="1"/>
  <c r="AP70" i="37" a="1"/>
  <c r="AP70" i="37" s="1"/>
  <c r="AP63" i="37" a="1"/>
  <c r="AP63" i="37" s="1"/>
  <c r="AP56" i="37" a="1"/>
  <c r="AP56" i="37" s="1"/>
  <c r="AJ26" i="37"/>
  <c r="S9" i="37"/>
  <c r="AC33" i="26"/>
  <c r="Z33" i="26"/>
  <c r="W33" i="26"/>
  <c r="T33" i="26"/>
  <c r="AH31" i="26"/>
  <c r="AC31" i="26"/>
  <c r="Z31" i="26"/>
  <c r="T31" i="26"/>
  <c r="H31" i="26"/>
  <c r="AH29" i="26"/>
  <c r="AC29" i="26"/>
  <c r="Z29" i="26"/>
  <c r="W29" i="26"/>
  <c r="T29" i="26"/>
  <c r="K29" i="26"/>
  <c r="H29" i="26"/>
  <c r="T42" i="25"/>
  <c r="AH12" i="25"/>
  <c r="L12" i="25"/>
  <c r="L9" i="25"/>
  <c r="AG21" i="28"/>
  <c r="AG20" i="28"/>
  <c r="AG19" i="28"/>
  <c r="AG18" i="28"/>
  <c r="AG17" i="28"/>
  <c r="J10" i="28"/>
  <c r="B7" i="32"/>
  <c r="AC85" i="46"/>
  <c r="AG130" i="23"/>
  <c r="AG73" i="23"/>
  <c r="AG72" i="23"/>
  <c r="AG70" i="23"/>
  <c r="AB70" i="23"/>
  <c r="AG69" i="23"/>
  <c r="Q16" i="23"/>
  <c r="B6" i="23"/>
  <c r="B4" i="26" s="1"/>
  <c r="B5" i="23"/>
  <c r="B3" i="43" s="1"/>
  <c r="B142" i="46" a="1"/>
  <c r="B141" i="46" a="1"/>
  <c r="B140" i="46" a="1"/>
  <c r="B139" i="46" a="1"/>
  <c r="B138" i="46" a="1"/>
  <c r="B137" i="46" a="1"/>
  <c r="B136" i="46" a="1"/>
  <c r="B135" i="46" a="1"/>
  <c r="B134" i="46" a="1"/>
  <c r="B133" i="46" a="1"/>
  <c r="B132" i="46" a="1"/>
  <c r="B131" i="46" a="1"/>
  <c r="B130" i="46" a="1"/>
  <c r="B129" i="46" a="1"/>
  <c r="B128" i="46" a="1"/>
  <c r="B127" i="46" a="1"/>
  <c r="B126" i="46" a="1"/>
  <c r="B125" i="46" a="1"/>
  <c r="B124" i="46" a="1"/>
  <c r="B123" i="46" a="1"/>
  <c r="B122" i="46" a="1"/>
  <c r="B121" i="46" a="1"/>
  <c r="B120" i="46" a="1"/>
  <c r="B119" i="46" a="1"/>
  <c r="B118" i="46" a="1"/>
  <c r="B117" i="46" a="1"/>
  <c r="B116" i="46" a="1"/>
  <c r="B115" i="46" a="1"/>
  <c r="B114" i="46" a="1"/>
  <c r="B113" i="46" a="1"/>
  <c r="B112" i="46" a="1"/>
  <c r="B111" i="46" a="1"/>
  <c r="B110" i="46" a="1"/>
  <c r="B109" i="46" a="1"/>
  <c r="B108" i="46" a="1"/>
  <c r="B107" i="46" a="1"/>
  <c r="B106" i="46" a="1"/>
  <c r="B105" i="46" a="1"/>
  <c r="B104" i="46" a="1"/>
  <c r="B103" i="46" a="1"/>
  <c r="B102" i="46" a="1"/>
  <c r="B101" i="46" a="1"/>
  <c r="B100" i="46" a="1"/>
  <c r="B99" i="46" a="1"/>
  <c r="B98" i="46" a="1"/>
  <c r="B97" i="46" a="1"/>
  <c r="B96" i="46" a="1"/>
  <c r="B95" i="46" a="1"/>
  <c r="B94" i="46" a="1"/>
  <c r="B93" i="46" a="1"/>
  <c r="AB487" i="32" a="1"/>
  <c r="AB439" i="32" a="1"/>
  <c r="AB727" i="32" a="1"/>
  <c r="AB391" i="32" a="1"/>
  <c r="AB559" i="32" a="1"/>
  <c r="AB271" i="32" a="1"/>
  <c r="AB223" i="32" a="1"/>
  <c r="AB79" i="32" a="1"/>
  <c r="AB295" i="32" a="1"/>
  <c r="AB607" i="32" a="1"/>
  <c r="AB511" i="32" a="1"/>
  <c r="AS208" i="31" a="1"/>
  <c r="AP35" i="37" a="1"/>
  <c r="AB583" i="32" a="1"/>
  <c r="AB799" i="32" a="1"/>
  <c r="AB367" i="32" a="1"/>
  <c r="AB175" i="32" a="1"/>
  <c r="AB679" i="32" a="1"/>
  <c r="AB775" i="32" a="1"/>
  <c r="AP42" i="37" a="1"/>
  <c r="AB199" i="32" a="1"/>
  <c r="AP49" i="37" a="1"/>
  <c r="AB655" i="32" a="1"/>
  <c r="AB319" i="32" a="1"/>
  <c r="AB631" i="32" a="1"/>
  <c r="AB535" i="32" a="1"/>
  <c r="AB463" i="32" a="1"/>
  <c r="AB31" i="32" a="1"/>
  <c r="AB847" i="32" a="1"/>
  <c r="AB343" i="32" a="1"/>
  <c r="AB703" i="32" a="1"/>
  <c r="AB823" i="32" a="1"/>
  <c r="AB151" i="32" a="1"/>
  <c r="AB103" i="32" a="1"/>
  <c r="AB415" i="32" a="1"/>
  <c r="AB751" i="32" a="1"/>
  <c r="AB247" i="32" a="1"/>
  <c r="AB55" i="32" a="1"/>
  <c r="AB127" i="32" a="1"/>
  <c r="B142" i="46" l="1"/>
  <c r="B141" i="46"/>
  <c r="B140" i="46"/>
  <c r="B139" i="46"/>
  <c r="B138" i="46"/>
  <c r="B137" i="46"/>
  <c r="B136" i="46"/>
  <c r="B135" i="46"/>
  <c r="B134" i="46"/>
  <c r="B133" i="46"/>
  <c r="B132" i="46"/>
  <c r="B131" i="46"/>
  <c r="B130" i="46"/>
  <c r="B129" i="46"/>
  <c r="B128" i="46"/>
  <c r="B127" i="46"/>
  <c r="B126" i="46"/>
  <c r="B125" i="46"/>
  <c r="B124" i="46"/>
  <c r="B123" i="46"/>
  <c r="B122" i="46"/>
  <c r="B121" i="46"/>
  <c r="B120" i="46"/>
  <c r="B119" i="46"/>
  <c r="B118" i="46"/>
  <c r="B117" i="46"/>
  <c r="B116" i="46"/>
  <c r="B115" i="46"/>
  <c r="B114" i="46"/>
  <c r="B113" i="46"/>
  <c r="B112" i="46"/>
  <c r="B111" i="46"/>
  <c r="B110" i="46"/>
  <c r="B109" i="46"/>
  <c r="B108" i="46"/>
  <c r="B107" i="46"/>
  <c r="B106" i="46"/>
  <c r="B105" i="46"/>
  <c r="B104" i="46"/>
  <c r="B103" i="46"/>
  <c r="B102" i="46"/>
  <c r="B101" i="46"/>
  <c r="B100" i="46"/>
  <c r="B99" i="46"/>
  <c r="B98" i="46"/>
  <c r="B97" i="46"/>
  <c r="B96" i="46"/>
  <c r="B95" i="46"/>
  <c r="B94" i="46"/>
  <c r="B93" i="46"/>
  <c r="B3" i="25"/>
  <c r="B3" i="28"/>
  <c r="B3" i="26"/>
  <c r="B3" i="46"/>
  <c r="B3" i="34"/>
  <c r="AP35" i="37"/>
  <c r="AP42" i="37"/>
  <c r="AP49" i="37"/>
  <c r="AS208" i="31"/>
  <c r="B4" i="46"/>
  <c r="B3" i="32"/>
  <c r="B4" i="25"/>
  <c r="B4" i="34"/>
  <c r="B3" i="45"/>
  <c r="B4" i="32"/>
  <c r="B4" i="45"/>
  <c r="B4" i="43"/>
  <c r="B4" i="28"/>
  <c r="AH33" i="26"/>
  <c r="B37" i="26" s="1"/>
  <c r="AB199" i="32"/>
  <c r="AB487" i="32"/>
  <c r="AB775" i="32"/>
  <c r="AB679" i="32"/>
  <c r="AB103" i="32"/>
  <c r="AB295" i="32"/>
  <c r="AB391" i="32"/>
  <c r="AB583" i="32"/>
  <c r="AB127" i="32"/>
  <c r="AB415" i="32"/>
  <c r="AB799" i="32"/>
  <c r="AB223" i="32"/>
  <c r="AB511" i="32"/>
  <c r="AB703" i="32"/>
  <c r="AB31" i="32"/>
  <c r="AB319" i="32"/>
  <c r="AB607" i="32"/>
  <c r="AB247" i="32"/>
  <c r="AB535" i="32"/>
  <c r="AB823" i="32"/>
  <c r="AB79" i="32"/>
  <c r="AB151" i="32"/>
  <c r="AB439" i="32"/>
  <c r="AB727" i="32"/>
  <c r="AB55" i="32"/>
  <c r="AB343" i="32"/>
  <c r="AB631" i="32"/>
  <c r="AB175" i="32"/>
  <c r="AB367" i="32"/>
  <c r="AB559" i="32"/>
  <c r="AB847" i="32"/>
  <c r="AB271" i="32"/>
  <c r="AB463" i="32"/>
  <c r="AB655" i="32"/>
  <c r="AB751" i="32"/>
  <c r="A26" i="33"/>
  <c r="A31" i="33" s="1"/>
  <c r="A34" i="33" s="1"/>
  <c r="A33" i="33" l="1"/>
  <c r="B7" i="23" s="1"/>
  <c r="J33" i="33"/>
  <c r="B85" i="46" l="1"/>
  <c r="B5" i="45"/>
  <c r="B5" i="28"/>
  <c r="B5" i="32"/>
  <c r="B5" i="25"/>
  <c r="B5" i="26"/>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kschwarting</author>
    <author>Ben Ballstaedt</author>
  </authors>
  <commentList>
    <comment ref="T22" authorId="0" shapeId="0" xr:uid="{00000000-0006-0000-0300-000001000000}">
      <text>
        <r>
          <rPr>
            <sz val="8"/>
            <rFont val="Tahoma"/>
            <family val="2"/>
          </rPr>
          <t xml:space="preserve">Can be used for another loan number identifier or for additional property sequencing
</t>
        </r>
        <r>
          <rPr>
            <b/>
            <sz val="8"/>
            <rFont val="Tahoma"/>
            <family val="2"/>
          </rPr>
          <t xml:space="preserve">
Type a clearly definable label into the field name.</t>
        </r>
      </text>
    </comment>
    <comment ref="T23" authorId="0" shapeId="0" xr:uid="{00000000-0006-0000-0300-000002000000}">
      <text>
        <r>
          <rPr>
            <sz val="8"/>
            <rFont val="Tahoma"/>
            <family val="2"/>
          </rPr>
          <t>Can be used for another loan number identifier or for additional property sequencing</t>
        </r>
        <r>
          <rPr>
            <b/>
            <sz val="8"/>
            <rFont val="Tahoma"/>
            <family val="2"/>
          </rPr>
          <t xml:space="preserve">
Type a clearly definable label into the field name.</t>
        </r>
      </text>
    </comment>
    <comment ref="B87" authorId="1" shapeId="0" xr:uid="{00000000-0006-0000-0300-000003000000}">
      <text>
        <r>
          <rPr>
            <b/>
            <sz val="8"/>
            <rFont val="Tahoma"/>
            <family val="2"/>
          </rPr>
          <t>List of required O&amp;M plans should be provided by the Lender or the Servicer for verification.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Ballstaedt</author>
  </authors>
  <commentList>
    <comment ref="J10" authorId="0" shapeId="0" xr:uid="{647E6F8E-88E5-4CA2-AD47-155DC58DEA4B}">
      <text>
        <r>
          <rPr>
            <sz val="9"/>
            <rFont val="Tahoma"/>
            <family val="2"/>
          </rPr>
          <t>Edit this selection on the General Info tab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 Ballstaedt</author>
  </authors>
  <commentList>
    <comment ref="AJ26" authorId="0" shapeId="0" xr:uid="{268CC113-303C-4F76-9C80-F77E6F9A06CC}">
      <text>
        <r>
          <rPr>
            <sz val="9"/>
            <rFont val="Tahoma"/>
            <family val="2"/>
          </rPr>
          <t>The Category drop-down options differ for Freddie Mac loans. Adjust on the Tools tab.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Ben Ballstaedt</author>
    <author>Jack Waller</author>
  </authors>
  <commentList>
    <comment ref="Q43" authorId="0" shapeId="0" xr:uid="{00000000-0006-0000-0C00-000001000000}">
      <text>
        <r>
          <rPr>
            <sz val="9"/>
            <rFont val="Tahoma"/>
            <family val="2"/>
          </rPr>
          <t>Required Field - cannot be blank</t>
        </r>
      </text>
    </comment>
    <comment ref="Q44" authorId="0" shapeId="0" xr:uid="{00000000-0006-0000-0C00-000002000000}">
      <text>
        <r>
          <rPr>
            <sz val="9"/>
            <rFont val="Tahoma"/>
            <family val="2"/>
          </rPr>
          <t>Required Field - cannot be blank</t>
        </r>
      </text>
    </comment>
    <comment ref="Q45" authorId="0" shapeId="0" xr:uid="{00000000-0006-0000-0C00-000003000000}">
      <text>
        <r>
          <rPr>
            <sz val="9"/>
            <rFont val="Tahoma"/>
            <family val="2"/>
          </rPr>
          <t>Required Field - cannot be blank</t>
        </r>
      </text>
    </comment>
    <comment ref="Q46" authorId="0" shapeId="0" xr:uid="{00000000-0006-0000-0C00-000004000000}">
      <text>
        <r>
          <rPr>
            <sz val="9"/>
            <rFont val="Tahoma"/>
            <family val="2"/>
          </rPr>
          <t>Required Field - cannot be blank</t>
        </r>
      </text>
    </comment>
    <comment ref="Q47" authorId="0" shapeId="0" xr:uid="{00000000-0006-0000-0C00-000005000000}">
      <text>
        <r>
          <rPr>
            <sz val="9"/>
            <rFont val="Tahoma"/>
            <family val="2"/>
          </rPr>
          <t>Required Field - cannot be blank</t>
        </r>
      </text>
    </comment>
    <comment ref="Q48" authorId="0" shapeId="0" xr:uid="{00000000-0006-0000-0C00-000006000000}">
      <text>
        <r>
          <rPr>
            <sz val="9"/>
            <rFont val="Tahoma"/>
            <family val="2"/>
          </rPr>
          <t>Required Field - cannot be blank</t>
        </r>
      </text>
    </comment>
    <comment ref="Q53" authorId="1" shapeId="0" xr:uid="{00000000-0006-0000-0C00-000007000000}">
      <text>
        <r>
          <rPr>
            <sz val="9"/>
            <rFont val="Tahoma"/>
            <family val="2"/>
          </rPr>
          <t>Cannot be empty - Required Field.</t>
        </r>
      </text>
    </comment>
    <comment ref="Q112" authorId="1" shapeId="0" xr:uid="{00000000-0006-0000-0C00-000008000000}">
      <text>
        <r>
          <rPr>
            <sz val="9"/>
            <rFont val="Tahoma"/>
            <family val="2"/>
          </rPr>
          <t>Cannot be empty - Required Field.</t>
        </r>
      </text>
    </comment>
    <comment ref="Q113" authorId="1" shapeId="0" xr:uid="{00000000-0006-0000-0C00-000009000000}">
      <text>
        <r>
          <rPr>
            <sz val="9"/>
            <rFont val="Tahoma"/>
            <family val="2"/>
          </rPr>
          <t>Cannot be empty - Required Field.</t>
        </r>
      </text>
    </comment>
    <comment ref="Q114" authorId="1" shapeId="0" xr:uid="{00000000-0006-0000-0C00-00000A000000}">
      <text>
        <r>
          <rPr>
            <sz val="9"/>
            <rFont val="Tahoma"/>
            <family val="2"/>
          </rPr>
          <t>Cannot be empty - Required Field.</t>
        </r>
      </text>
    </comment>
    <comment ref="Q115" authorId="1" shapeId="0" xr:uid="{00000000-0006-0000-0C00-00000B000000}">
      <text>
        <r>
          <rPr>
            <sz val="9"/>
            <rFont val="Tahoma"/>
            <family val="2"/>
          </rPr>
          <t>Cannot be empty - Required Field.</t>
        </r>
      </text>
    </comment>
    <comment ref="Q116" authorId="1" shapeId="0" xr:uid="{00000000-0006-0000-0C00-00000C000000}">
      <text>
        <r>
          <rPr>
            <sz val="9"/>
            <rFont val="Tahoma"/>
            <family val="2"/>
          </rPr>
          <t>Cannot be empty - Required Field.</t>
        </r>
      </text>
    </comment>
    <comment ref="Q117" authorId="1" shapeId="0" xr:uid="{00000000-0006-0000-0C00-00000D000000}">
      <text>
        <r>
          <rPr>
            <sz val="9"/>
            <rFont val="Tahoma"/>
            <family val="2"/>
          </rPr>
          <t>Cannot be empty - Required Field.</t>
        </r>
      </text>
    </comment>
    <comment ref="Q118" authorId="1" shapeId="0" xr:uid="{00000000-0006-0000-0C00-00000E000000}">
      <text>
        <r>
          <rPr>
            <sz val="9"/>
            <rFont val="Tahoma"/>
            <family val="2"/>
          </rPr>
          <t>Cannot be empty - Required Field.</t>
        </r>
      </text>
    </comment>
    <comment ref="Q119" authorId="1" shapeId="0" xr:uid="{00000000-0006-0000-0C00-00000F000000}">
      <text>
        <r>
          <rPr>
            <sz val="9"/>
            <rFont val="Tahoma"/>
            <family val="2"/>
          </rPr>
          <t>Cannot be empty - Required Field.</t>
        </r>
      </text>
    </comment>
    <comment ref="Q189" authorId="0" shapeId="0" xr:uid="{00000000-0006-0000-0C00-000010000000}">
      <text>
        <r>
          <rPr>
            <sz val="9"/>
            <rFont val="Tahoma"/>
            <family val="2"/>
          </rPr>
          <t>Required Field - cannot be blank</t>
        </r>
      </text>
    </comment>
    <comment ref="Q196" authorId="1" shapeId="0" xr:uid="{00000000-0006-0000-0C00-000011000000}">
      <text>
        <r>
          <rPr>
            <sz val="9"/>
            <rFont val="Tahoma"/>
            <family val="2"/>
          </rPr>
          <t>Cannot be empty - Required Field.</t>
        </r>
      </text>
    </comment>
    <comment ref="V196" authorId="0" shapeId="0" xr:uid="{00000000-0006-0000-0C00-000012000000}">
      <text>
        <r>
          <rPr>
            <sz val="9"/>
            <rFont val="Tahoma"/>
            <family val="2"/>
          </rPr>
          <t>If Yes, a comment is required</t>
        </r>
      </text>
    </comment>
    <comment ref="Q199" authorId="1" shapeId="0" xr:uid="{00000000-0006-0000-0C00-000013000000}">
      <text>
        <r>
          <rPr>
            <sz val="9"/>
            <rFont val="Tahoma"/>
            <family val="2"/>
          </rPr>
          <t>Cannot be empty - Required Field.</t>
        </r>
      </text>
    </comment>
    <comment ref="V199" authorId="0" shapeId="0" xr:uid="{00000000-0006-0000-0C00-000014000000}">
      <text>
        <r>
          <rPr>
            <sz val="9"/>
            <rFont val="Tahoma"/>
            <family val="2"/>
          </rPr>
          <t>If Yes, a comment is required</t>
        </r>
      </text>
    </comment>
    <comment ref="Q200" authorId="1" shapeId="0" xr:uid="{00000000-0006-0000-0C00-000015000000}">
      <text>
        <r>
          <rPr>
            <sz val="9"/>
            <rFont val="Tahoma"/>
            <family val="2"/>
          </rPr>
          <t>Cannot be empty - Required Field.</t>
        </r>
      </text>
    </comment>
    <comment ref="V200" authorId="0" shapeId="0" xr:uid="{00000000-0006-0000-0C00-000016000000}">
      <text>
        <r>
          <rPr>
            <sz val="9"/>
            <rFont val="Tahoma"/>
            <family val="2"/>
          </rPr>
          <t>If Yes, a comment is required</t>
        </r>
      </text>
    </comment>
    <comment ref="Q201" authorId="1" shapeId="0" xr:uid="{00000000-0006-0000-0C00-000017000000}">
      <text>
        <r>
          <rPr>
            <sz val="9"/>
            <rFont val="Tahoma"/>
            <family val="2"/>
          </rPr>
          <t>Cannot be empty - Required Field.</t>
        </r>
      </text>
    </comment>
    <comment ref="Q202" authorId="1" shapeId="0" xr:uid="{00000000-0006-0000-0C00-000018000000}">
      <text>
        <r>
          <rPr>
            <sz val="9"/>
            <rFont val="Tahoma"/>
            <family val="2"/>
          </rPr>
          <t>Cannot be empty - Required Field.</t>
        </r>
      </text>
    </comment>
    <comment ref="AL227" authorId="0" shapeId="0" xr:uid="{00000000-0006-0000-0C00-000019000000}">
      <text>
        <r>
          <rPr>
            <sz val="9"/>
            <rFont val="Tahoma"/>
            <family val="2"/>
          </rPr>
          <t>Required Field - cannot be blank</t>
        </r>
      </text>
    </comment>
    <comment ref="AL231" authorId="0" shapeId="0" xr:uid="{00000000-0006-0000-0C00-00001A000000}">
      <text>
        <r>
          <rPr>
            <sz val="9"/>
            <rFont val="Tahoma"/>
            <family val="2"/>
          </rPr>
          <t>Required Field - cannot be blank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<sst xmlns="http://schemas.openxmlformats.org/spreadsheetml/2006/main" count="3082" uniqueCount="1126">
  <si>
    <t>MH</t>
  </si>
  <si>
    <t>MI</t>
  </si>
  <si>
    <t>MN</t>
  </si>
  <si>
    <t>MO</t>
  </si>
  <si>
    <t>MP</t>
  </si>
  <si>
    <t>MS</t>
  </si>
  <si>
    <t>MT</t>
  </si>
  <si>
    <t>NC</t>
  </si>
  <si>
    <t>ND</t>
  </si>
  <si>
    <t>NE</t>
  </si>
  <si>
    <t>NH</t>
  </si>
  <si>
    <t>NJ</t>
  </si>
  <si>
    <t>NM</t>
  </si>
  <si>
    <t>NV</t>
  </si>
  <si>
    <t>NY</t>
  </si>
  <si>
    <t>OH</t>
  </si>
  <si>
    <t>OK</t>
  </si>
  <si>
    <t>OR</t>
  </si>
  <si>
    <t>PA</t>
  </si>
  <si>
    <t>PR</t>
  </si>
  <si>
    <t>PW</t>
  </si>
  <si>
    <t>RI</t>
  </si>
  <si>
    <t>SC</t>
  </si>
  <si>
    <t>SD</t>
  </si>
  <si>
    <t>TN</t>
  </si>
  <si>
    <t>TX</t>
  </si>
  <si>
    <t>UT</t>
  </si>
  <si>
    <t>VA</t>
  </si>
  <si>
    <t>VI</t>
  </si>
  <si>
    <t>VT</t>
  </si>
  <si>
    <t>WA</t>
  </si>
  <si>
    <t>Owner of Loan</t>
  </si>
  <si>
    <t>Mgmt change from last inspection</t>
  </si>
  <si>
    <t>US</t>
  </si>
  <si>
    <t>AB</t>
  </si>
  <si>
    <t>BC</t>
  </si>
  <si>
    <t>MB</t>
  </si>
  <si>
    <t>NB</t>
  </si>
  <si>
    <t>NL</t>
  </si>
  <si>
    <t>NT</t>
  </si>
  <si>
    <t>NS</t>
  </si>
  <si>
    <t>NU</t>
  </si>
  <si>
    <t>ON</t>
  </si>
  <si>
    <t>PE</t>
  </si>
  <si>
    <t>QC</t>
  </si>
  <si>
    <t>SK</t>
  </si>
  <si>
    <t>YT</t>
  </si>
  <si>
    <t>AG</t>
  </si>
  <si>
    <t>MX</t>
  </si>
  <si>
    <t>BS</t>
  </si>
  <si>
    <t>CM</t>
  </si>
  <si>
    <t>CS</t>
  </si>
  <si>
    <t>CH</t>
  </si>
  <si>
    <t>CL</t>
  </si>
  <si>
    <t>DF</t>
  </si>
  <si>
    <t>DG</t>
  </si>
  <si>
    <t>GT</t>
  </si>
  <si>
    <t>GR</t>
  </si>
  <si>
    <t>HG</t>
  </si>
  <si>
    <t>JA</t>
  </si>
  <si>
    <t>EM</t>
  </si>
  <si>
    <t>NA</t>
  </si>
  <si>
    <t>OA</t>
  </si>
  <si>
    <t>PU</t>
  </si>
  <si>
    <t>QT</t>
  </si>
  <si>
    <t>QR</t>
  </si>
  <si>
    <t>SL</t>
  </si>
  <si>
    <t>SI</t>
  </si>
  <si>
    <t>SO</t>
  </si>
  <si>
    <t>TB</t>
  </si>
  <si>
    <t>TM</t>
  </si>
  <si>
    <t>TL</t>
  </si>
  <si>
    <t>VE</t>
  </si>
  <si>
    <t>YU</t>
  </si>
  <si>
    <t>ZA</t>
  </si>
  <si>
    <t>AI</t>
  </si>
  <si>
    <t>AW</t>
  </si>
  <si>
    <t>BB</t>
  </si>
  <si>
    <t>BZ</t>
  </si>
  <si>
    <t>BM</t>
  </si>
  <si>
    <t>AN</t>
  </si>
  <si>
    <t>VG</t>
  </si>
  <si>
    <t>CU</t>
  </si>
  <si>
    <t>DM</t>
  </si>
  <si>
    <t>DO</t>
  </si>
  <si>
    <t>GD</t>
  </si>
  <si>
    <t>GP</t>
  </si>
  <si>
    <t>GY</t>
  </si>
  <si>
    <t>HT</t>
  </si>
  <si>
    <t>JM</t>
  </si>
  <si>
    <t>MQ</t>
  </si>
  <si>
    <t>KN</t>
  </si>
  <si>
    <t>LC</t>
  </si>
  <si>
    <t>MF</t>
  </si>
  <si>
    <t>VC</t>
  </si>
  <si>
    <t>SR</t>
  </si>
  <si>
    <t>TT</t>
  </si>
  <si>
    <t>TC</t>
  </si>
  <si>
    <t>Affordable Housing</t>
  </si>
  <si>
    <t>Cooperative Housing</t>
  </si>
  <si>
    <t>WI</t>
  </si>
  <si>
    <t>WV</t>
  </si>
  <si>
    <t>WY</t>
  </si>
  <si>
    <t>Inspector Information</t>
  </si>
  <si>
    <t>Seller/Servicer Certification</t>
  </si>
  <si>
    <t>Date:</t>
  </si>
  <si>
    <t>First Name:</t>
  </si>
  <si>
    <t>Last name:</t>
  </si>
  <si>
    <t>Title:</t>
  </si>
  <si>
    <t>Phone Number:</t>
  </si>
  <si>
    <t>Email Address:</t>
  </si>
  <si>
    <t>Anguilla</t>
  </si>
  <si>
    <t>Antigua &amp; Barbuda</t>
  </si>
  <si>
    <t>Aruba</t>
  </si>
  <si>
    <t>Barbados</t>
  </si>
  <si>
    <t>Belize</t>
  </si>
  <si>
    <t>Bermuda</t>
  </si>
  <si>
    <t>Bonaire</t>
  </si>
  <si>
    <t>Cayman Islands</t>
  </si>
  <si>
    <t>Cuba</t>
  </si>
  <si>
    <t>Curaçao</t>
  </si>
  <si>
    <t>Dominica</t>
  </si>
  <si>
    <t>Dominican Republic</t>
  </si>
  <si>
    <t>Grenada</t>
  </si>
  <si>
    <t>Guadeloupe</t>
  </si>
  <si>
    <t>Guyana</t>
  </si>
  <si>
    <t>Haiti</t>
  </si>
  <si>
    <t>Jamaica</t>
  </si>
  <si>
    <t>Martinique</t>
  </si>
  <si>
    <t>Montserrat</t>
  </si>
  <si>
    <t>Saba</t>
  </si>
  <si>
    <t>St Barts</t>
  </si>
  <si>
    <t>St Eustatius</t>
  </si>
  <si>
    <t>St Kitts &amp; Nevis</t>
  </si>
  <si>
    <t>St Lucia</t>
  </si>
  <si>
    <t>St Maarten</t>
  </si>
  <si>
    <t>St Martin</t>
  </si>
  <si>
    <t>St Vincent</t>
  </si>
  <si>
    <t>Suriname</t>
  </si>
  <si>
    <t>Trinidad &amp; Tobago</t>
  </si>
  <si>
    <t>Turks &amp; Caicos</t>
  </si>
  <si>
    <t>British Virgin Islands</t>
  </si>
  <si>
    <t>Bahamas</t>
  </si>
  <si>
    <t>Describe:</t>
  </si>
  <si>
    <t>Neighborhood and Site Comparison Data</t>
  </si>
  <si>
    <t>1. Name or Type</t>
  </si>
  <si>
    <t>Distance</t>
  </si>
  <si>
    <t>2. Name or Type</t>
  </si>
  <si>
    <t>Mgmt Interview</t>
  </si>
  <si>
    <t>Units</t>
  </si>
  <si>
    <t>Rooms</t>
  </si>
  <si>
    <t>Beds</t>
  </si>
  <si>
    <t>Sq. Feet</t>
  </si>
  <si>
    <t>Completed</t>
  </si>
  <si>
    <t>Planned</t>
  </si>
  <si>
    <t>In Process</t>
  </si>
  <si>
    <t>Lodging</t>
  </si>
  <si>
    <t>Yes, on Site</t>
  </si>
  <si>
    <t>If yes, describe:</t>
  </si>
  <si>
    <t>Property Condition</t>
  </si>
  <si>
    <t>Detailed Report of Units Inspected</t>
  </si>
  <si>
    <t>% Occupied</t>
  </si>
  <si>
    <t>New Patients Currently being Accepted</t>
  </si>
  <si>
    <t>Admission Waiting Period</t>
  </si>
  <si>
    <t>Other Direct Care</t>
  </si>
  <si>
    <t>Non Direct Care Personnel</t>
  </si>
  <si>
    <t>All Licenses Current</t>
  </si>
  <si>
    <t>Date of last Medicare inspection</t>
  </si>
  <si>
    <t>Property Medicare Certified</t>
  </si>
  <si>
    <t>Date of last Medicaid inspection</t>
  </si>
  <si>
    <t>Property Medicaid Certified</t>
  </si>
  <si>
    <t>Handrails in the halls</t>
  </si>
  <si>
    <t>Exits clearly marked</t>
  </si>
  <si>
    <t>Grab bars present in rest rooms</t>
  </si>
  <si>
    <t>Intercom System</t>
  </si>
  <si>
    <t>Lease expires:</t>
  </si>
  <si>
    <t>YTD ADR:</t>
  </si>
  <si>
    <t>Lender's or Servicer's General Comments or Instructions to Inspector for Subject Property:</t>
  </si>
  <si>
    <t>Property Inspector's General Comments or Suggestions to Lender or Servicer on the Subject Property:</t>
  </si>
  <si>
    <t>Length of time at property</t>
  </si>
  <si>
    <t>Single Family</t>
  </si>
  <si>
    <t>Commercial</t>
  </si>
  <si>
    <t>Industrial</t>
  </si>
  <si>
    <t>Undeveloped</t>
  </si>
  <si>
    <t>Poor</t>
  </si>
  <si>
    <t>Improving</t>
  </si>
  <si>
    <t>Stable</t>
  </si>
  <si>
    <t>Declining</t>
  </si>
  <si>
    <t>Golf Course</t>
  </si>
  <si>
    <t>No</t>
  </si>
  <si>
    <t>Not Accessible</t>
  </si>
  <si>
    <t>Not Inspected</t>
  </si>
  <si>
    <t>Mixed Use</t>
  </si>
  <si>
    <t>None</t>
  </si>
  <si>
    <t>Multifamily</t>
  </si>
  <si>
    <t>Office</t>
  </si>
  <si>
    <t>Retail</t>
  </si>
  <si>
    <t>Self Storage</t>
  </si>
  <si>
    <t>Average</t>
  </si>
  <si>
    <t>Below Average</t>
  </si>
  <si>
    <t>Unit Type</t>
  </si>
  <si>
    <t>Monthly Rent</t>
  </si>
  <si>
    <t>Servicer Name</t>
  </si>
  <si>
    <t>Property Name</t>
  </si>
  <si>
    <t>Property Address</t>
  </si>
  <si>
    <t>Contact Phone</t>
  </si>
  <si>
    <t>Management Company Name</t>
  </si>
  <si>
    <t>Phone Number</t>
  </si>
  <si>
    <t>Number of Buildings</t>
  </si>
  <si>
    <t>Number of Floors</t>
  </si>
  <si>
    <t>Affiliated with the Borrower</t>
  </si>
  <si>
    <t>Nonaffiliated, Third Party</t>
  </si>
  <si>
    <t>Yes</t>
  </si>
  <si>
    <t>Investor Number</t>
  </si>
  <si>
    <t>Loan Number</t>
  </si>
  <si>
    <t>Property City</t>
  </si>
  <si>
    <t>Property ID</t>
  </si>
  <si>
    <t>Contact Email</t>
  </si>
  <si>
    <t>Report Reviewed By</t>
  </si>
  <si>
    <t>Inspection Company</t>
  </si>
  <si>
    <t>Inspector's Name</t>
  </si>
  <si>
    <t>Rating</t>
  </si>
  <si>
    <t>Major</t>
  </si>
  <si>
    <t>Minor</t>
  </si>
  <si>
    <t>Current Use</t>
  </si>
  <si>
    <t>Asking Rent</t>
  </si>
  <si>
    <t>Square Feet</t>
  </si>
  <si>
    <t>Down Unit</t>
  </si>
  <si>
    <t>Non-Revenue</t>
  </si>
  <si>
    <t>Superior</t>
  </si>
  <si>
    <t>Not Applicable</t>
  </si>
  <si>
    <t>NAP</t>
  </si>
  <si>
    <t>No waiting period</t>
  </si>
  <si>
    <t>Less than 1 mile</t>
  </si>
  <si>
    <t>On site</t>
  </si>
  <si>
    <t>Day</t>
  </si>
  <si>
    <t>Evening</t>
  </si>
  <si>
    <t>Night</t>
  </si>
  <si>
    <t>No, Describe Below</t>
  </si>
  <si>
    <t>Entire Electric Load</t>
  </si>
  <si>
    <t>Life Safety Only</t>
  </si>
  <si>
    <t>Contact Person</t>
  </si>
  <si>
    <t>Yes, 16-30 days</t>
  </si>
  <si>
    <t>Yes, 1-15 days</t>
  </si>
  <si>
    <t>Yes, 31-60 days</t>
  </si>
  <si>
    <t>Yes, 61-120 days</t>
  </si>
  <si>
    <t>Please describe any violations, costs associated, resolution or outstanding issues:</t>
  </si>
  <si>
    <t>Student Housing</t>
  </si>
  <si>
    <t>Additional description of any safety or deficiency issues observed:</t>
  </si>
  <si>
    <t>Overall Condition</t>
  </si>
  <si>
    <t>Mobile Home Park</t>
  </si>
  <si>
    <t>Loan Balance (UPB)</t>
  </si>
  <si>
    <t>Overall Property Rating</t>
  </si>
  <si>
    <t>Management Affiliation</t>
  </si>
  <si>
    <t>Length of Time at Property</t>
  </si>
  <si>
    <t>General Information</t>
  </si>
  <si>
    <t>Number of Elevators</t>
  </si>
  <si>
    <t>Number of Parking Spaces</t>
  </si>
  <si>
    <t>Multifamily, Mobile Homes, Cooperative Housing, Student Housing</t>
  </si>
  <si>
    <t>Number of Beds Occupied</t>
  </si>
  <si>
    <t>Total Number of Beds</t>
  </si>
  <si>
    <t>Level of Care Breakdown</t>
  </si>
  <si>
    <t>Administrator's Name</t>
  </si>
  <si>
    <t>Director of Nursing's Name</t>
  </si>
  <si>
    <t>Direct Care Staff Numbers</t>
  </si>
  <si>
    <t>Regulatory / Licensing Agency Information</t>
  </si>
  <si>
    <t>Name of the Agency</t>
  </si>
  <si>
    <t>Expiration Date of Operating License</t>
  </si>
  <si>
    <t>Generator Function</t>
  </si>
  <si>
    <t>Proximity to a Hospital</t>
  </si>
  <si>
    <t>If yes, explain the location, size and estimated costs:</t>
  </si>
  <si>
    <t>Commercial Unit</t>
  </si>
  <si>
    <t>Paid by Tenant</t>
  </si>
  <si>
    <t>Paid by Owner</t>
  </si>
  <si>
    <t>Down Units (List the unit #)</t>
  </si>
  <si>
    <t>Management Information &amp; Interview</t>
  </si>
  <si>
    <t>Yes, Prior to Visit</t>
  </si>
  <si>
    <t>No, Not Required</t>
  </si>
  <si>
    <t>Yes, Described Below</t>
  </si>
  <si>
    <t>Email Address</t>
  </si>
  <si>
    <t>Physical Condition Assessment and Deferred Maintenance</t>
  </si>
  <si>
    <t>Trend</t>
  </si>
  <si>
    <t>Inspector Comments</t>
  </si>
  <si>
    <t>Comments</t>
  </si>
  <si>
    <t>Rent Roll</t>
  </si>
  <si>
    <t>Original Loan Amount</t>
  </si>
  <si>
    <t>Contact Company</t>
  </si>
  <si>
    <t>Contact Name</t>
  </si>
  <si>
    <t>Identified Cost</t>
  </si>
  <si>
    <t>Status</t>
  </si>
  <si>
    <t>Life Safety</t>
  </si>
  <si>
    <t>Name of Information Source</t>
  </si>
  <si>
    <t>Role or Title of Information Source</t>
  </si>
  <si>
    <t>Unknown</t>
  </si>
  <si>
    <t>Hospital</t>
  </si>
  <si>
    <t>AK</t>
  </si>
  <si>
    <t>AL</t>
  </si>
  <si>
    <t>AR</t>
  </si>
  <si>
    <t>AS</t>
  </si>
  <si>
    <t>AZ</t>
  </si>
  <si>
    <t>CA</t>
  </si>
  <si>
    <t>CO</t>
  </si>
  <si>
    <t>Limitations of Field Assessment</t>
  </si>
  <si>
    <t>CT</t>
  </si>
  <si>
    <t>DC</t>
  </si>
  <si>
    <t>DE</t>
  </si>
  <si>
    <t>FL</t>
  </si>
  <si>
    <t>FM</t>
  </si>
  <si>
    <t>GA</t>
  </si>
  <si>
    <t>Other</t>
  </si>
  <si>
    <t>GU</t>
  </si>
  <si>
    <t>HI</t>
  </si>
  <si>
    <t>IA</t>
  </si>
  <si>
    <t>Comment:</t>
  </si>
  <si>
    <t>ID</t>
  </si>
  <si>
    <t>IL</t>
  </si>
  <si>
    <t>IN</t>
  </si>
  <si>
    <t>KS</t>
  </si>
  <si>
    <t>KY</t>
  </si>
  <si>
    <t>LA</t>
  </si>
  <si>
    <t>MA</t>
  </si>
  <si>
    <t>MD</t>
  </si>
  <si>
    <t>ME</t>
  </si>
  <si>
    <t>State</t>
  </si>
  <si>
    <t>Country</t>
  </si>
  <si>
    <t>Nursing Home, Skilled</t>
  </si>
  <si>
    <t>Specialty Health Care</t>
  </si>
  <si>
    <t>Industrial Showroom</t>
  </si>
  <si>
    <t>Warehouse/Distribution</t>
  </si>
  <si>
    <t>Extended Stay Hotel</t>
  </si>
  <si>
    <t>Full Service Hotel</t>
  </si>
  <si>
    <t>Limited Service Hotel</t>
  </si>
  <si>
    <t>Resort Hotel</t>
  </si>
  <si>
    <t>Condominiums/Townhouses</t>
  </si>
  <si>
    <t>Garden Apartment</t>
  </si>
  <si>
    <t>Retirement/Independent Living</t>
  </si>
  <si>
    <t>Mixed Predominately Office</t>
  </si>
  <si>
    <t>Mixed Predominately Retail</t>
  </si>
  <si>
    <t>Medical Office</t>
  </si>
  <si>
    <t>Church</t>
  </si>
  <si>
    <t>Day Care</t>
  </si>
  <si>
    <t>Parking Garage</t>
  </si>
  <si>
    <t>Raw Land</t>
  </si>
  <si>
    <t>Recreation/Athletic Club</t>
  </si>
  <si>
    <t>School</t>
  </si>
  <si>
    <t>Special Purpose</t>
  </si>
  <si>
    <t>Neighborhood Center</t>
  </si>
  <si>
    <t>Restaurant</t>
  </si>
  <si>
    <t>Shadow Anchored Retail</t>
  </si>
  <si>
    <t>Specialty Shopping Center</t>
  </si>
  <si>
    <t>Health Care</t>
  </si>
  <si>
    <t>Yes, Specified Below</t>
  </si>
  <si>
    <t>Inspection Co. Phone</t>
  </si>
  <si>
    <t>Assisted Living/Congregate Care</t>
  </si>
  <si>
    <t>Nursing Home, Unskilled</t>
  </si>
  <si>
    <t>Flex Industrial/Office</t>
  </si>
  <si>
    <t>R&amp;D</t>
  </si>
  <si>
    <t>Light Industrial/Manufacturing</t>
  </si>
  <si>
    <t>Heavy Manufacturing Facility</t>
  </si>
  <si>
    <t>Motel</t>
  </si>
  <si>
    <t>Mid-Rise Multifamily (4-6 stories)</t>
  </si>
  <si>
    <t>Mixed Predominately Multifamily</t>
  </si>
  <si>
    <t>Mixed Predominately Industrial</t>
  </si>
  <si>
    <t>Office Condo</t>
  </si>
  <si>
    <t>Mid-Rise Office (4-6 stories)</t>
  </si>
  <si>
    <t>Low-Rise Office (1-3 stories)</t>
  </si>
  <si>
    <t>Office Campus</t>
  </si>
  <si>
    <t>Land with Site Improvements - Industrial</t>
  </si>
  <si>
    <t>Land with Site Improvements - Retail</t>
  </si>
  <si>
    <t>Land with Site Improvements - Multifamily</t>
  </si>
  <si>
    <t>Anchored Retail Center</t>
  </si>
  <si>
    <t>Power Center</t>
  </si>
  <si>
    <t>Regional Mall</t>
  </si>
  <si>
    <t>Single Tenant Retail</t>
  </si>
  <si>
    <t>Outlet Mall</t>
  </si>
  <si>
    <t>Warehouse Retail</t>
  </si>
  <si>
    <t>Unanchored/Strip Retail</t>
  </si>
  <si>
    <t>Primary Property Type</t>
  </si>
  <si>
    <t>PropTypePrimary</t>
  </si>
  <si>
    <t>/</t>
  </si>
  <si>
    <t>5 yrs or longer</t>
  </si>
  <si>
    <r>
      <t>High Rise Office (</t>
    </r>
    <r>
      <rPr>
        <sz val="9"/>
        <rFont val="Calibri"/>
        <family val="2"/>
      </rPr>
      <t>≥</t>
    </r>
    <r>
      <rPr>
        <sz val="9"/>
        <rFont val="Arial"/>
        <family val="2"/>
      </rPr>
      <t xml:space="preserve"> 7 stories)</t>
    </r>
  </si>
  <si>
    <t>Land with Site Improvements - Office</t>
  </si>
  <si>
    <t>1</t>
  </si>
  <si>
    <t>2</t>
  </si>
  <si>
    <t>3</t>
  </si>
  <si>
    <t>4</t>
  </si>
  <si>
    <t>5</t>
  </si>
  <si>
    <t>6</t>
  </si>
  <si>
    <t>7</t>
  </si>
  <si>
    <t>8</t>
  </si>
  <si>
    <t>9</t>
  </si>
  <si>
    <t>10</t>
  </si>
  <si>
    <t>PropTypeSecondary1</t>
  </si>
  <si>
    <t>PropTypeSecondary2</t>
  </si>
  <si>
    <t>PropTypeSecondary3</t>
  </si>
  <si>
    <t>PropTypeSecondary4</t>
  </si>
  <si>
    <t>PropTypeSecondary5</t>
  </si>
  <si>
    <t>PropTypeSecondary6</t>
  </si>
  <si>
    <t>PropTypeSecondary7</t>
  </si>
  <si>
    <t>PropTypeSecondary8</t>
  </si>
  <si>
    <t>PropTypeSecondary9</t>
  </si>
  <si>
    <t>PropTypeSecondary10</t>
  </si>
  <si>
    <t>6 m to &lt; 1 yr</t>
  </si>
  <si>
    <t>1 to &lt; 3 yrs</t>
  </si>
  <si>
    <t>3 to &lt; 5 yrs</t>
  </si>
  <si>
    <t>Yes, 121+ days</t>
  </si>
  <si>
    <t>1 to &lt; 5 miles</t>
  </si>
  <si>
    <t>5 to &lt;10 miles</t>
  </si>
  <si>
    <t>Yes, Prior to and Onsite</t>
  </si>
  <si>
    <t>Vacant Unfurnished, Ready</t>
  </si>
  <si>
    <t>Vacant Unfurnished</t>
  </si>
  <si>
    <t>Vacant Furnished, Ready</t>
  </si>
  <si>
    <t>Vacant Furnished</t>
  </si>
  <si>
    <t>Working</t>
  </si>
  <si>
    <t>Not Working, Describe Below</t>
  </si>
  <si>
    <t>Not Present</t>
  </si>
  <si>
    <t>nrCompPlanInProc</t>
  </si>
  <si>
    <t>nrUOM</t>
  </si>
  <si>
    <t>nrYesNo</t>
  </si>
  <si>
    <t>nrYesDescBelowNo</t>
  </si>
  <si>
    <t>nrPctBy5</t>
  </si>
  <si>
    <t>nrAffiliation</t>
  </si>
  <si>
    <t>nrMgtInterview</t>
  </si>
  <si>
    <t>nrLenOfStay</t>
  </si>
  <si>
    <t>PicCount</t>
  </si>
  <si>
    <t>nrOverallRating</t>
  </si>
  <si>
    <t>nrTrend</t>
  </si>
  <si>
    <t>nrMajMin</t>
  </si>
  <si>
    <t>nrYesNoNAP</t>
  </si>
  <si>
    <t>nrQualRating</t>
  </si>
  <si>
    <t>nrYesNoUnknown</t>
  </si>
  <si>
    <t>nrPaidBy</t>
  </si>
  <si>
    <t>nrPaidByPlusNA</t>
  </si>
  <si>
    <t>nrCurrUseComplete</t>
  </si>
  <si>
    <t>nrOverallCond</t>
  </si>
  <si>
    <t>nrWaitPeriod</t>
  </si>
  <si>
    <t>nrHospitalProx</t>
  </si>
  <si>
    <t>nrYesNoDescBelow</t>
  </si>
  <si>
    <t>nrYesNoDescBelowNA</t>
  </si>
  <si>
    <t>nrIntercomStatus</t>
  </si>
  <si>
    <t>nrGeneratorStatus</t>
  </si>
  <si>
    <t>Hard copy to follow</t>
  </si>
  <si>
    <t>Requested but not provided</t>
  </si>
  <si>
    <t>Requested but declined</t>
  </si>
  <si>
    <t>nrPhotoCat</t>
  </si>
  <si>
    <t>nrPropRating</t>
  </si>
  <si>
    <t>nrYesSBNoUnknown</t>
  </si>
  <si>
    <t>nrTntPro</t>
  </si>
  <si>
    <t>nrUsePct</t>
  </si>
  <si>
    <t>LogoPswd</t>
  </si>
  <si>
    <t>Password</t>
  </si>
  <si>
    <t xml:space="preserve">   </t>
  </si>
  <si>
    <t>nrYesNoNA</t>
  </si>
  <si>
    <t>nrYesNoNotApplUnknwn</t>
  </si>
  <si>
    <t>Rent Roll Attached</t>
  </si>
  <si>
    <t>Single Tenant Property</t>
  </si>
  <si>
    <t>Hospitality Property</t>
  </si>
  <si>
    <t>Did you experience any of the following limitations to performing this field assessment:  (Choose Yes/No)</t>
  </si>
  <si>
    <t>nrLifeSafeyOpts</t>
  </si>
  <si>
    <t>nrDefMntOpts</t>
  </si>
  <si>
    <t>nrRoutineMntOpts</t>
  </si>
  <si>
    <t>nrCapNeedsOpts</t>
  </si>
  <si>
    <t>nrLvlVolOpts</t>
  </si>
  <si>
    <t>Comprehensive Property Assessment Ratings</t>
  </si>
  <si>
    <t>10 or more miles</t>
  </si>
  <si>
    <t>Single Tenant Office</t>
  </si>
  <si>
    <t>&lt; 6 mos</t>
  </si>
  <si>
    <t>Company Logo</t>
  </si>
  <si>
    <t>General Purpose Tools</t>
  </si>
  <si>
    <t>Staff interacts well with residents</t>
  </si>
  <si>
    <t>Facility looks and smells clean</t>
  </si>
  <si>
    <t xml:space="preserve"> No components exist (therefore, no rating is possible)</t>
  </si>
  <si>
    <t>Version</t>
  </si>
  <si>
    <t>ChrPerRow</t>
  </si>
  <si>
    <t>Asbestos</t>
  </si>
  <si>
    <t>Lead Paint</t>
  </si>
  <si>
    <t>Moisture/Mold</t>
  </si>
  <si>
    <t>Repair Status</t>
  </si>
  <si>
    <t>Item Description and Location</t>
  </si>
  <si>
    <t>Deferred Maintenance</t>
  </si>
  <si>
    <t>General Comments:</t>
  </si>
  <si>
    <t>High Rise Multifamily (≥ 7 stories)</t>
  </si>
  <si>
    <t>Small (≤ 8 Units) Multifamily</t>
  </si>
  <si>
    <t>Rent Subsidy</t>
  </si>
  <si>
    <t>Repairs Verification</t>
  </si>
  <si>
    <t>Repairs Complete</t>
  </si>
  <si>
    <t>Repairs Scheduled</t>
  </si>
  <si>
    <t>No Repairs Planned</t>
  </si>
  <si>
    <t>Occupied</t>
  </si>
  <si>
    <t>Vacant</t>
  </si>
  <si>
    <t>Down</t>
  </si>
  <si>
    <t>Inspected</t>
  </si>
  <si>
    <t>nrRepair Verification Completion</t>
  </si>
  <si>
    <t>Photo Worksheet Resource. The Area bordered below is our PhotoCell range copied in with each photo</t>
  </si>
  <si>
    <t>Resident Payor Type</t>
  </si>
  <si>
    <t>Independent Living</t>
  </si>
  <si>
    <t>Congregate Care Retirement Community (CCRC)</t>
  </si>
  <si>
    <t>Assisted Living</t>
  </si>
  <si>
    <t>Alzheimer's/Memory Care</t>
  </si>
  <si>
    <t>Skilled Nursing</t>
  </si>
  <si>
    <t>Frequency</t>
  </si>
  <si>
    <t>24-hour nursing care</t>
  </si>
  <si>
    <t>Physician service</t>
  </si>
  <si>
    <t>Medication assistance</t>
  </si>
  <si>
    <t>Specialized dietary services</t>
  </si>
  <si>
    <t>Meals</t>
  </si>
  <si>
    <t>Regular health assessments</t>
  </si>
  <si>
    <t>Scheduled transportation</t>
  </si>
  <si>
    <t>Unscheduled transportation</t>
  </si>
  <si>
    <t>Social and activity programs</t>
  </si>
  <si>
    <t>Housekeeping</t>
  </si>
  <si>
    <t>Laundry service</t>
  </si>
  <si>
    <t>Exit doors alarmed</t>
  </si>
  <si>
    <t>Wandergard/Elopement system</t>
  </si>
  <si>
    <t>Dementia unit secured</t>
  </si>
  <si>
    <t>Licensed dietician on staff</t>
  </si>
  <si>
    <t>Menu choices available</t>
  </si>
  <si>
    <t>Snacks available</t>
  </si>
  <si>
    <t>Meals delivered to units</t>
  </si>
  <si>
    <t>Staff utilizes medication aides</t>
  </si>
  <si>
    <t>Staff utilizes medication cart</t>
  </si>
  <si>
    <t>Medication room secured</t>
  </si>
  <si>
    <t>List staff that is permitted to administer resident medication:</t>
  </si>
  <si>
    <t>Indicate how resident medication is documented:</t>
  </si>
  <si>
    <t>RN's</t>
  </si>
  <si>
    <t>LPN's</t>
  </si>
  <si>
    <t>Administrative Personnel</t>
  </si>
  <si>
    <t>ADA &amp; Fair Housing</t>
  </si>
  <si>
    <t>Contracting &amp; purchasing</t>
  </si>
  <si>
    <t>Emergency evacuation</t>
  </si>
  <si>
    <t>Employee performance</t>
  </si>
  <si>
    <t>Incident reporting</t>
  </si>
  <si>
    <t>Resident care</t>
  </si>
  <si>
    <t>Transferring resident to/from assisted living</t>
  </si>
  <si>
    <t>Transferring resident to/from health care facility</t>
  </si>
  <si>
    <t>Property annual budget (attach copy)</t>
  </si>
  <si>
    <t>Planned capital improvements in next 12 months</t>
  </si>
  <si>
    <t>Scheduled meetings with staff</t>
  </si>
  <si>
    <t>Scheduled meetings with residents</t>
  </si>
  <si>
    <t>Social &amp; Activities program for residents</t>
  </si>
  <si>
    <t>Employee training opportunities</t>
  </si>
  <si>
    <t>Direct care givers</t>
  </si>
  <si>
    <t>Administrative personnel</t>
  </si>
  <si>
    <t>Administrative/Executive Director</t>
  </si>
  <si>
    <t>Head Care Giver/Resident Assistant</t>
  </si>
  <si>
    <t>Staff interaction with residents:</t>
  </si>
  <si>
    <t>Appearance of residents/suitability for time of day:</t>
  </si>
  <si>
    <t>Attire and demeanor of staff:</t>
  </si>
  <si>
    <t>Overall cleanliness of facility; any odors present:</t>
  </si>
  <si>
    <t>Is there a written marketing plan?</t>
  </si>
  <si>
    <t>Potential resident list/waiting list?</t>
  </si>
  <si>
    <t>Networking with religious organizations, hospitals, etc.?</t>
  </si>
  <si>
    <t>Marketing material distribution/outreach?</t>
  </si>
  <si>
    <t>Property brochure and application (attach copy)</t>
  </si>
  <si>
    <t>Resident handbook (attach copy)</t>
  </si>
  <si>
    <t>Model unit available?</t>
  </si>
  <si>
    <t>Rent concessions?</t>
  </si>
  <si>
    <t>Number of marketing personnel</t>
  </si>
  <si>
    <t>Combined years experience of marketing personnel</t>
  </si>
  <si>
    <t>Name of Facility</t>
  </si>
  <si>
    <t># of units</t>
  </si>
  <si>
    <t>Type of Property</t>
  </si>
  <si>
    <t>Name of Operator</t>
  </si>
  <si>
    <t>Certification/Licensure</t>
  </si>
  <si>
    <t>Life/Safety</t>
  </si>
  <si>
    <t>Follow-up</t>
  </si>
  <si>
    <t>Were deficiencies cited?</t>
  </si>
  <si>
    <t>Were non-monetary penalties assessed?</t>
  </si>
  <si>
    <t>Were monetary penalties/fines assessed?</t>
  </si>
  <si>
    <t>Agency considers property in compliance?</t>
  </si>
  <si>
    <t>Staffing Requirements</t>
  </si>
  <si>
    <t>Physical Design</t>
  </si>
  <si>
    <t>Health &amp; Safety Codes</t>
  </si>
  <si>
    <t>Government Subsidies</t>
  </si>
  <si>
    <t>Reimbursement Programs</t>
  </si>
  <si>
    <t>Commercial Kitchen/Food &amp; Beverage Permit</t>
  </si>
  <si>
    <t>Commercial Vehicle</t>
  </si>
  <si>
    <t>Elevator</t>
  </si>
  <si>
    <t>Third Party Healthcare</t>
  </si>
  <si>
    <t>Other (describe)</t>
  </si>
  <si>
    <t>Are there any material violations, lawsuits or judgments against any licensed professional employed by the operator?</t>
  </si>
  <si>
    <t>Are there any material violations, lawsuits or judgments against any other personnel at the property?</t>
  </si>
  <si>
    <t>General Tab</t>
  </si>
  <si>
    <t>Max Comment Lengths</t>
  </si>
  <si>
    <t>MaxLen</t>
  </si>
  <si>
    <t>Comp Assmt Tab</t>
  </si>
  <si>
    <t>Management Interview Tab</t>
  </si>
  <si>
    <t>OtherInformation</t>
  </si>
  <si>
    <t>Concessions</t>
  </si>
  <si>
    <t>Area Description</t>
  </si>
  <si>
    <t>Addional Collateral</t>
  </si>
  <si>
    <t>Item Description</t>
  </si>
  <si>
    <t>MultiFamily Tab</t>
  </si>
  <si>
    <t>General Comments</t>
  </si>
  <si>
    <t>Regulatory Comments</t>
  </si>
  <si>
    <t>SafetyOrDeficiencyComment</t>
  </si>
  <si>
    <t>Additional Comments</t>
  </si>
  <si>
    <t>Partially - In Process</t>
  </si>
  <si>
    <t>Partially - Halted</t>
  </si>
  <si>
    <t>nrCurrCondition</t>
  </si>
  <si>
    <t>Locations</t>
  </si>
  <si>
    <t>Quantity</t>
  </si>
  <si>
    <t>Expire Date</t>
  </si>
  <si>
    <t>Annual Turnover</t>
  </si>
  <si>
    <t>FRE Assmt Addendum</t>
  </si>
  <si>
    <t>Srs Supplement II &amp; III</t>
  </si>
  <si>
    <t>Staff List</t>
  </si>
  <si>
    <t>Resident Meds Documented</t>
  </si>
  <si>
    <t>Srs Supplement I</t>
  </si>
  <si>
    <t>Srs Supplement IV</t>
  </si>
  <si>
    <t>Srs Supplement V</t>
  </si>
  <si>
    <t>Srs Supplement VI</t>
  </si>
  <si>
    <t>Short Comments</t>
  </si>
  <si>
    <t>Large Comments</t>
  </si>
  <si>
    <t>Medium Comments</t>
  </si>
  <si>
    <t>Long Comments</t>
  </si>
  <si>
    <t>Part II:  Resident Rooms/Occupancy</t>
  </si>
  <si>
    <t>Part III:  Resident Services</t>
  </si>
  <si>
    <t>Unit mix comment:</t>
  </si>
  <si>
    <t>Resident Services</t>
  </si>
  <si>
    <t>Safety &amp; Security</t>
  </si>
  <si>
    <t>Meal Service</t>
  </si>
  <si>
    <t>Indicate which services are included in resident's basic fee and frequency of service, where applicable.</t>
  </si>
  <si>
    <t>Medication Administration</t>
  </si>
  <si>
    <t>Types of Services Provided</t>
  </si>
  <si>
    <t>Nurses stations</t>
  </si>
  <si>
    <t>Part IV:  Management</t>
  </si>
  <si>
    <t>Inspector's Discussion with Management Staff</t>
  </si>
  <si>
    <t>Property Staffing</t>
  </si>
  <si>
    <t>Property Budget</t>
  </si>
  <si>
    <t>Inspector's Comments on Management Performance</t>
  </si>
  <si>
    <t>Estimated Annual Employee Turnover</t>
  </si>
  <si>
    <t>Inspector's Discussion with Marketing Staff</t>
  </si>
  <si>
    <t>Competitor Analysis</t>
  </si>
  <si>
    <t>Name of Regulatory or Licensing Agency</t>
  </si>
  <si>
    <t>Regulatory Agency Contact Person</t>
  </si>
  <si>
    <t>Regulatory / Licensing Agency</t>
  </si>
  <si>
    <t>Regulatory / Licensing Agency Inspection</t>
  </si>
  <si>
    <t>Part V:  Marketing</t>
  </si>
  <si>
    <t>Purpose of Visit</t>
  </si>
  <si>
    <t>Date of Last Agency Visit</t>
  </si>
  <si>
    <t>Changes in Regulatory Oversight?</t>
  </si>
  <si>
    <t>Other Required Property Licenses</t>
  </si>
  <si>
    <t>Nurses - LPNs</t>
  </si>
  <si>
    <t>Nurses - RNs</t>
  </si>
  <si>
    <t>Are telemarketing or other marketing tools used?</t>
  </si>
  <si>
    <t>If Yes, how often?</t>
  </si>
  <si>
    <t>Hourly</t>
  </si>
  <si>
    <t>Daily</t>
  </si>
  <si>
    <t>Bi-Weekly</t>
  </si>
  <si>
    <t>Monthly</t>
  </si>
  <si>
    <t>Quarterly</t>
  </si>
  <si>
    <t>Yearly</t>
  </si>
  <si>
    <t>Weekly</t>
  </si>
  <si>
    <t>(Other)</t>
  </si>
  <si>
    <t>nrSHSHowOften_short</t>
  </si>
  <si>
    <t>nrSHSHowOften</t>
  </si>
  <si>
    <t>Part VI:  Regulatory Compliance</t>
  </si>
  <si>
    <t>Copy of regulatory agency's report received?</t>
  </si>
  <si>
    <t>Copy of operator's plan of correction received?</t>
  </si>
  <si>
    <t>nrSrsDocs</t>
  </si>
  <si>
    <t>If Yes, please specify items that remain outstanding and include impact of outstanding items on overall property appeal and condition:</t>
  </si>
  <si>
    <t>Occupied Unfurnished</t>
  </si>
  <si>
    <t>Occupied Furnished</t>
  </si>
  <si>
    <t>Are there written Policies &amp; Procedures in place for the following:</t>
  </si>
  <si>
    <t>Avg. Square Feet / Unit</t>
  </si>
  <si>
    <t>Year Built</t>
  </si>
  <si>
    <t>Year Renovated</t>
  </si>
  <si>
    <t>Street Address 2</t>
  </si>
  <si>
    <t>Inspection Scheduling Contact Information</t>
  </si>
  <si>
    <t>Servicer and Inspector Comments</t>
  </si>
  <si>
    <t>Addt'l ID #1 (editable)</t>
  </si>
  <si>
    <t>Addt'l ID #2 (editable)</t>
  </si>
  <si>
    <t>Servicer and Loan Information</t>
  </si>
  <si>
    <t>Secondary Type</t>
  </si>
  <si>
    <t>Loan Balance Date</t>
  </si>
  <si>
    <t>Total Square Feet (Gross)</t>
  </si>
  <si>
    <t>Total Square Feet (Net / Rentable)</t>
  </si>
  <si>
    <t>Subject Property</t>
  </si>
  <si>
    <t>State/Zip/Country</t>
  </si>
  <si>
    <t>Servicer Inspection ID</t>
  </si>
  <si>
    <t>Investor Loan Number</t>
  </si>
  <si>
    <t>Company Name</t>
  </si>
  <si>
    <t>Role or Title</t>
  </si>
  <si>
    <t>Mgmt Affiliation</t>
  </si>
  <si>
    <t>Management Company Information / On-Site Contact</t>
  </si>
  <si>
    <t>Is the area declining or distressed?</t>
  </si>
  <si>
    <t>Is there any new construction in the area?</t>
  </si>
  <si>
    <t xml:space="preserve">Indicate condition of seniors housing components below. Any identified repair costs are strictly for seniors housing components and should not have already been identified on the Physical Condition/DM tab. </t>
  </si>
  <si>
    <t xml:space="preserve">Total Estimated Cost: </t>
  </si>
  <si>
    <t>DM grid Caption</t>
  </si>
  <si>
    <t>Asset Manager Name</t>
  </si>
  <si>
    <t>Asset Manager Phone</t>
  </si>
  <si>
    <t>Asset Manager Email</t>
  </si>
  <si>
    <t>CapExCount</t>
  </si>
  <si>
    <t/>
  </si>
  <si>
    <t>Repairs, Replacements or Capital Improvements within the past 12 or future 12 months.</t>
  </si>
  <si>
    <t>Feet / Unit</t>
  </si>
  <si>
    <t>Avg. Square</t>
  </si>
  <si>
    <t>Revenue</t>
  </si>
  <si>
    <t>Non-</t>
  </si>
  <si>
    <t>Rent</t>
  </si>
  <si>
    <t>Avg. Monthly</t>
  </si>
  <si>
    <t>Totals:</t>
  </si>
  <si>
    <t>General Info:</t>
  </si>
  <si>
    <t>Detailed Report of Units Inspected:</t>
  </si>
  <si>
    <t>Multifamily Unit Breakdown</t>
  </si>
  <si>
    <t>Bedrooms</t>
  </si>
  <si>
    <t>Baths</t>
  </si>
  <si>
    <t>Unit Number</t>
  </si>
  <si>
    <t>MBA Standard Inspection Form</t>
  </si>
  <si>
    <t>If yes, please describe the violation, the costs associated, and any resolution or outstanding issues:</t>
  </si>
  <si>
    <t>If yes, please explain any change or  violation, costs and any resolution or outstanding issues:</t>
  </si>
  <si>
    <t>In your opinion, explain the reason for any variance on vacancy, and rents between the market and the subject property:</t>
  </si>
  <si>
    <t>If yes, please explain:</t>
  </si>
  <si>
    <t>Neighborhood and Rental Market</t>
  </si>
  <si>
    <t>Tenant Profile</t>
  </si>
  <si>
    <t>Property Events</t>
  </si>
  <si>
    <t>Utilities</t>
  </si>
  <si>
    <t>If yes, how many?</t>
  </si>
  <si>
    <t>Number Commercial units Inspected:</t>
  </si>
  <si>
    <t>Inspection Date / Time</t>
  </si>
  <si>
    <t>Occupied Space</t>
  </si>
  <si>
    <t>Vacant Space</t>
  </si>
  <si>
    <t>Unit of Measurement Used</t>
  </si>
  <si>
    <t>Annual Occupancy</t>
  </si>
  <si>
    <t>Annual Turn Over</t>
  </si>
  <si>
    <t>Rent Roll Obtained</t>
  </si>
  <si>
    <t>Rent Roll Date</t>
  </si>
  <si>
    <t>Total Inspected</t>
  </si>
  <si>
    <t>Percentages</t>
  </si>
  <si>
    <t>Franchise change since last inspection?</t>
  </si>
  <si>
    <t>Is there any Down space?</t>
  </si>
  <si>
    <t>Is there any Dark space?</t>
  </si>
  <si>
    <t>Mgmt company change since last inspection</t>
  </si>
  <si>
    <t>Property Offers Rental Concessions?</t>
  </si>
  <si>
    <t>Plans such as, but not limited to, Operations and Maintenance, Moisture Management and Environmental Remediation.</t>
  </si>
  <si>
    <t>Operations and Maintenance plans (O&amp;M)</t>
  </si>
  <si>
    <t>nrOAndMPlanType</t>
  </si>
  <si>
    <t>Radon</t>
  </si>
  <si>
    <t>Storage Tanks</t>
  </si>
  <si>
    <t>PCB (polychlorinated biphenyl)</t>
  </si>
  <si>
    <t>Other, specified below</t>
  </si>
  <si>
    <t>Management Aware of Plan?</t>
  </si>
  <si>
    <t>Percent Use</t>
  </si>
  <si>
    <t>Top 2 Major Competitors</t>
  </si>
  <si>
    <t>Describe area, visibility, access, surrounding land use &amp; overall trends (including location in relation to subject N, S, E, W)</t>
  </si>
  <si>
    <t>DMLifeSafetyCount</t>
  </si>
  <si>
    <t>DMMajorCount</t>
  </si>
  <si>
    <t>DMMinorCount</t>
  </si>
  <si>
    <t>Estimated Cost</t>
  </si>
  <si>
    <t>DMMajorMinusLS</t>
  </si>
  <si>
    <t>DMSummaryText</t>
  </si>
  <si>
    <t>nrEnvironmentalRating</t>
  </si>
  <si>
    <t>OandMCount</t>
  </si>
  <si>
    <t>Capital Expenditures</t>
  </si>
  <si>
    <t>Specify additional O&amp;M plans, and/or describe any observed O&amp;M plan non-compliance.</t>
  </si>
  <si>
    <t>Occupied Units Inspected</t>
  </si>
  <si>
    <t>Vacant Units Inspected</t>
  </si>
  <si>
    <t>Number of Down Units/Rooms/Beds</t>
  </si>
  <si>
    <t>Total Percent Occupied</t>
  </si>
  <si>
    <t>Property Profile and Occupancy</t>
  </si>
  <si>
    <t>Status by unit type</t>
  </si>
  <si>
    <t>this type</t>
  </si>
  <si>
    <t>Units of</t>
  </si>
  <si>
    <t>Largest Commercial Tenants</t>
  </si>
  <si>
    <t>Tenant Name</t>
  </si>
  <si>
    <t>Annual Rent</t>
  </si>
  <si>
    <t>Expiration</t>
  </si>
  <si>
    <t>%NRA</t>
  </si>
  <si>
    <t>Sq. Ft.</t>
  </si>
  <si>
    <t>Rent/Sq. Ft.</t>
  </si>
  <si>
    <t xml:space="preserve">ADO: </t>
  </si>
  <si>
    <t xml:space="preserve">RevPAR: </t>
  </si>
  <si>
    <t>Occupied units were unavailable for assessment, or the total number of units available (occupied or unoccupied) was insufficient?</t>
  </si>
  <si>
    <t>Significant portions of the common areas, amenities or basements, etc. were unavailable for assessment?</t>
  </si>
  <si>
    <t>Snow was covering most exterior areas (parking lots, roofs, landscape areas)?</t>
  </si>
  <si>
    <t>Limitation Comment:</t>
  </si>
  <si>
    <t>Routine Maintenance</t>
  </si>
  <si>
    <t>Capital Needs</t>
  </si>
  <si>
    <t>Level/Volume of issues noted and appropriate follow-up recommendations</t>
  </si>
  <si>
    <t>Overall Property Rating:</t>
  </si>
  <si>
    <t>Tools</t>
  </si>
  <si>
    <r>
      <t>Other (</t>
    </r>
    <r>
      <rPr>
        <i/>
        <sz val="10.5"/>
        <color rgb="FF000000"/>
        <rFont val="Calibri"/>
        <family val="2"/>
      </rPr>
      <t>specify</t>
    </r>
    <r>
      <rPr>
        <sz val="10.5"/>
        <color rgb="FF000000"/>
        <rFont val="Calibri"/>
        <family val="2"/>
      </rPr>
      <t>)</t>
    </r>
  </si>
  <si>
    <t>Photo</t>
  </si>
  <si>
    <t>Overall observed percentage completed:</t>
  </si>
  <si>
    <t xml:space="preserve"> </t>
  </si>
  <si>
    <t>General description of improvements and summary comments:</t>
  </si>
  <si>
    <t>Expected percentage completed:</t>
  </si>
  <si>
    <t>Plan Available?</t>
  </si>
  <si>
    <t>nrOAndMPlanAvailable</t>
  </si>
  <si>
    <t>Yes, on-site</t>
  </si>
  <si>
    <t>Yes, off-site</t>
  </si>
  <si>
    <t>List of O&amp;M Plan(s) Required in Loan Documents</t>
  </si>
  <si>
    <t>Franchise Name</t>
  </si>
  <si>
    <t>Other Information and Management Evaluation Comments:</t>
  </si>
  <si>
    <t>Television-Sitting Areas; Exercise-Wellness Room; Game-Entertainment Room; Library-Reading Room; Craft-Activity Room; Beauty/Barber Shop; Sundry Shop; Family-Meeting Area; Garden; Wheelchairs-Walkers</t>
  </si>
  <si>
    <t>Current Condition</t>
  </si>
  <si>
    <t>Repair Cost</t>
  </si>
  <si>
    <t>Life safety</t>
  </si>
  <si>
    <t>Interior Common Areas (Seniors)</t>
  </si>
  <si>
    <t>Healthcare Assistance Rooms; Pharmacy/Medication Storage; Nurses Station; Bathing Assistance Areas; Employee Restroom; Facility Furniture; Kitchen; Pantry-Supplies Storage; Common/Private Dining Areas</t>
  </si>
  <si>
    <t>Site (Seniors)</t>
  </si>
  <si>
    <t>Bus-Van-Handicapped Parking; Building Accessibility; Outdoor Activity Area; Generator</t>
  </si>
  <si>
    <t># of Units Currently Occupied</t>
  </si>
  <si>
    <t># of Beds Currently Occupied</t>
  </si>
  <si>
    <t>Total #
of Beds</t>
  </si>
  <si>
    <t>Total # 
of units</t>
  </si>
  <si>
    <t xml:space="preserve">Total: </t>
  </si>
  <si>
    <t xml:space="preserve">Occupancy %: </t>
  </si>
  <si>
    <r>
      <rPr>
        <sz val="10"/>
        <color theme="0"/>
        <rFont val="Calibri"/>
        <family val="2"/>
      </rPr>
      <t>z</t>
    </r>
    <r>
      <rPr>
        <sz val="10"/>
        <color rgb="FF000000"/>
        <rFont val="Calibri"/>
        <family val="2"/>
      </rPr>
      <t>Yes / No / N/A</t>
    </r>
    <r>
      <rPr>
        <sz val="10"/>
        <color theme="0"/>
        <rFont val="Calibri"/>
        <family val="2"/>
      </rPr>
      <t>z</t>
    </r>
  </si>
  <si>
    <r>
      <t>Direct Care Personnel</t>
    </r>
    <r>
      <rPr>
        <sz val="10"/>
        <color rgb="FF000000"/>
        <rFont val="Calibri"/>
        <family val="2"/>
        <scheme val="minor"/>
      </rPr>
      <t xml:space="preserve">  (Staff on Duty)</t>
    </r>
  </si>
  <si>
    <t>Staffing experience of key personnel</t>
  </si>
  <si>
    <t>Years Experience</t>
  </si>
  <si>
    <r>
      <rPr>
        <sz val="10.5"/>
        <color theme="0"/>
        <rFont val="Calibri"/>
        <family val="2"/>
      </rPr>
      <t>z</t>
    </r>
    <r>
      <rPr>
        <sz val="10.5"/>
        <color rgb="FF000000"/>
        <rFont val="Calibri"/>
        <family val="2"/>
      </rPr>
      <t>Yes / No / N/A</t>
    </r>
    <r>
      <rPr>
        <sz val="10.5"/>
        <color theme="0"/>
        <rFont val="Calibri"/>
        <family val="2"/>
      </rPr>
      <t>z</t>
    </r>
  </si>
  <si>
    <t>Miscellaneous</t>
  </si>
  <si>
    <t>General Property Information</t>
  </si>
  <si>
    <t>Does the current unit mix comply with the unit mix specified in the Mortgage?</t>
  </si>
  <si>
    <t>How many days does it take to turn a resident unit? Explain if more than 2 days.</t>
  </si>
  <si>
    <t>How many units are currently being prepared for re-tenanting?</t>
  </si>
  <si>
    <t>How do the unit design, square footage, and amenities compare with comparable seniors housing properties in this market?</t>
  </si>
  <si>
    <t>Were any of the corrective actions related to the resident care and/or criminal background checks?</t>
  </si>
  <si>
    <t>If yes, what is the plan(s) of correction and status of such corrective actions?</t>
  </si>
  <si>
    <t>Repairs Planned</t>
  </si>
  <si>
    <t>DmCount (Rows visible)</t>
  </si>
  <si>
    <t>DMCount (Rows populated)</t>
  </si>
  <si>
    <t>Any Commercial Units?</t>
  </si>
  <si>
    <t>Amenities (Seniors)</t>
  </si>
  <si>
    <t>nrMIVacancyCompare</t>
  </si>
  <si>
    <t>Similar</t>
  </si>
  <si>
    <t>Increased</t>
  </si>
  <si>
    <t>Decreased</t>
  </si>
  <si>
    <t>RepairsRowsShown</t>
  </si>
  <si>
    <t>RepairsPagesShown</t>
  </si>
  <si>
    <t>Part I:  Physical Inspection</t>
  </si>
  <si>
    <t>Senior Housing Supplement</t>
  </si>
  <si>
    <t>MFunitsInspectedRows</t>
  </si>
  <si>
    <t>Servicer's Comments to inspector</t>
  </si>
  <si>
    <t>RV rows populated</t>
  </si>
  <si>
    <t>Other Limitation</t>
  </si>
  <si>
    <t xml:space="preserve">   Number of Administration Employees</t>
  </si>
  <si>
    <t xml:space="preserve">   Number of Maintenance Employees</t>
  </si>
  <si>
    <t xml:space="preserve">   Corporate</t>
  </si>
  <si>
    <t xml:space="preserve">   Military</t>
  </si>
  <si>
    <t xml:space="preserve">   Seasonal</t>
  </si>
  <si>
    <t xml:space="preserve">   Seniors</t>
  </si>
  <si>
    <t xml:space="preserve">   Students</t>
  </si>
  <si>
    <t xml:space="preserve">   Other</t>
  </si>
  <si>
    <t>Down and Dark Comments</t>
  </si>
  <si>
    <t>Print the Inspection Report tabs or save all as a single PDF</t>
  </si>
  <si>
    <t>Unit mix comment</t>
  </si>
  <si>
    <t>ResidentRoomsTurnaround</t>
  </si>
  <si>
    <t>Inspector comments large</t>
  </si>
  <si>
    <t>Facility And Operator Name</t>
  </si>
  <si>
    <t>Unit design comments</t>
  </si>
  <si>
    <t>Refer to the MBA Reference Guide for Commercial and Multifamily Property Inspection Reports for more information.</t>
  </si>
  <si>
    <t>MBA Rating Scale Definitions</t>
  </si>
  <si>
    <t>Management unavailable for interview?</t>
  </si>
  <si>
    <t>Management experience on the property is less than six months?</t>
  </si>
  <si>
    <t>Total Repair Cost</t>
  </si>
  <si>
    <t>Hospitals Tab</t>
  </si>
  <si>
    <t>Extract Photos and save to computer</t>
  </si>
  <si>
    <t>1. Capital needs are addressed; major components and systems are like new, in excellent condition and high probability they will significantly exceed the loan term</t>
  </si>
  <si>
    <t>2. Majority of capital needs are being addressed, property performance does not appear to be impacted; components and systems in good condition and very likely will exceed the loan term</t>
  </si>
  <si>
    <t>1. No Life Safety issues observed</t>
  </si>
  <si>
    <t>3. Some Life Safety issues observed requiring immediate attention; but no capital expenditure</t>
  </si>
  <si>
    <t>4. Life Safety issues observed that require immediate attention and possible capital expenditure</t>
  </si>
  <si>
    <t>5. Significant Life Safety issues requiring capital expenditure</t>
  </si>
  <si>
    <t>1. No observed or reported Deferred Maintenance issues</t>
  </si>
  <si>
    <t>2. Isolated or minor Deferred Maintenance can be addressed in-house and/or at limited expense</t>
  </si>
  <si>
    <t>4. Substantial Deferred Maintenance affecting major/several property areas/systems, requiring significant investment</t>
  </si>
  <si>
    <t>5. Excessive Deferred Maintenance affecting multiple areas/property systems, requiring significant investment; impacting collateral value</t>
  </si>
  <si>
    <t>1. Superior RM practices that are extending the RUL of systems and components</t>
  </si>
  <si>
    <t>2. Proactive RM practices ensuring good overall system performance and functionality</t>
  </si>
  <si>
    <t>3. Some reactive RM practices impacting a limited number of components requiring attention</t>
  </si>
  <si>
    <t>4. Reactive RM practices that do not address concerns in a timely manner</t>
  </si>
  <si>
    <t>5. Inadequate RM practices that do not ensure reasonable functionality of the property systems and components and may impact collateral value</t>
  </si>
  <si>
    <t>ChrPerRowSRS</t>
  </si>
  <si>
    <t>Run Excel's spell checker on all Inspection Report tabs</t>
  </si>
  <si>
    <t>Inspection Report Tabs and Scope presets</t>
  </si>
  <si>
    <t xml:space="preserve">    Select Report Tabs to be shown based on the scope of the inspection</t>
  </si>
  <si>
    <t>1. No concerns observed. No further action required.</t>
  </si>
  <si>
    <t>2. Some minor issues noted. Limited follow-up required.</t>
  </si>
  <si>
    <t>O&amp;M plan comments</t>
  </si>
  <si>
    <t>Total Beds Occupied</t>
  </si>
  <si>
    <t>Total Beds</t>
  </si>
  <si>
    <t>Total Units</t>
  </si>
  <si>
    <t>Total Units Occupied</t>
  </si>
  <si>
    <t>Beds Vacant</t>
  </si>
  <si>
    <t xml:space="preserve">Totals:  </t>
  </si>
  <si>
    <t xml:space="preserve">Total Staff:  </t>
  </si>
  <si>
    <t>Curb Appeal</t>
  </si>
  <si>
    <t>Site</t>
  </si>
  <si>
    <t>Building / Mechanical Systems</t>
  </si>
  <si>
    <t>Building Exteriors</t>
  </si>
  <si>
    <t>Siding; Trim; Paint; Windows; Exterior Entry Ways; Stairs; Railings; Balconies; Patios; Gutters; Downspouts; Foundations; Doors; Façade; Structure (Beam/Joist)</t>
  </si>
  <si>
    <t>Building Roofs</t>
  </si>
  <si>
    <t>Occupied Units / Space</t>
  </si>
  <si>
    <t>Vacant Units / Space / Hotel Rooms</t>
  </si>
  <si>
    <t>Down Units / Space / Hotel Rooms</t>
  </si>
  <si>
    <t xml:space="preserve">Interior Common Areas  </t>
  </si>
  <si>
    <t>Amenities</t>
  </si>
  <si>
    <t>Environmental</t>
  </si>
  <si>
    <t>Property Appearance; Signage; Ingress / Egress; Landscaping; Site Lighting; Parking Lot; Striping; Garage / Carports; Irrigation System; Drainage; Retaining Walls; Walkways; Fencing; Refuse Containment &amp; Cleanliness; Hazardous Material Storage</t>
  </si>
  <si>
    <t xml:space="preserve">HVAC; Electrical; Boilers; Water Heaters; Fire Protection; Sprinklers; Plumbing; Sewer; Solar Systems; Elevators / Escalators; Chiller Plant; Cooling Towers; Building Oxygen Systems; Intercom System; PA System; Security Systems </t>
  </si>
  <si>
    <t>Roof Condition; Roof Access; Top Floor Ceilings; Shingles / Membrane; Skylights; Flashing; Parapet Walls; Mansard Roofs</t>
  </si>
  <si>
    <t>HVAC; Ceiling; Floors; Walls; Painting; Wall Cover; Floor Cover; Tiles; Windows; Countertop; Cabinets; Appliances; Lighting; Electrical; Bathroom Accessories; Plumbing Fixtures; Storage; Basements / Attics</t>
  </si>
  <si>
    <t>Pool; Clubhouse; Gym; Laundry Area / Rooms; Playground; Wireless Access; Restaurant / Bar; Business Center; Sport Courts; Spa; Store; Media Center</t>
  </si>
  <si>
    <t>On-Site Contact</t>
  </si>
  <si>
    <r>
      <t xml:space="preserve">Are there units or corporate leases for the purposes of home sharing </t>
    </r>
    <r>
      <rPr>
        <i/>
        <sz val="10.5"/>
        <color rgb="FF000000"/>
        <rFont val="Calibri"/>
        <family val="2"/>
        <scheme val="minor"/>
      </rPr>
      <t>(home sharing can be defined as short-term (&lt;1 month) rentals generally marketed through an online platform such as Airbnb)</t>
    </r>
    <r>
      <rPr>
        <sz val="10.5"/>
        <color rgb="FF000000"/>
        <rFont val="Calibri"/>
        <family val="2"/>
        <scheme val="minor"/>
      </rPr>
      <t>?</t>
    </r>
  </si>
  <si>
    <t>If a Co-op, has the corporation had the need to use special assessments to cover expenses?</t>
  </si>
  <si>
    <t>To the best of your knowledge, are there any lawsuits pending that may negatively impact the property?</t>
  </si>
  <si>
    <t>Any change or violations of a Franchise Agreement or License(s)?</t>
  </si>
  <si>
    <t>Is the property undergoing any significant rehab/construction?</t>
  </si>
  <si>
    <t>In the past 12 months, to the best of your knowledge, have any code violations been received?</t>
  </si>
  <si>
    <t>In the past 12 months, have there been any fires, significant water intrusion or other property damage?</t>
  </si>
  <si>
    <t>Heat at the Property</t>
  </si>
  <si>
    <t>Water at the Property</t>
  </si>
  <si>
    <t>Electric at the Property</t>
  </si>
  <si>
    <t>Gas at the Property</t>
  </si>
  <si>
    <t>Trash at the Property</t>
  </si>
  <si>
    <t>Cable at the Property</t>
  </si>
  <si>
    <t>Amount of the last rental increase</t>
  </si>
  <si>
    <t>Date of last rental increase</t>
  </si>
  <si>
    <t>Any change to a major employer in the area, or major commercial/retail operation in the area?</t>
  </si>
  <si>
    <t>In your opinion, how does the property perform compared to similar properties in the area?</t>
  </si>
  <si>
    <t>In your opinion, what is the average percentage of vacancy in similar properties in the area?</t>
  </si>
  <si>
    <t>How does the current vacancy compare to last year at this time?</t>
  </si>
  <si>
    <t>•  No component was visible due to inability to view the condition based on access, life safety, weather conditions or other blockages.
•  Deferred Maintenance items can not be determined based on lack of access. Further action or review may be required.</t>
  </si>
  <si>
    <t>No concerns observed. No further action required.
•  Excellent condition; typically newer property or property with recent major rehab/significant investment
•  No observed or reported Deferred Maintenance issues
•  No Life Safety issues observed
•  Superior RM practices that are extending the RUL of systems and components
•  Capital needs are addressed; major components and systems are like new, in excellent condition and high probability they will significantly exceed the loan term</t>
  </si>
  <si>
    <t>Overall declining condition or isolated deterioration.  Documented follow-up required.
•  Average to Fair condition; requiring investment
•  Some Life Safety issues observed requiring immediate attention; but no capital expenditure
•  Deferred Maintenance of heightened concern; likely not addressed in house
•  Some reactive RM practices impacting a limited number of components requiring attention
•  Critical capital needs are being addressed as needed, but additional capital required to maintain asset quality and system functionality; RUL of major systems/components may not meet or exceed the loan term</t>
  </si>
  <si>
    <t>Substantial issues noted.  Documented follow-up with possible action plan required.
•  Deteriorated overall conditions, substandard materials and practices, or major issues have not been addressed since prior inspection; requiring significant investment
•  Life Safety issues observed that require immediate attention and possible capital expenditure
•  Substantial Deferred Maintenance affecting major/several property areas/systems, requiring significant investment
•  Reactive RM practices that do not address concerns in a timely manner
•  Some critical capital needs are not being addressed, and property performance may be negatively impacted; very likely that the RUL of major systems/components will not meet or exceed the loan term</t>
  </si>
  <si>
    <t>5. Severe Deferred Maintenance observed. Follow-up and substantial action plan required.</t>
  </si>
  <si>
    <t>3. Deferred Maintenance of heightened concern; likely not addressed in house</t>
  </si>
  <si>
    <t>MBAv3BB</t>
  </si>
  <si>
    <t>If any Dark or Down space, describe:</t>
  </si>
  <si>
    <t>What is the current average rent paid in the area ($ per square foot/units/beds)?</t>
  </si>
  <si>
    <t>3. Critical capital needs are being addressed as needed, but additional capital required to maintain asset quality and system functionality; RUL of major systems/components may not meet or exceed the loan term</t>
  </si>
  <si>
    <t>4. Some critical capital needs are not being addressed, and property performance may be negatively impacted; very likely that the RUL of major systems/components will not meet or exceed the loan term</t>
  </si>
  <si>
    <t>5. Major and pervasive issues with major components and systems; critical capital needs are not being addressed, property performance is being impacted and RUL of major systems/components has been exceeded</t>
  </si>
  <si>
    <t>3. Overall declining condition or isolated deterioration. Documented follow-up required.</t>
  </si>
  <si>
    <t>4. Substantial issues noted. Documented follow-up with possible action plan required.</t>
  </si>
  <si>
    <t>Hospitals, Dedicated Healthcare, &amp; Dedicated Nursing Homes</t>
  </si>
  <si>
    <t>PicAddLocation</t>
  </si>
  <si>
    <t>UpdateIntervalPhotoButtons</t>
  </si>
  <si>
    <t>v4</t>
  </si>
  <si>
    <t>nrPhotoCat2</t>
  </si>
  <si>
    <t>Roof</t>
  </si>
  <si>
    <t>Photos</t>
  </si>
  <si>
    <t>Caption boxes</t>
  </si>
  <si>
    <t>DM: Minor</t>
  </si>
  <si>
    <t>DM: Major</t>
  </si>
  <si>
    <t>nrYesNoIvsP</t>
  </si>
  <si>
    <t>Yes (P)</t>
  </si>
  <si>
    <t>Yes (I)</t>
  </si>
  <si>
    <t>Are there any major deferred maintenance items outstanding from the last inspection?</t>
  </si>
  <si>
    <t>Per management, is the property out of compliance with any applicable ADA requirements?</t>
  </si>
  <si>
    <t>PhotoOrientation</t>
  </si>
  <si>
    <t>[4]1[/4]</t>
  </si>
  <si>
    <t>Mailboxes; Reception Area; Lobby; Food Courts; Dining Areas; Kitchen; Halls; Stairways; Meeting Rooms; Common Area Restrooms; Storage; Basement; Healthcare Assistance Rooms; Pharmacy / Medication Storage; Nurses Station</t>
  </si>
  <si>
    <t>Reported spills or leaks; Evidence of spills or leaks; Evidence of distressed vegetation; Evidence of microbial growth; Evidence of O&amp;M non-compliance</t>
  </si>
  <si>
    <t>nrRentRollObtained</t>
  </si>
  <si>
    <t>No – Requested but not provided</t>
  </si>
  <si>
    <t>No – Requested but declined</t>
  </si>
  <si>
    <t>No – Hard copy to follow</t>
  </si>
  <si>
    <t>No – No Contact Inspection</t>
  </si>
  <si>
    <t>Mobile Home Pads</t>
  </si>
  <si>
    <t>Number of Units/Rooms/Beds/Pads</t>
  </si>
  <si>
    <t>Physical Condition &amp; DM</t>
  </si>
  <si>
    <t>Where does Management work?</t>
  </si>
  <si>
    <t>nrManagementWorkLocation</t>
  </si>
  <si>
    <t>On-Site</t>
  </si>
  <si>
    <t>Off-Site</t>
  </si>
  <si>
    <t>Rotational</t>
  </si>
  <si>
    <t>nrRepairsVerificationFollowUpCategory</t>
  </si>
  <si>
    <t>Agency Assessment Addendum</t>
  </si>
  <si>
    <t>First Impression / Appearance</t>
  </si>
  <si>
    <t>Additional Collateral Description Information, including comparison to neighborhood.</t>
  </si>
  <si>
    <t>Component Comments</t>
  </si>
  <si>
    <t>If yes, explain the location on the property, costs associated, resolution, and leaseability:</t>
  </si>
  <si>
    <t>In the past 12 months, have there been any insurance claims filed?</t>
  </si>
  <si>
    <t>If yes, describe damage, date of loss, and date claim was filed.</t>
  </si>
  <si>
    <t>Some minor issues noted. Limited follow-up required.
•  Very Good/Good condition with isolated and relatively minor issues that are unlikely to negatively impact operations and can be addressed in-house
•  No/isolated Life Safety issues observed
•  Isolated or minor Deferred Maintenance can be addressed in-house and/or at limited expense
•  Proactive RM practices ensuring good overall system performance and functionality
•  Majority of capital needs are being addressed, property performance does not appear to be impacted; components and systems in good condition and very likely will exceed the loan term</t>
  </si>
  <si>
    <t>2. No/isolated Life Safety issues observed</t>
  </si>
  <si>
    <t>List any key employee turnover (such as Executive Director, Director of Marketing, Director of Social Activities, Director of Resident Care, Head Chef.):</t>
  </si>
  <si>
    <t>Misc comment boxes at bottom</t>
  </si>
  <si>
    <t>nrPropTypeSecondary0</t>
  </si>
  <si>
    <t>Helper for Secondary property</t>
  </si>
  <si>
    <t>Tenant protections</t>
  </si>
  <si>
    <t xml:space="preserve"> Photo: </t>
  </si>
  <si>
    <t xml:space="preserve"> % Complete: </t>
  </si>
  <si>
    <t xml:space="preserve"> Status: </t>
  </si>
  <si>
    <t xml:space="preserve"> Category: </t>
  </si>
  <si>
    <t xml:space="preserve">% Complete: </t>
  </si>
  <si>
    <t>nrRepairsVerificationFollowUpCategoryFHLMC</t>
  </si>
  <si>
    <t>Prior DM</t>
  </si>
  <si>
    <t>Hazard Loss</t>
  </si>
  <si>
    <t>Repair Item</t>
  </si>
  <si>
    <t>Priority Repair</t>
  </si>
  <si>
    <t>Operational Repair</t>
  </si>
  <si>
    <t>Normal</t>
  </si>
  <si>
    <t>Helper for RV categories</t>
  </si>
  <si>
    <t xml:space="preserve">Repairs Verification Categories list: </t>
  </si>
  <si>
    <t>Severe Deferred Maintenance observed. Follow-up and substantial action plan required.
•  Unacceptable overall conditions. Widespread neglect or casualty event; condition materially impacts marketability. Functionality of systems and components is compromised.
•  Significant Life Safety issues requiring capital expenditure
•  Excessive Deferred Maintenance affecting multiple areas/property systems, requiring significant investment; impacting collateral value
•  Inadequate RM practices that do not ensure reasonable functionality of the property systems and components and may impact collateral value
•  Major and pervasive issues with major components and systems; critical capital needs are not being addressed, property performance is being impacted and RUL of major systems/components has been exceeded</t>
  </si>
  <si>
    <t>For those Fannie Mae or Freddie Mac loans for which new loan applications were signed on or after February 28, 2025, is the property adhering to the Multifamily Lease Standards Policy identified in the Loan Agreement and the Agency’s Multifamily Selling and Servicing Guide? (5 day late rent grace period, 30 day rent increase notice, 30 day lease expiration notice). If No, explain:</t>
  </si>
  <si>
    <t>In-House Inspection?</t>
  </si>
  <si>
    <t>Inspector's ID</t>
  </si>
  <si>
    <t>In the past 12 months, has there been any key employee turnover or any key employee replaced? 
If yes, explain.</t>
  </si>
  <si>
    <t>Is Property Affordable Housing?</t>
  </si>
  <si>
    <t>PR-90</t>
  </si>
  <si>
    <t>Any concerns with management responsiveness?</t>
  </si>
  <si>
    <t>DM: Life Safety</t>
  </si>
  <si>
    <t>Outstanding Major DM</t>
  </si>
  <si>
    <t>Was a harmful environmental condition observed which is not covered by an existing O&amp;M plan (such as mold)?  If Yes, describe:</t>
  </si>
  <si>
    <t>4.03</t>
  </si>
  <si>
    <t>Spectrum Field Services</t>
  </si>
  <si>
    <t>801-461-8200</t>
  </si>
  <si>
    <t>19-41563</t>
  </si>
  <si>
    <t>161 Passaic Street</t>
  </si>
  <si>
    <t>72 Feet</t>
  </si>
  <si>
    <t>170 Passaic Street</t>
  </si>
  <si>
    <t>177 Feet</t>
  </si>
  <si>
    <t>The subjects are located in an urban area. 154 and 156 Passaic Street are located on a busy avenue that runs east to west while 3rd Street is a residential side street that intersects with Passaic Street and runs north to south. All four properties are in close proximity of each other. To the north, south, east and west are single family homes, multifamily homes, and commercial properties. The current trend in this area is stable. There was no new construction observed. There was public transportation available in the area.</t>
  </si>
  <si>
    <t>Vivamed  Pharmacy</t>
  </si>
  <si>
    <t>El Anochecer Bar</t>
  </si>
  <si>
    <t>The majority of capital needs are being addressed.</t>
  </si>
  <si>
    <t>2. Isolated or minor Deferred Maintenance can be addresed in-house and/or at limited expense</t>
  </si>
  <si>
    <t>There are roaches in the second bathroom of 156-1 which is a possible safety issue. There was a distressed water heater pressure valve on the Unit 1 hot water heater in the basement at 38 which is a possible safety issue.</t>
  </si>
  <si>
    <t>There are roaches in the second bathroom of 156-1 which is a possible safety issue. There was a distressed water heater pressure valve in the basement at 38-4 which is a possible safety issue.</t>
  </si>
  <si>
    <t>2. No/minor Life Safety issues observed</t>
  </si>
  <si>
    <t>The maintenance practices appear to be proactive.</t>
  </si>
  <si>
    <t>N/A</t>
  </si>
  <si>
    <t>Not applicable</t>
  </si>
  <si>
    <t>Occupied and Unfurnished</t>
  </si>
  <si>
    <t>Property Manager</t>
  </si>
  <si>
    <t>Diego</t>
  </si>
  <si>
    <t>Larrea</t>
  </si>
  <si>
    <t>dl@xdev.com</t>
  </si>
  <si>
    <t>781 885-4712</t>
  </si>
  <si>
    <t>154-156 Passaic Street, 38 3rd Street, and 49 3rd Street is a mixed-use complex with good visibility and easy access. The property was constructed in 1940 and consists of four, three-story buildings with 23 total units. There were no vacant units at the time of the inspection. There are no amenities offered. There is also a parking area with one space at 49 for Unit 1. There is street parking available at 154-156 and 38. available to tenants and guests. The lobby has been renovated and there was a new front door installed at 156. The repairs to the electrical systems have been completed. There was new deferred maintenance observed. There are roaches in the second bathroom of 156-1 which is a possible safety issue. There was a distressed water heater pressure valve in the basement at 38-4 which is a possible safety issue. The O&amp;M Plan for asbestos containing materials and lead paint is being adhered to per the property contact. The inspector performed a visual and olfactory exam and found no evidence of past or present moisture concerns. The rent roll does not show square footage. The rent roll certification was requested but not provided. The cost for the capital expenditure was not provided.</t>
  </si>
  <si>
    <t>The only limitation experienced was not having access to all units. Property Manager did not have keys to the units.</t>
  </si>
  <si>
    <t>The information about the date of the last rental increase was not provided.</t>
  </si>
  <si>
    <t>There is no significant variance between the subject and the market.</t>
  </si>
  <si>
    <t>Yes, Off-Site</t>
  </si>
  <si>
    <t>The O&amp;M Plan for asbestos containing materials and lead paint is being adhered to per the property contact. The inspector performed a visual and olfactory exam and found no evidence of past or present moisture concerns.</t>
  </si>
  <si>
    <t>XDEV@third LLC</t>
  </si>
  <si>
    <t>Reginald</t>
  </si>
  <si>
    <t>NY701</t>
  </si>
  <si>
    <t>Steed</t>
  </si>
  <si>
    <t>154-156 Passaic St, 38 3rd St, 49 3rd St</t>
  </si>
  <si>
    <t>Electric updates</t>
  </si>
  <si>
    <t>Passaic</t>
  </si>
  <si>
    <t>There are no amenities.</t>
  </si>
  <si>
    <t>The siding, trim, paint, windows, exterior entry ways, stairs, railings, gutters, downspouts and foundations are in good condition for the property's age and market.</t>
  </si>
  <si>
    <t>The inspector was only able to access one building roof and it was in good condition.</t>
  </si>
  <si>
    <t>The subject has nice curb appeal.</t>
  </si>
  <si>
    <t>There were no down units or space at the time of inspection.</t>
  </si>
  <si>
    <t>There was no evidence of spills, mold or distressed vegetation.</t>
  </si>
  <si>
    <t>The only interior common areas were the building foyers where the mailboxes are located. All entryways and stairwells are in good condition.</t>
  </si>
  <si>
    <t>There was a distressed water heater pressure valve in the basement at 38-4 which is a possible safety issue.</t>
  </si>
  <si>
    <t>There are roaches in the second bathroom of 156-1 which is a possible safety issue.</t>
  </si>
  <si>
    <t>154-156 Passaic Street Commercial unit storefronts and signage were above average in appearance. 38 and 49 3rd Street are multifamily houses; their appearance shows general wear and tear for the property's age. 49 3rd Street is the only unit with an ingress/egress, it's a driveway that belongs to Unit #1. None of the properties require landscaping due to concrete surrounding. Refuse containment areas were organized, and fairly clean, hazardous materials were not observed.</t>
  </si>
  <si>
    <t>There were no vacant units or space at the time of inspection.</t>
  </si>
  <si>
    <t>154-156 PASSAIC STREET, 38 3RD ST &amp; 49 3RD</t>
  </si>
  <si>
    <t>49-1F</t>
  </si>
  <si>
    <t>154-2R</t>
  </si>
  <si>
    <t>156-1</t>
  </si>
  <si>
    <t>35. DM - Water on basement floor - 38 3rd Street</t>
  </si>
  <si>
    <t>178178</t>
  </si>
  <si>
    <t>P850</t>
  </si>
  <si>
    <t>RV - Replaced electric meters and wiring in basement - 49 3rd St, Unit 1F and Unit 1</t>
  </si>
  <si>
    <t>RV - Renovated lobby and replaced front door - Front lobby</t>
  </si>
  <si>
    <t>Occupied Unit 38-3 - Bathroom</t>
  </si>
  <si>
    <t>Occupied Unit 38-3 - Hallway</t>
  </si>
  <si>
    <t>Occupied Unit 156-1 - Living room</t>
  </si>
  <si>
    <t>Occupied Unit 156-1 - Kitchen</t>
  </si>
  <si>
    <t>Occupied Unit 154-2R - Kitchen floor</t>
  </si>
  <si>
    <t>Occupied Unit 49-1F - Bedroom</t>
  </si>
  <si>
    <t xml:space="preserve">Occupied Unit 49-1 - Bedroom </t>
  </si>
  <si>
    <t>Commercial Unit 156 -  Vivamed Pharmacy</t>
  </si>
  <si>
    <t>Commercial Unit 154 - El Anochecer Bar</t>
  </si>
  <si>
    <t xml:space="preserve">Mailboxes - 156 </t>
  </si>
  <si>
    <t xml:space="preserve">Boiler and water heaters - 49 </t>
  </si>
  <si>
    <t xml:space="preserve">Electric meters - 156 </t>
  </si>
  <si>
    <t xml:space="preserve">Water heaters - 154 </t>
  </si>
  <si>
    <t xml:space="preserve">Gas meters - 154 </t>
  </si>
  <si>
    <t>Passaic Street to the west</t>
  </si>
  <si>
    <t>Passaic Street to the east</t>
  </si>
  <si>
    <t xml:space="preserve">Intercom - 154 </t>
  </si>
  <si>
    <t xml:space="preserve">Street patio - 49 </t>
  </si>
  <si>
    <t xml:space="preserve">Driveway - 49 </t>
  </si>
  <si>
    <t>Bulkhead - 38</t>
  </si>
  <si>
    <t>Roof - 38</t>
  </si>
  <si>
    <t>South side of 49</t>
  </si>
  <si>
    <t>West side of 49</t>
  </si>
  <si>
    <t xml:space="preserve">North side alley of 154-156 </t>
  </si>
  <si>
    <t xml:space="preserve">North side of 154 </t>
  </si>
  <si>
    <t xml:space="preserve">Signage - 156 </t>
  </si>
  <si>
    <t xml:space="preserve">Signage - 154 </t>
  </si>
  <si>
    <t>Broad view of 49 3rd Street</t>
  </si>
  <si>
    <t>Broad view of 38 3rd Street</t>
  </si>
  <si>
    <t>Broad view of 154 -156 Passaic Street</t>
  </si>
  <si>
    <t>Vivamed Pharmacy</t>
  </si>
  <si>
    <t>504565494</t>
  </si>
  <si>
    <t>1 - Minor - Building 156 lobby under renovation</t>
  </si>
  <si>
    <t>2 - Minor - Building 156 front door to be replaced after renovation is completed</t>
  </si>
  <si>
    <t>Minor - 18 - I-PR 1 - 49 3rd St; ELECTRICAL SYSTEMS; 19 - I-PR1A; &amp; 20) - I-PR1B - Tenants were not notified and were not home. Repairs could not be verified. No photos were available for these 3 repair items.</t>
  </si>
  <si>
    <t>The lobby was renovated.</t>
  </si>
  <si>
    <t>The front door was replaced after the lobby renovation.</t>
  </si>
  <si>
    <t>Repairs complete</t>
  </si>
  <si>
    <t>The electric meters were replaced and wires to the unit were rewired. Photo 32</t>
  </si>
  <si>
    <t>Repair Verifications:
1 - Minor - Building 156 lobby under renovation
2 - Minor - Building 156 front door to be replaced after renovation is completed
3 - Minor - 18 - I-PR 1 - 49 3rd St; ELECTRICAL SYSTEMS; 19 - I-PR1A; &amp; 20) - I-PR1B - Tenants were not notified and were not home. Repairs could not be verified. No photos were available for these 3 repair items.</t>
  </si>
  <si>
    <t>17899</t>
  </si>
  <si>
    <t>13940</t>
  </si>
  <si>
    <t>Freddie Mac</t>
  </si>
  <si>
    <t>SCP Servicing, LLC</t>
  </si>
  <si>
    <t>P/LS - Roaches - Unit 156-1, north bathroom</t>
  </si>
  <si>
    <t>Gamil</t>
  </si>
  <si>
    <t>Saad</t>
  </si>
  <si>
    <t>877-900-6272</t>
  </si>
  <si>
    <t>gamil.saad@regions.com</t>
  </si>
  <si>
    <t>DM: Life Safety (I)</t>
  </si>
  <si>
    <t>I/LS - Distressed pressure relief valve for Unit 1 - 38 3rd Street basement</t>
  </si>
  <si>
    <t xml:space="preserve">Negative news search has been conducted, no results found. </t>
  </si>
  <si>
    <t>I/LS - Water on basement floor - 38 3rd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</si>
</sst>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0;[Red]#,##0"/>
    <numFmt numFmtId="165" formatCode="&quot;$&quot;#,##0.00;[Red]&quot;$&quot;#,##0.00"/>
    <numFmt numFmtId="166" formatCode="mm/dd/yy;@"/>
    <numFmt numFmtId="167" formatCode="#,##0.00;[Red]#,##0.00"/>
    <numFmt numFmtId="168" formatCode="[$-409]h:mm\ AM/PM;@"/>
    <numFmt numFmtId="169" formatCode="0;[Red]0"/>
    <numFmt numFmtId="170" formatCode="[&lt;=9999999]###\-####;\(###\)\ ###\-####"/>
    <numFmt numFmtId="171" formatCode="00000"/>
    <numFmt numFmtId="172" formatCode="&quot;$&quot;#,##0"/>
    <numFmt numFmtId="173" formatCode="0000"/>
    <numFmt numFmtId="174" formatCode="0.0"/>
    <numFmt numFmtId="175" formatCode="0.0%"/>
    <numFmt numFmtId="176" formatCode="mm/dd/yy"/>
    <numFmt numFmtId="177" formatCode="&quot;$&quot;#,##0.00"/>
    <numFmt numFmtId="178" formatCode="&quot;$&quot;* #,###"/>
    <numFmt numFmtId="179" formatCode="&quot;$&quot;\ #,###"/>
    <numFmt numFmtId="180" formatCode="&quot;$&quot;#,###"/>
    <numFmt numFmtId="181" formatCode="[$-409]m/d/yy\ h:mm\ AM/PM;@"/>
  </numFmts>
  <fonts count="116">
    <font>
      <sz val="10"/>
      <name val="Arial"/>
      <family val="2"/>
    </font>
    <font>
      <sz val="9"/>
      <name val="Arial"/>
      <family val="2"/>
    </font>
    <font>
      <b/>
      <sz val="10"/>
      <name val="Arial"/>
      <family val="2"/>
    </font>
    <font>
      <sz val="8"/>
      <name val="Arial"/>
      <family val="2"/>
    </font>
    <font>
      <b/>
      <i/>
      <sz val="14"/>
      <name val="Arial"/>
      <family val="2"/>
    </font>
    <font>
      <sz val="14"/>
      <name val="Arial"/>
      <family val="2"/>
    </font>
    <font>
      <b/>
      <sz val="9"/>
      <name val="Arial"/>
      <family val="2"/>
    </font>
    <font>
      <u/>
      <sz val="10"/>
      <color indexed="12"/>
      <name val="Arial"/>
      <family val="2"/>
    </font>
    <font>
      <b/>
      <i/>
      <sz val="9"/>
      <name val="Arial"/>
      <family val="2"/>
    </font>
    <font>
      <i/>
      <sz val="9"/>
      <name val="Arial"/>
      <family val="2"/>
    </font>
    <font>
      <b/>
      <i/>
      <sz val="12"/>
      <color indexed="12"/>
      <name val="Arial"/>
      <family val="2"/>
    </font>
    <font>
      <b/>
      <i/>
      <sz val="10"/>
      <color indexed="12"/>
      <name val="Arial"/>
      <family val="2"/>
    </font>
    <font>
      <b/>
      <sz val="9"/>
      <color indexed="8"/>
      <name val="Arial"/>
      <family val="2"/>
    </font>
    <font>
      <b/>
      <sz val="8"/>
      <name val="Tahoma"/>
      <family val="2"/>
    </font>
    <font>
      <sz val="10"/>
      <color indexed="12"/>
      <name val="Arial"/>
      <family val="2"/>
    </font>
    <font>
      <b/>
      <i/>
      <sz val="10"/>
      <name val="Arial"/>
      <family val="2"/>
    </font>
    <font>
      <sz val="11"/>
      <color indexed="8"/>
      <name val="Calibri"/>
      <family val="2"/>
    </font>
    <font>
      <sz val="9"/>
      <color indexed="8"/>
      <name val="Arial"/>
      <family val="2"/>
    </font>
    <font>
      <sz val="9"/>
      <name val="Calibri"/>
      <family val="2"/>
    </font>
    <font>
      <sz val="8"/>
      <name val="Tahoma"/>
      <family val="2"/>
    </font>
    <font>
      <b/>
      <sz val="8"/>
      <name val="Arial"/>
      <family val="2"/>
    </font>
    <font>
      <i/>
      <sz val="10"/>
      <name val="Arial"/>
      <family val="2"/>
    </font>
    <font>
      <b/>
      <i/>
      <sz val="10"/>
      <color indexed="42"/>
      <name val="Arial"/>
      <family val="2"/>
    </font>
    <font>
      <sz val="10"/>
      <color indexed="22"/>
      <name val="Arial"/>
      <family val="2"/>
    </font>
    <font>
      <sz val="11"/>
      <name val="calbri"/>
      <family val="2"/>
    </font>
    <font>
      <sz val="9"/>
      <name val="Tahoma"/>
      <family val="2"/>
    </font>
    <font>
      <sz val="11"/>
      <color theme="1"/>
      <name val="Calibri"/>
      <family val="2"/>
      <scheme val="minor"/>
    </font>
    <font>
      <b/>
      <sz val="9"/>
      <color theme="0"/>
      <name val="Arial"/>
      <family val="2"/>
    </font>
    <font>
      <sz val="10"/>
      <color theme="0"/>
      <name val="Arial"/>
      <family val="2"/>
    </font>
    <font>
      <b/>
      <sz val="10"/>
      <color theme="0"/>
      <name val="Arial"/>
      <family val="2"/>
    </font>
    <font>
      <b/>
      <sz val="10"/>
      <name val="Calibri"/>
      <family val="2"/>
      <scheme val="minor"/>
    </font>
    <font>
      <sz val="12"/>
      <name val="Calibri"/>
      <family val="2"/>
      <scheme val="minor"/>
    </font>
    <font>
      <sz val="13"/>
      <name val="Calibri"/>
      <family val="2"/>
      <scheme val="minor"/>
    </font>
    <font>
      <sz val="10"/>
      <name val="Calibri"/>
      <family val="2"/>
      <scheme val="minor"/>
    </font>
    <font>
      <sz val="9"/>
      <name val="Calibri"/>
      <family val="2"/>
      <scheme val="minor"/>
    </font>
    <font>
      <b/>
      <i/>
      <sz val="10"/>
      <name val="Calibri"/>
      <family val="2"/>
      <scheme val="minor"/>
    </font>
    <font>
      <b/>
      <i/>
      <sz val="9"/>
      <color indexed="12"/>
      <name val="Calibri"/>
      <family val="2"/>
      <scheme val="minor"/>
    </font>
    <font>
      <b/>
      <i/>
      <sz val="12"/>
      <color indexed="12"/>
      <name val="Calibri"/>
      <family val="2"/>
      <scheme val="minor"/>
    </font>
    <font>
      <sz val="10"/>
      <color rgb="FF000099"/>
      <name val="Calibri"/>
      <family val="2"/>
      <scheme val="minor"/>
    </font>
    <font>
      <sz val="12"/>
      <color indexed="12"/>
      <name val="Calibri"/>
      <family val="2"/>
      <scheme val="minor"/>
    </font>
    <font>
      <sz val="11"/>
      <name val="Calibri"/>
      <family val="2"/>
      <scheme val="minor"/>
    </font>
    <font>
      <sz val="10"/>
      <color rgb="FF000000"/>
      <name val="Calibri"/>
      <family val="2"/>
      <scheme val="minor"/>
    </font>
    <font>
      <i/>
      <sz val="10"/>
      <name val="Calibri"/>
      <family val="2"/>
      <scheme val="minor"/>
    </font>
    <font>
      <sz val="10"/>
      <color theme="1" tint="0.49995422223578601"/>
      <name val="Calibri"/>
      <family val="2"/>
      <scheme val="minor"/>
    </font>
    <font>
      <sz val="10.5"/>
      <name val="Calibri"/>
      <family val="2"/>
      <scheme val="minor"/>
    </font>
    <font>
      <sz val="11"/>
      <color theme="1" tint="0.49995422223578601"/>
      <name val="Calibri"/>
      <family val="2"/>
      <scheme val="minor"/>
    </font>
    <font>
      <sz val="11"/>
      <color theme="1" tint="0.34998626667073579"/>
      <name val="Calibri"/>
      <family val="2"/>
      <scheme val="minor"/>
    </font>
    <font>
      <sz val="10"/>
      <color theme="1" tint="0.34998626667073579"/>
      <name val="Calibri"/>
      <family val="2"/>
      <scheme val="minor"/>
    </font>
    <font>
      <sz val="10.5"/>
      <color rgb="FF000000"/>
      <name val="Calibri"/>
      <family val="2"/>
      <scheme val="minor"/>
    </font>
    <font>
      <b/>
      <i/>
      <sz val="10.5"/>
      <color rgb="FF000000"/>
      <name val="Calibri"/>
      <family val="2"/>
      <scheme val="minor"/>
    </font>
    <font>
      <b/>
      <sz val="10.5"/>
      <color rgb="FF000000"/>
      <name val="Calibri"/>
      <family val="2"/>
      <scheme val="minor"/>
    </font>
    <font>
      <sz val="10.5"/>
      <color rgb="FF000033"/>
      <name val="Calibri"/>
      <family val="2"/>
      <scheme val="minor"/>
    </font>
    <font>
      <u/>
      <sz val="10.5"/>
      <color rgb="FF000033"/>
      <name val="Calibri"/>
      <family val="2"/>
    </font>
    <font>
      <i/>
      <sz val="10.5"/>
      <color rgb="FF000000"/>
      <name val="Calibri"/>
      <family val="2"/>
      <scheme val="minor"/>
    </font>
    <font>
      <u/>
      <sz val="10.5"/>
      <color rgb="FF000033"/>
      <name val="Calibri"/>
      <family val="2"/>
      <scheme val="minor"/>
    </font>
    <font>
      <sz val="11"/>
      <color rgb="FF000000"/>
      <name val="Calibri"/>
      <family val="2"/>
      <scheme val="minor"/>
    </font>
    <font>
      <sz val="13"/>
      <color rgb="FF000000"/>
      <name val="Calibri"/>
      <family val="2"/>
      <scheme val="minor"/>
    </font>
    <font>
      <sz val="11"/>
      <color rgb="FF000099"/>
      <name val="Calibri"/>
      <family val="2"/>
      <scheme val="minor"/>
    </font>
    <font>
      <sz val="13"/>
      <color rgb="FF000066"/>
      <name val="Calibri"/>
      <family val="2"/>
      <scheme val="minor"/>
    </font>
    <font>
      <i/>
      <sz val="10"/>
      <color theme="0" tint="-0.24994659260841701"/>
      <name val="Calibri"/>
      <family val="2"/>
      <scheme val="minor"/>
    </font>
    <font>
      <u/>
      <sz val="10.5"/>
      <color rgb="FF000000"/>
      <name val="Calibri"/>
      <family val="2"/>
    </font>
    <font>
      <u/>
      <sz val="10.5"/>
      <color rgb="FF000000"/>
      <name val="Calibri"/>
      <family val="2"/>
      <scheme val="minor"/>
    </font>
    <font>
      <i/>
      <sz val="9"/>
      <color rgb="FF000000"/>
      <name val="Calibri"/>
      <family val="2"/>
      <scheme val="minor"/>
    </font>
    <font>
      <i/>
      <sz val="17"/>
      <color rgb="FF000000"/>
      <name val="Calibri"/>
      <family val="2"/>
      <scheme val="minor"/>
    </font>
    <font>
      <sz val="10.5"/>
      <color theme="1" tint="0.34998626667073579"/>
      <name val="Calibri"/>
      <family val="2"/>
      <scheme val="minor"/>
    </font>
    <font>
      <sz val="10.5"/>
      <color theme="1" tint="0.49995422223578601"/>
      <name val="Calibri"/>
      <family val="2"/>
      <scheme val="minor"/>
    </font>
    <font>
      <sz val="11"/>
      <color rgb="FF000000"/>
      <name val="Calibri"/>
      <family val="2"/>
    </font>
    <font>
      <sz val="10.5"/>
      <color rgb="FF000000"/>
      <name val="Calibri"/>
      <family val="2"/>
    </font>
    <font>
      <sz val="14"/>
      <color rgb="FF000000"/>
      <name val="Calibri"/>
      <family val="2"/>
      <scheme val="minor"/>
    </font>
    <font>
      <sz val="14"/>
      <color rgb="FF000000"/>
      <name val="Calibri"/>
      <family val="2"/>
    </font>
    <font>
      <i/>
      <sz val="10.5"/>
      <color rgb="FF000000"/>
      <name val="Calibri"/>
      <family val="2"/>
    </font>
    <font>
      <sz val="10.5"/>
      <color indexed="55"/>
      <name val="Calibri"/>
      <family val="2"/>
    </font>
    <font>
      <sz val="10.5"/>
      <color rgb="FF000033"/>
      <name val="Calibri"/>
      <family val="2"/>
    </font>
    <font>
      <i/>
      <sz val="9.5"/>
      <color rgb="FF000000"/>
      <name val="Calibri"/>
      <family val="2"/>
    </font>
    <font>
      <sz val="9.5"/>
      <color rgb="FF000000"/>
      <name val="Calibri"/>
      <family val="2"/>
      <scheme val="minor"/>
    </font>
    <font>
      <sz val="9.5"/>
      <color rgb="FF000000"/>
      <name val="Calibri"/>
      <family val="2"/>
    </font>
    <font>
      <sz val="10"/>
      <color rgb="FF000000"/>
      <name val="Calibri"/>
      <family val="2"/>
    </font>
    <font>
      <sz val="10"/>
      <color theme="0"/>
      <name val="Calibri"/>
      <family val="2"/>
    </font>
    <font>
      <i/>
      <sz val="9"/>
      <color rgb="FF000000"/>
      <name val="Calibri"/>
      <family val="2"/>
    </font>
    <font>
      <sz val="10.5"/>
      <color theme="0"/>
      <name val="Calibri"/>
      <family val="2"/>
    </font>
    <font>
      <i/>
      <sz val="10"/>
      <color rgb="FF000000"/>
      <name val="Calibri"/>
      <family val="2"/>
    </font>
    <font>
      <sz val="13"/>
      <color rgb="FF000000"/>
      <name val="Calibri"/>
      <family val="2"/>
    </font>
    <font>
      <sz val="10"/>
      <color theme="0"/>
      <name val="Calibri"/>
      <family val="2"/>
      <scheme val="minor"/>
    </font>
    <font>
      <b/>
      <sz val="13"/>
      <color rgb="FF000000"/>
      <name val="Calibri"/>
      <family val="2"/>
      <scheme val="minor"/>
    </font>
    <font>
      <b/>
      <sz val="13"/>
      <name val="Calibri"/>
      <family val="2"/>
      <scheme val="minor"/>
    </font>
    <font>
      <b/>
      <sz val="13"/>
      <color rgb="FF000000"/>
      <name val="Calibri"/>
      <family val="2"/>
    </font>
    <font>
      <i/>
      <sz val="14"/>
      <color theme="0"/>
      <name val="Calibri"/>
      <family val="2"/>
      <scheme val="minor"/>
    </font>
    <font>
      <i/>
      <sz val="13"/>
      <color theme="0"/>
      <name val="Calibri"/>
      <family val="2"/>
      <scheme val="minor"/>
    </font>
    <font>
      <i/>
      <sz val="10"/>
      <color rgb="FF000000"/>
      <name val="Calibri"/>
      <family val="2"/>
      <scheme val="minor"/>
    </font>
    <font>
      <sz val="10"/>
      <color rgb="FF000033"/>
      <name val="Calibri"/>
      <family val="2"/>
    </font>
    <font>
      <i/>
      <sz val="11"/>
      <color rgb="FF000000"/>
      <name val="Calibri"/>
      <family val="2"/>
      <scheme val="minor"/>
    </font>
    <font>
      <sz val="10"/>
      <name val="Calibri"/>
      <family val="2"/>
    </font>
    <font>
      <b/>
      <i/>
      <sz val="14"/>
      <name val="Calibri"/>
      <family val="2"/>
    </font>
    <font>
      <sz val="13"/>
      <name val="Calibri"/>
      <family val="2"/>
    </font>
    <font>
      <sz val="11"/>
      <name val="Calibri"/>
      <family val="2"/>
    </font>
    <font>
      <b/>
      <i/>
      <sz val="9"/>
      <name val="Calibri"/>
      <family val="2"/>
    </font>
    <font>
      <i/>
      <sz val="14"/>
      <color theme="0"/>
      <name val="Calibri"/>
      <family val="2"/>
    </font>
    <font>
      <i/>
      <sz val="17"/>
      <color theme="1" tint="0.249977111117893"/>
      <name val="Calibri"/>
      <family val="2"/>
      <scheme val="minor"/>
    </font>
    <font>
      <i/>
      <sz val="17"/>
      <color theme="1" tint="0.249977111117893"/>
      <name val="Calibri"/>
      <family val="2"/>
    </font>
    <font>
      <sz val="13"/>
      <color rgb="FFFF0000"/>
      <name val="Calibri"/>
      <family val="2"/>
    </font>
    <font>
      <b/>
      <sz val="11"/>
      <name val="Calibri"/>
      <family val="2"/>
    </font>
    <font>
      <sz val="10"/>
      <color rgb="FF000000"/>
      <name val="Arial"/>
      <family val="2"/>
    </font>
    <font>
      <sz val="11"/>
      <color rgb="FFFF0000"/>
      <name val="Calibri"/>
      <family val="2"/>
    </font>
    <font>
      <sz val="11"/>
      <color rgb="FF000000"/>
      <name val="Wingdings 3"/>
      <family val="1"/>
      <charset val="2"/>
    </font>
    <font>
      <sz val="11"/>
      <color rgb="FF000000"/>
      <name val="Webdings"/>
      <family val="1"/>
      <charset val="2"/>
    </font>
    <font>
      <b/>
      <sz val="12"/>
      <color rgb="FF00B050"/>
      <name val="Calibri"/>
      <family val="2"/>
      <scheme val="minor"/>
    </font>
    <font>
      <sz val="12"/>
      <color theme="5"/>
      <name val="Calibri"/>
      <family val="2"/>
      <scheme val="minor"/>
    </font>
    <font>
      <i/>
      <sz val="10.5"/>
      <color theme="1" tint="0.34998626667073579"/>
      <name val="Calibri"/>
      <family val="2"/>
      <scheme val="minor"/>
    </font>
    <font>
      <i/>
      <sz val="10.5"/>
      <color theme="1" tint="0.34998626667073579"/>
      <name val="Calibri"/>
      <family val="2"/>
    </font>
    <font>
      <sz val="10.5"/>
      <color theme="1" tint="0.49995422223578601"/>
      <name val="Calibri"/>
      <family val="2"/>
    </font>
    <font>
      <sz val="10"/>
      <color theme="0" tint="-0.34995574816125979"/>
      <name val="Calibri"/>
      <family val="2"/>
      <scheme val="minor"/>
    </font>
    <font>
      <i/>
      <sz val="10"/>
      <color theme="1" tint="0.49995422223578601"/>
      <name val="Calibri"/>
      <family val="2"/>
    </font>
    <font>
      <i/>
      <sz val="10.5"/>
      <color theme="1" tint="0.49995422223578601"/>
      <name val="Calibri"/>
      <family val="2"/>
    </font>
    <font>
      <sz val="11"/>
      <color theme="1"/>
      <name val="Calibri"/>
      <family val="2"/>
    </font>
    <font>
      <sz val="10.5"/>
      <color rgb="FFFFFFFF"/>
      <name val="Calibri"/>
      <family val="2"/>
      <scheme val="minor"/>
    </font>
    <font>
      <sz val="10"/>
      <name val="Arial"/>
      <family val="2"/>
    </font>
  </fonts>
  <fills count="3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6"/>
        <bgColor indexed="64"/>
      </patternFill>
    </fill>
    <fill>
      <patternFill patternType="solid">
        <fgColor indexed="11"/>
        <bgColor indexed="64"/>
      </patternFill>
    </fill>
    <fill>
      <patternFill patternType="solid">
        <fgColor indexed="29"/>
        <bgColor indexed="64"/>
      </patternFill>
    </fill>
    <fill>
      <patternFill patternType="solid">
        <fgColor indexed="62"/>
        <bgColor indexed="64"/>
      </patternFill>
    </fill>
    <fill>
      <patternFill patternType="solid">
        <fgColor theme="7" tint="0.59996337778862885"/>
        <bgColor indexed="64"/>
      </patternFill>
    </fill>
    <fill>
      <patternFill patternType="solid">
        <fgColor theme="1" tint="0.49995422223578601"/>
        <bgColor indexed="64"/>
      </patternFill>
    </fill>
    <fill>
      <patternFill patternType="solid">
        <fgColor theme="7" tint="-0.24994659260841701"/>
        <bgColor indexed="64"/>
      </patternFill>
    </fill>
    <fill>
      <patternFill patternType="solid">
        <fgColor indexed="18"/>
        <bgColor indexed="64"/>
      </patternFill>
    </fill>
    <fill>
      <patternFill patternType="solid">
        <fgColor theme="5" tint="0.79995117038483843"/>
        <bgColor indexed="64"/>
      </patternFill>
    </fill>
    <fill>
      <patternFill patternType="solid">
        <fgColor theme="5" tint="0.39997558519241921"/>
        <bgColor indexed="64"/>
      </patternFill>
    </fill>
    <fill>
      <patternFill patternType="solid">
        <fgColor rgb="FF92D050"/>
        <bgColor indexed="64"/>
      </patternFill>
    </fill>
    <fill>
      <patternFill patternType="solid">
        <fgColor theme="6" tint="0.59996337778862885"/>
        <bgColor indexed="64"/>
      </patternFill>
    </fill>
    <fill>
      <patternFill patternType="solid">
        <fgColor theme="9" tint="-0.24994659260841701"/>
        <bgColor indexed="64"/>
      </patternFill>
    </fill>
    <fill>
      <patternFill patternType="solid">
        <fgColor theme="9" tint="0.59996337778862885"/>
        <bgColor indexed="64"/>
      </patternFill>
    </fill>
    <fill>
      <patternFill patternType="solid">
        <fgColor theme="0" tint="-4.9958800012207406E-2"/>
        <bgColor indexed="64"/>
      </patternFill>
    </fill>
    <fill>
      <patternFill patternType="solid">
        <fgColor indexed="9"/>
        <bgColor indexed="64"/>
      </patternFill>
    </fill>
    <fill>
      <patternFill patternType="solid">
        <fgColor theme="8" tint="0.79995117038483843"/>
        <bgColor indexed="64"/>
      </patternFill>
    </fill>
    <fill>
      <patternFill patternType="solid">
        <fgColor rgb="FFFFFF00"/>
        <bgColor indexed="64"/>
      </patternFill>
    </fill>
    <fill>
      <patternFill patternType="solid">
        <fgColor rgb="FFFFFFCC"/>
        <bgColor indexed="64"/>
      </patternFill>
    </fill>
    <fill>
      <patternFill patternType="solid">
        <fgColor theme="0" tint="-0.24994659260841701"/>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indexed="12"/>
        <bgColor indexed="64"/>
      </patternFill>
    </fill>
    <fill>
      <patternFill patternType="solid">
        <fgColor rgb="FFF2F2F2"/>
        <bgColor indexed="64"/>
      </patternFill>
    </fill>
  </fills>
  <borders count="19">
    <border>
      <left/>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hair">
        <color auto="1"/>
      </right>
      <top style="thin">
        <color auto="1"/>
      </top>
      <bottom/>
      <diagonal/>
    </border>
    <border>
      <left style="thin">
        <color auto="1"/>
      </left>
      <right style="hair">
        <color auto="1"/>
      </right>
      <top/>
      <bottom/>
      <diagonal/>
    </border>
    <border>
      <left style="thin">
        <color auto="1"/>
      </left>
      <right style="hair">
        <color auto="1"/>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style="thin">
        <color auto="1"/>
      </right>
      <top style="thin">
        <color auto="1"/>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17">
    <xf numFmtId="0" fontId="0" fillId="0" borderId="0"/>
    <xf numFmtId="9" fontId="115" fillId="0" borderId="0" applyFont="0" applyFill="0" applyBorder="0" applyAlignment="0" applyProtection="0"/>
    <xf numFmtId="44" fontId="115" fillId="0" borderId="0" applyFont="0" applyFill="0" applyBorder="0" applyAlignment="0" applyProtection="0"/>
    <xf numFmtId="43" fontId="115" fillId="0" borderId="0" applyFont="0" applyFill="0" applyBorder="0" applyAlignment="0" applyProtection="0"/>
    <xf numFmtId="0" fontId="7" fillId="0" borderId="0" applyNumberFormat="0" applyFill="0" applyBorder="0">
      <protection locked="0"/>
    </xf>
    <xf numFmtId="0" fontId="115" fillId="0" borderId="0" applyProtection="0"/>
    <xf numFmtId="0" fontId="115" fillId="0" borderId="0" applyProtection="0"/>
    <xf numFmtId="0" fontId="115" fillId="0" borderId="0" applyProtection="0"/>
    <xf numFmtId="0" fontId="115" fillId="0" borderId="0"/>
    <xf numFmtId="0" fontId="115" fillId="0" borderId="0"/>
    <xf numFmtId="0" fontId="24" fillId="0" borderId="0"/>
    <xf numFmtId="0" fontId="16" fillId="0" borderId="0"/>
    <xf numFmtId="0" fontId="26" fillId="0" borderId="0"/>
    <xf numFmtId="0" fontId="115" fillId="0" borderId="0"/>
    <xf numFmtId="0" fontId="115" fillId="0" borderId="0"/>
    <xf numFmtId="0" fontId="115" fillId="0" borderId="0" applyProtection="0"/>
    <xf numFmtId="9" fontId="115" fillId="0" borderId="0" applyFont="0" applyFill="0" applyBorder="0" applyAlignment="0" applyProtection="0"/>
  </cellStyleXfs>
  <cellXfs count="1169">
    <xf numFmtId="0" fontId="0" fillId="0" borderId="0" xfId="0"/>
    <xf numFmtId="0" fontId="56" fillId="0" borderId="0" xfId="14" applyFont="1" applyAlignment="1">
      <alignment horizontal="left" vertical="top"/>
    </xf>
    <xf numFmtId="0" fontId="115" fillId="0" borderId="0" xfId="14"/>
    <xf numFmtId="0" fontId="1" fillId="0" borderId="0" xfId="14" applyFont="1"/>
    <xf numFmtId="0" fontId="115" fillId="0" borderId="0" xfId="14" applyProtection="1">
      <protection hidden="1"/>
    </xf>
    <xf numFmtId="0" fontId="1" fillId="2" borderId="0" xfId="14" applyFont="1" applyFill="1"/>
    <xf numFmtId="0" fontId="115" fillId="2" borderId="0" xfId="14" applyFill="1"/>
    <xf numFmtId="0" fontId="1" fillId="3" borderId="0" xfId="14" applyFont="1" applyFill="1"/>
    <xf numFmtId="0" fontId="1" fillId="4" borderId="0" xfId="14" applyFont="1" applyFill="1"/>
    <xf numFmtId="0" fontId="0" fillId="5" borderId="0" xfId="0" applyFill="1"/>
    <xf numFmtId="0" fontId="1" fillId="5" borderId="0" xfId="14" applyFont="1" applyFill="1"/>
    <xf numFmtId="0" fontId="115" fillId="5" borderId="0" xfId="14" applyFill="1"/>
    <xf numFmtId="0" fontId="1" fillId="5" borderId="0" xfId="14" applyFont="1" applyFill="1" applyProtection="1">
      <protection hidden="1"/>
    </xf>
    <xf numFmtId="0" fontId="3" fillId="0" borderId="0" xfId="0" applyFont="1"/>
    <xf numFmtId="0" fontId="1" fillId="2" borderId="1" xfId="14" applyFont="1" applyFill="1" applyBorder="1"/>
    <xf numFmtId="0" fontId="1" fillId="2" borderId="2" xfId="14" applyFont="1" applyFill="1" applyBorder="1"/>
    <xf numFmtId="0" fontId="115" fillId="4" borderId="1" xfId="14" applyFill="1" applyBorder="1"/>
    <xf numFmtId="0" fontId="1" fillId="4" borderId="1" xfId="14" applyFont="1" applyFill="1" applyBorder="1"/>
    <xf numFmtId="0" fontId="1" fillId="4" borderId="2" xfId="14" applyFont="1" applyFill="1" applyBorder="1"/>
    <xf numFmtId="0" fontId="1" fillId="6" borderId="0" xfId="14" applyFont="1" applyFill="1"/>
    <xf numFmtId="0" fontId="115" fillId="6" borderId="0" xfId="14" applyFill="1" applyAlignment="1">
      <alignment horizontal="left"/>
    </xf>
    <xf numFmtId="9" fontId="1" fillId="6" borderId="0" xfId="14" applyNumberFormat="1" applyFont="1" applyFill="1" applyAlignment="1" applyProtection="1">
      <alignment horizontal="left"/>
      <protection hidden="1"/>
    </xf>
    <xf numFmtId="9" fontId="1" fillId="6" borderId="0" xfId="14" applyNumberFormat="1" applyFont="1" applyFill="1" applyAlignment="1">
      <alignment horizontal="left"/>
    </xf>
    <xf numFmtId="0" fontId="1" fillId="3" borderId="0" xfId="14" applyFont="1" applyFill="1" applyAlignment="1">
      <alignment horizontal="left"/>
    </xf>
    <xf numFmtId="0" fontId="12" fillId="0" borderId="0" xfId="0" applyFont="1"/>
    <xf numFmtId="0" fontId="0" fillId="4" borderId="0" xfId="0" applyFill="1"/>
    <xf numFmtId="0" fontId="0" fillId="2" borderId="0" xfId="0" applyFill="1"/>
    <xf numFmtId="0" fontId="0" fillId="3" borderId="0" xfId="0" applyFill="1"/>
    <xf numFmtId="0" fontId="1" fillId="4" borderId="0" xfId="14" applyFont="1" applyFill="1" applyAlignment="1">
      <alignment horizontal="left"/>
    </xf>
    <xf numFmtId="0" fontId="1" fillId="0" borderId="0" xfId="0" applyFont="1"/>
    <xf numFmtId="0" fontId="1" fillId="6" borderId="0" xfId="0" applyFont="1" applyFill="1"/>
    <xf numFmtId="0" fontId="23" fillId="0" borderId="0" xfId="0" applyFont="1"/>
    <xf numFmtId="0" fontId="22" fillId="0" borderId="0" xfId="0" applyFont="1"/>
    <xf numFmtId="49" fontId="1" fillId="0" borderId="0" xfId="8" applyNumberFormat="1" applyFont="1"/>
    <xf numFmtId="0" fontId="0" fillId="2" borderId="3" xfId="0" applyFill="1" applyBorder="1"/>
    <xf numFmtId="49" fontId="1" fillId="2" borderId="4" xfId="8" applyNumberFormat="1" applyFont="1" applyFill="1" applyBorder="1"/>
    <xf numFmtId="49" fontId="1" fillId="2" borderId="5" xfId="8" applyNumberFormat="1" applyFont="1" applyFill="1" applyBorder="1"/>
    <xf numFmtId="49" fontId="1" fillId="7" borderId="6" xfId="8" applyNumberFormat="1" applyFont="1" applyFill="1" applyBorder="1" applyAlignment="1">
      <alignment horizontal="center"/>
    </xf>
    <xf numFmtId="49" fontId="1" fillId="7" borderId="7" xfId="8" applyNumberFormat="1" applyFont="1" applyFill="1" applyBorder="1" applyAlignment="1">
      <alignment horizontal="center"/>
    </xf>
    <xf numFmtId="49" fontId="1" fillId="7" borderId="8" xfId="8" applyNumberFormat="1" applyFont="1" applyFill="1" applyBorder="1" applyAlignment="1">
      <alignment horizontal="center"/>
    </xf>
    <xf numFmtId="0" fontId="115" fillId="2" borderId="0" xfId="14" applyFill="1" applyAlignment="1">
      <alignment horizontal="left"/>
    </xf>
    <xf numFmtId="0" fontId="1" fillId="2" borderId="0" xfId="14" applyFont="1" applyFill="1" applyAlignment="1">
      <alignment horizontal="left"/>
    </xf>
    <xf numFmtId="0" fontId="3" fillId="6" borderId="0" xfId="14" applyFont="1" applyFill="1"/>
    <xf numFmtId="0" fontId="2" fillId="7" borderId="0" xfId="0" applyFont="1" applyFill="1"/>
    <xf numFmtId="0" fontId="6" fillId="7" borderId="0" xfId="14" applyFont="1" applyFill="1"/>
    <xf numFmtId="0" fontId="2" fillId="8" borderId="0" xfId="0" applyFont="1" applyFill="1"/>
    <xf numFmtId="0" fontId="6" fillId="8" borderId="0" xfId="14" applyFont="1" applyFill="1"/>
    <xf numFmtId="0" fontId="6" fillId="3" borderId="0" xfId="14" applyFont="1" applyFill="1"/>
    <xf numFmtId="0" fontId="6" fillId="3" borderId="0" xfId="14" applyFont="1" applyFill="1" applyAlignment="1">
      <alignment horizontal="left"/>
    </xf>
    <xf numFmtId="49" fontId="6" fillId="3" borderId="0" xfId="8" applyNumberFormat="1" applyFont="1" applyFill="1"/>
    <xf numFmtId="0" fontId="1" fillId="6" borderId="9" xfId="14" applyFont="1" applyFill="1" applyBorder="1" applyAlignment="1" applyProtection="1">
      <alignment horizontal="left"/>
      <protection locked="0"/>
    </xf>
    <xf numFmtId="0" fontId="1" fillId="6" borderId="1" xfId="14" applyFont="1" applyFill="1" applyBorder="1"/>
    <xf numFmtId="0" fontId="1" fillId="6" borderId="1" xfId="14" applyFont="1" applyFill="1" applyBorder="1" applyProtection="1">
      <protection hidden="1"/>
    </xf>
    <xf numFmtId="0" fontId="1" fillId="6" borderId="2" xfId="14" applyFont="1" applyFill="1" applyBorder="1" applyProtection="1">
      <protection hidden="1"/>
    </xf>
    <xf numFmtId="0" fontId="1" fillId="0" borderId="0" xfId="14" applyFont="1" applyProtection="1">
      <protection hidden="1"/>
    </xf>
    <xf numFmtId="0" fontId="20" fillId="8" borderId="0" xfId="14" applyFont="1" applyFill="1"/>
    <xf numFmtId="0" fontId="6" fillId="3" borderId="9" xfId="14" applyFont="1" applyFill="1" applyBorder="1"/>
    <xf numFmtId="0" fontId="3" fillId="0" borderId="0" xfId="0" applyFont="1" applyAlignment="1">
      <alignment wrapText="1"/>
    </xf>
    <xf numFmtId="0" fontId="0" fillId="6" borderId="0" xfId="0" applyFill="1"/>
    <xf numFmtId="0" fontId="3" fillId="6" borderId="0" xfId="0" applyFont="1" applyFill="1"/>
    <xf numFmtId="0" fontId="2" fillId="3" borderId="0" xfId="0" applyFont="1" applyFill="1"/>
    <xf numFmtId="0" fontId="2" fillId="7" borderId="0" xfId="0" applyFont="1" applyFill="1" applyProtection="1">
      <protection hidden="1"/>
    </xf>
    <xf numFmtId="0" fontId="0" fillId="7" borderId="0" xfId="0" applyFill="1"/>
    <xf numFmtId="0" fontId="2" fillId="9" borderId="0" xfId="0" applyFont="1" applyFill="1"/>
    <xf numFmtId="0" fontId="0" fillId="9" borderId="0" xfId="0" applyFill="1"/>
    <xf numFmtId="0" fontId="0" fillId="8" borderId="0" xfId="0" applyFill="1"/>
    <xf numFmtId="0" fontId="2" fillId="0" borderId="0" xfId="0" applyFont="1" applyAlignment="1">
      <alignment vertical="center"/>
    </xf>
    <xf numFmtId="0" fontId="1" fillId="4" borderId="10" xfId="14" applyFont="1" applyFill="1" applyBorder="1"/>
    <xf numFmtId="0" fontId="1" fillId="0" borderId="11" xfId="0" applyFont="1" applyBorder="1"/>
    <xf numFmtId="0" fontId="0" fillId="0" borderId="0" xfId="0" applyAlignment="1">
      <alignment horizontal="left"/>
    </xf>
    <xf numFmtId="0" fontId="0" fillId="0" borderId="12" xfId="0" applyBorder="1"/>
    <xf numFmtId="0" fontId="0" fillId="0" borderId="13" xfId="0" applyBorder="1"/>
    <xf numFmtId="0" fontId="0" fillId="0" borderId="7" xfId="0" applyBorder="1"/>
    <xf numFmtId="0" fontId="0" fillId="0" borderId="8" xfId="0" applyBorder="1"/>
    <xf numFmtId="0" fontId="1" fillId="10" borderId="0" xfId="0" applyFont="1" applyFill="1"/>
    <xf numFmtId="0" fontId="0" fillId="6" borderId="0" xfId="0" applyFill="1" applyProtection="1">
      <protection hidden="1"/>
    </xf>
    <xf numFmtId="0" fontId="1" fillId="11" borderId="0" xfId="0" applyFont="1" applyFill="1"/>
    <xf numFmtId="0" fontId="27" fillId="9" borderId="0" xfId="14" applyFont="1" applyFill="1"/>
    <xf numFmtId="0" fontId="27" fillId="9" borderId="9" xfId="0" applyFont="1" applyFill="1" applyBorder="1"/>
    <xf numFmtId="0" fontId="27" fillId="9" borderId="14" xfId="14" applyFont="1" applyFill="1" applyBorder="1"/>
    <xf numFmtId="0" fontId="27" fillId="12" borderId="0" xfId="0" applyFont="1" applyFill="1"/>
    <xf numFmtId="0" fontId="28" fillId="13" borderId="15" xfId="0" applyFont="1" applyFill="1" applyBorder="1"/>
    <xf numFmtId="0" fontId="28" fillId="13" borderId="0" xfId="0" applyFont="1" applyFill="1"/>
    <xf numFmtId="0" fontId="27" fillId="9" borderId="14" xfId="0" applyFont="1" applyFill="1" applyBorder="1"/>
    <xf numFmtId="0" fontId="21" fillId="6" borderId="0" xfId="0" applyFont="1" applyFill="1"/>
    <xf numFmtId="0" fontId="2" fillId="0" borderId="0" xfId="0" applyFont="1"/>
    <xf numFmtId="0" fontId="15" fillId="0" borderId="0" xfId="0" applyFont="1"/>
    <xf numFmtId="0" fontId="0" fillId="14" borderId="0" xfId="0" applyFill="1" applyAlignment="1">
      <alignment horizontal="left"/>
    </xf>
    <xf numFmtId="0" fontId="0" fillId="14" borderId="0" xfId="0" applyFill="1"/>
    <xf numFmtId="0" fontId="0" fillId="15" borderId="0" xfId="0" applyFill="1"/>
    <xf numFmtId="0" fontId="29" fillId="0" borderId="0" xfId="0" applyFont="1"/>
    <xf numFmtId="0" fontId="0" fillId="16" borderId="0" xfId="0" applyFill="1"/>
    <xf numFmtId="0" fontId="0" fillId="17" borderId="0" xfId="0" applyFill="1"/>
    <xf numFmtId="0" fontId="0" fillId="18" borderId="0" xfId="0" applyFill="1"/>
    <xf numFmtId="0" fontId="0" fillId="19" borderId="0" xfId="0" applyFill="1"/>
    <xf numFmtId="0" fontId="33" fillId="0" borderId="0" xfId="14" applyFont="1"/>
    <xf numFmtId="0" fontId="33" fillId="0" borderId="0" xfId="14" applyFont="1" applyAlignment="1">
      <alignment horizontal="left" vertical="center"/>
    </xf>
    <xf numFmtId="0" fontId="33" fillId="0" borderId="0" xfId="14" applyFont="1" applyAlignment="1">
      <alignment horizontal="left" vertical="top"/>
    </xf>
    <xf numFmtId="0" fontId="23" fillId="13" borderId="15" xfId="0" applyFont="1" applyFill="1" applyBorder="1"/>
    <xf numFmtId="0" fontId="23" fillId="13" borderId="6" xfId="0" applyFont="1" applyFill="1" applyBorder="1"/>
    <xf numFmtId="0" fontId="37" fillId="0" borderId="0" xfId="14" applyFont="1" applyAlignment="1">
      <alignment horizontal="center" vertical="center"/>
    </xf>
    <xf numFmtId="0" fontId="31" fillId="0" borderId="0" xfId="14" applyFont="1" applyAlignment="1">
      <alignment horizontal="center" vertical="center"/>
    </xf>
    <xf numFmtId="0" fontId="39" fillId="0" borderId="0" xfId="14" applyFont="1" applyAlignment="1">
      <alignment horizontal="center" vertical="center"/>
    </xf>
    <xf numFmtId="0" fontId="36" fillId="0" borderId="0" xfId="14" applyFont="1" applyAlignment="1">
      <alignment horizontal="right" vertical="center"/>
    </xf>
    <xf numFmtId="0" fontId="33" fillId="0" borderId="0" xfId="0" applyFont="1"/>
    <xf numFmtId="0" fontId="30" fillId="0" borderId="0" xfId="14" applyFont="1" applyAlignment="1">
      <alignment horizontal="left" vertical="center"/>
    </xf>
    <xf numFmtId="0" fontId="30" fillId="0" borderId="0" xfId="14" applyFont="1" applyAlignment="1">
      <alignment horizontal="left"/>
    </xf>
    <xf numFmtId="0" fontId="30" fillId="0" borderId="0" xfId="14" applyFont="1" applyProtection="1">
      <protection locked="0"/>
    </xf>
    <xf numFmtId="0" fontId="35" fillId="0" borderId="0" xfId="14" applyFont="1" applyAlignment="1">
      <alignment horizontal="left"/>
    </xf>
    <xf numFmtId="0" fontId="31" fillId="0" borderId="0" xfId="14" applyFont="1"/>
    <xf numFmtId="0" fontId="31" fillId="0" borderId="0" xfId="14" applyFont="1" applyAlignment="1">
      <alignment horizontal="left" vertical="center"/>
    </xf>
    <xf numFmtId="0" fontId="32" fillId="0" borderId="0" xfId="14" applyFont="1"/>
    <xf numFmtId="0" fontId="40" fillId="0" borderId="0" xfId="14" applyFont="1"/>
    <xf numFmtId="0" fontId="1" fillId="0" borderId="0" xfId="0" applyFont="1" applyAlignment="1">
      <alignment horizontal="left"/>
    </xf>
    <xf numFmtId="0" fontId="4" fillId="0" borderId="0" xfId="0" applyFont="1" applyAlignment="1" applyProtection="1">
      <alignment vertical="top"/>
      <protection locked="0"/>
    </xf>
    <xf numFmtId="0" fontId="5" fillId="0" borderId="0" xfId="0" applyFont="1" applyAlignment="1">
      <alignment vertical="top"/>
    </xf>
    <xf numFmtId="0" fontId="8" fillId="0" borderId="0" xfId="0" applyFont="1" applyAlignment="1">
      <alignment horizontal="left"/>
    </xf>
    <xf numFmtId="0" fontId="1" fillId="0" borderId="0" xfId="0" applyFont="1" applyAlignment="1">
      <alignment horizontal="right"/>
    </xf>
    <xf numFmtId="0" fontId="2" fillId="0" borderId="15" xfId="0" applyFont="1" applyBorder="1"/>
    <xf numFmtId="0" fontId="0" fillId="0" borderId="11" xfId="0" applyBorder="1"/>
    <xf numFmtId="0" fontId="33" fillId="0" borderId="0" xfId="0" applyFont="1" applyAlignment="1">
      <alignment vertical="top" wrapText="1"/>
    </xf>
    <xf numFmtId="0" fontId="32" fillId="0" borderId="0" xfId="14" applyFont="1" applyAlignment="1">
      <alignment horizontal="left" vertical="top"/>
    </xf>
    <xf numFmtId="0" fontId="33" fillId="0" borderId="0" xfId="0" applyFont="1" applyAlignment="1">
      <alignment vertical="top"/>
    </xf>
    <xf numFmtId="0" fontId="38" fillId="0" borderId="0" xfId="14" applyFont="1" applyAlignment="1">
      <alignment horizontal="left" vertical="top"/>
    </xf>
    <xf numFmtId="0" fontId="42" fillId="0" borderId="0" xfId="0" applyFont="1"/>
    <xf numFmtId="0" fontId="33" fillId="0" borderId="0" xfId="14" applyFont="1" applyAlignment="1">
      <alignment horizontal="center"/>
    </xf>
    <xf numFmtId="0" fontId="44" fillId="0" borderId="0" xfId="14" applyFont="1"/>
    <xf numFmtId="0" fontId="45" fillId="0" borderId="0" xfId="14" applyFont="1" applyAlignment="1">
      <alignment horizontal="left"/>
    </xf>
    <xf numFmtId="0" fontId="46" fillId="20" borderId="0" xfId="14" applyFont="1" applyFill="1" applyAlignment="1">
      <alignment horizontal="left"/>
    </xf>
    <xf numFmtId="169" fontId="47" fillId="20" borderId="0" xfId="14" applyNumberFormat="1" applyFont="1" applyFill="1"/>
    <xf numFmtId="0" fontId="40" fillId="0" borderId="0" xfId="14" applyFont="1" applyAlignment="1">
      <alignment horizontal="center"/>
    </xf>
    <xf numFmtId="0" fontId="48" fillId="0" borderId="0" xfId="14" applyFont="1"/>
    <xf numFmtId="0" fontId="48" fillId="0" borderId="0" xfId="0" applyFont="1"/>
    <xf numFmtId="0" fontId="48" fillId="0" borderId="7" xfId="14" applyFont="1" applyBorder="1"/>
    <xf numFmtId="0" fontId="48" fillId="0" borderId="0" xfId="14" applyFont="1" applyAlignment="1">
      <alignment wrapText="1"/>
    </xf>
    <xf numFmtId="0" fontId="48" fillId="0" borderId="0" xfId="14" applyFont="1" applyAlignment="1">
      <alignment horizontal="left" wrapText="1"/>
    </xf>
    <xf numFmtId="0" fontId="48" fillId="0" borderId="0" xfId="14" applyFont="1" applyAlignment="1">
      <alignment horizontal="left" vertical="center"/>
    </xf>
    <xf numFmtId="166" fontId="48" fillId="0" borderId="0" xfId="14" applyNumberFormat="1" applyFont="1" applyAlignment="1">
      <alignment horizontal="left"/>
    </xf>
    <xf numFmtId="0" fontId="48" fillId="0" borderId="0" xfId="14" applyFont="1" applyAlignment="1">
      <alignment horizontal="center"/>
    </xf>
    <xf numFmtId="168" fontId="48" fillId="0" borderId="0" xfId="14" applyNumberFormat="1" applyFont="1"/>
    <xf numFmtId="0" fontId="48" fillId="0" borderId="0" xfId="14" quotePrefix="1" applyFont="1" applyAlignment="1">
      <alignment horizontal="left"/>
    </xf>
    <xf numFmtId="0" fontId="48" fillId="0" borderId="0" xfId="14" applyFont="1" applyAlignment="1">
      <alignment horizontal="left"/>
    </xf>
    <xf numFmtId="0" fontId="48" fillId="0" borderId="0" xfId="0" applyFont="1" applyAlignment="1">
      <alignment horizontal="left"/>
    </xf>
    <xf numFmtId="0" fontId="48" fillId="0" borderId="0" xfId="14" applyFont="1" applyAlignment="1">
      <alignment horizontal="right"/>
    </xf>
    <xf numFmtId="165" fontId="48" fillId="0" borderId="0" xfId="14" applyNumberFormat="1" applyFont="1"/>
    <xf numFmtId="0" fontId="48" fillId="0" borderId="0" xfId="14" applyFont="1" applyAlignment="1">
      <alignment vertical="top"/>
    </xf>
    <xf numFmtId="37" fontId="48" fillId="0" borderId="0" xfId="14" applyNumberFormat="1" applyFont="1" applyAlignment="1">
      <alignment horizontal="left"/>
    </xf>
    <xf numFmtId="0" fontId="48" fillId="0" borderId="0" xfId="14" applyFont="1" applyAlignment="1">
      <alignment horizontal="left" vertical="top"/>
    </xf>
    <xf numFmtId="0" fontId="48" fillId="0" borderId="0" xfId="14" applyFont="1" applyAlignment="1">
      <alignment horizontal="left" vertical="top" wrapText="1"/>
    </xf>
    <xf numFmtId="0" fontId="50" fillId="0" borderId="0" xfId="14" applyFont="1"/>
    <xf numFmtId="0" fontId="48" fillId="0" borderId="16" xfId="14" applyFont="1" applyBorder="1" applyAlignment="1">
      <alignment horizontal="left"/>
    </xf>
    <xf numFmtId="0" fontId="55" fillId="0" borderId="0" xfId="14" applyFont="1"/>
    <xf numFmtId="0" fontId="56" fillId="0" borderId="0" xfId="14" applyFont="1"/>
    <xf numFmtId="0" fontId="49" fillId="21" borderId="0" xfId="14" applyFont="1" applyFill="1" applyAlignment="1">
      <alignment horizontal="center" vertical="center"/>
    </xf>
    <xf numFmtId="0" fontId="48" fillId="0" borderId="0" xfId="14" applyFont="1" applyProtection="1">
      <protection hidden="1"/>
    </xf>
    <xf numFmtId="0" fontId="49" fillId="0" borderId="0" xfId="14" applyFont="1" applyAlignment="1">
      <alignment horizontal="center"/>
    </xf>
    <xf numFmtId="0" fontId="50" fillId="0" borderId="0" xfId="14" applyFont="1" applyAlignment="1">
      <alignment horizontal="left"/>
    </xf>
    <xf numFmtId="0" fontId="48" fillId="0" borderId="0" xfId="14" applyFont="1" applyAlignment="1">
      <alignment vertical="center"/>
    </xf>
    <xf numFmtId="44" fontId="48" fillId="0" borderId="0" xfId="14" applyNumberFormat="1" applyFont="1" applyAlignment="1">
      <alignment horizontal="right"/>
    </xf>
    <xf numFmtId="0" fontId="48" fillId="0" borderId="0" xfId="0" applyFont="1" applyAlignment="1">
      <alignment vertical="center"/>
    </xf>
    <xf numFmtId="44" fontId="48" fillId="0" borderId="0" xfId="2" applyFont="1"/>
    <xf numFmtId="14" fontId="48" fillId="0" borderId="0" xfId="0" applyNumberFormat="1" applyFont="1"/>
    <xf numFmtId="0" fontId="48" fillId="0" borderId="0" xfId="14" applyFont="1" applyAlignment="1">
      <alignment horizontal="center" vertical="top"/>
    </xf>
    <xf numFmtId="0" fontId="48" fillId="0" borderId="0" xfId="0" applyFont="1" applyAlignment="1">
      <alignment horizontal="left" vertical="top" wrapText="1"/>
    </xf>
    <xf numFmtId="0" fontId="48" fillId="0" borderId="0" xfId="0" applyFont="1" applyAlignment="1">
      <alignment horizontal="left" vertical="top"/>
    </xf>
    <xf numFmtId="0" fontId="48" fillId="0" borderId="0" xfId="0" applyFont="1" applyAlignment="1">
      <alignment vertical="top"/>
    </xf>
    <xf numFmtId="0" fontId="48" fillId="0" borderId="0" xfId="0" applyFont="1" applyAlignment="1">
      <alignment horizontal="center" vertical="top"/>
    </xf>
    <xf numFmtId="0" fontId="57" fillId="0" borderId="0" xfId="14" applyFont="1" applyAlignment="1">
      <alignment horizontal="left"/>
    </xf>
    <xf numFmtId="0" fontId="57" fillId="0" borderId="0" xfId="14" applyFont="1"/>
    <xf numFmtId="44" fontId="57" fillId="0" borderId="0" xfId="14" applyNumberFormat="1" applyFont="1" applyAlignment="1">
      <alignment horizontal="right"/>
    </xf>
    <xf numFmtId="166" fontId="48" fillId="0" borderId="0" xfId="14" applyNumberFormat="1" applyFont="1" applyAlignment="1">
      <alignment horizontal="left" vertical="center"/>
    </xf>
    <xf numFmtId="0" fontId="48" fillId="0" borderId="0" xfId="14" applyFont="1" applyAlignment="1">
      <alignment horizontal="center" vertical="center"/>
    </xf>
    <xf numFmtId="164" fontId="48" fillId="0" borderId="0" xfId="14" applyNumberFormat="1" applyFont="1" applyAlignment="1">
      <alignment horizontal="center" vertical="center"/>
    </xf>
    <xf numFmtId="0" fontId="53" fillId="0" borderId="0" xfId="14" applyFont="1" applyAlignment="1" applyProtection="1">
      <alignment vertical="center"/>
      <protection locked="0"/>
    </xf>
    <xf numFmtId="0" fontId="53" fillId="0" borderId="0" xfId="14" applyFont="1" applyAlignment="1">
      <alignment horizontal="left"/>
    </xf>
    <xf numFmtId="0" fontId="53" fillId="0" borderId="0" xfId="14" applyFont="1" applyAlignment="1">
      <alignment horizontal="center" vertical="center"/>
    </xf>
    <xf numFmtId="0" fontId="43" fillId="0" borderId="0" xfId="14" applyFont="1" applyAlignment="1">
      <alignment vertical="center"/>
    </xf>
    <xf numFmtId="0" fontId="44" fillId="0" borderId="0" xfId="14" applyFont="1" applyAlignment="1">
      <alignment horizontal="left" vertical="center"/>
    </xf>
    <xf numFmtId="0" fontId="44" fillId="0" borderId="0" xfId="14" applyFont="1" applyAlignment="1">
      <alignment horizontal="center"/>
    </xf>
    <xf numFmtId="0" fontId="58" fillId="0" borderId="0" xfId="14" applyFont="1" applyAlignment="1">
      <alignment horizontal="center" vertical="center"/>
    </xf>
    <xf numFmtId="10" fontId="48" fillId="0" borderId="0" xfId="14" applyNumberFormat="1" applyFont="1"/>
    <xf numFmtId="14" fontId="48" fillId="0" borderId="0" xfId="0" applyNumberFormat="1" applyFont="1" applyAlignment="1">
      <alignment horizontal="left"/>
    </xf>
    <xf numFmtId="0" fontId="62" fillId="0" borderId="0" xfId="0" applyFont="1"/>
    <xf numFmtId="0" fontId="44" fillId="0" borderId="0" xfId="14" quotePrefix="1" applyFont="1"/>
    <xf numFmtId="0" fontId="1" fillId="0" borderId="0" xfId="14" applyFont="1" applyAlignment="1">
      <alignment horizontal="left"/>
    </xf>
    <xf numFmtId="0" fontId="58" fillId="0" borderId="0" xfId="14" applyFont="1" applyAlignment="1">
      <alignment horizontal="left" vertical="center"/>
    </xf>
    <xf numFmtId="0" fontId="58" fillId="0" borderId="0" xfId="14" applyFont="1" applyAlignment="1">
      <alignment horizontal="left" vertical="top"/>
    </xf>
    <xf numFmtId="0" fontId="4" fillId="0" borderId="0" xfId="0" applyFont="1" applyAlignment="1">
      <alignment vertical="center"/>
    </xf>
    <xf numFmtId="0" fontId="4" fillId="0" borderId="0" xfId="0" applyFont="1" applyAlignment="1">
      <alignment horizontal="left" vertical="center"/>
    </xf>
    <xf numFmtId="0" fontId="8" fillId="0" borderId="0" xfId="14" applyFont="1" applyAlignment="1">
      <alignment horizontal="left"/>
    </xf>
    <xf numFmtId="0" fontId="1" fillId="0" borderId="0" xfId="14" applyFont="1" applyAlignment="1">
      <alignment horizontal="right"/>
    </xf>
    <xf numFmtId="0" fontId="65" fillId="0" borderId="0" xfId="14" applyFont="1" applyAlignment="1">
      <alignment horizontal="center"/>
    </xf>
    <xf numFmtId="37" fontId="65" fillId="0" borderId="0" xfId="14" applyNumberFormat="1" applyFont="1" applyAlignment="1">
      <alignment horizontal="left"/>
    </xf>
    <xf numFmtId="0" fontId="65" fillId="0" borderId="0" xfId="14" applyFont="1"/>
    <xf numFmtId="0" fontId="65" fillId="0" borderId="0" xfId="14" applyFont="1" applyAlignment="1">
      <alignment horizontal="left"/>
    </xf>
    <xf numFmtId="169" fontId="64" fillId="20" borderId="0" xfId="14" applyNumberFormat="1" applyFont="1" applyFill="1"/>
    <xf numFmtId="3" fontId="64" fillId="20" borderId="0" xfId="0" quotePrefix="1" applyNumberFormat="1" applyFont="1" applyFill="1" applyAlignment="1">
      <alignment horizontal="left" vertical="top"/>
    </xf>
    <xf numFmtId="164" fontId="48" fillId="0" borderId="0" xfId="14" applyNumberFormat="1" applyFont="1" applyAlignment="1">
      <alignment horizontal="right"/>
    </xf>
    <xf numFmtId="0" fontId="48" fillId="0" borderId="0" xfId="1" applyNumberFormat="1" applyFont="1" applyAlignment="1">
      <alignment horizontal="right"/>
    </xf>
    <xf numFmtId="175" fontId="48" fillId="0" borderId="0" xfId="1" applyNumberFormat="1" applyFont="1" applyAlignment="1">
      <alignment horizontal="right"/>
    </xf>
    <xf numFmtId="169" fontId="48" fillId="0" borderId="0" xfId="14" applyNumberFormat="1" applyFont="1" applyAlignment="1">
      <alignment horizontal="left"/>
    </xf>
    <xf numFmtId="0" fontId="55" fillId="0" borderId="0" xfId="14" quotePrefix="1" applyFont="1"/>
    <xf numFmtId="0" fontId="41" fillId="0" borderId="0" xfId="14" applyFont="1"/>
    <xf numFmtId="0" fontId="68" fillId="0" borderId="0" xfId="14" applyFont="1" applyAlignment="1">
      <alignment horizontal="left" vertical="top"/>
    </xf>
    <xf numFmtId="0" fontId="68" fillId="0" borderId="0" xfId="14" applyFont="1" applyAlignment="1">
      <alignment horizontal="left" vertical="center"/>
    </xf>
    <xf numFmtId="0" fontId="68" fillId="0" borderId="0" xfId="14" applyFont="1" applyAlignment="1">
      <alignment horizontal="left"/>
    </xf>
    <xf numFmtId="0" fontId="2" fillId="0" borderId="0" xfId="14" applyFont="1" applyAlignment="1">
      <alignment horizontal="left"/>
    </xf>
    <xf numFmtId="0" fontId="32" fillId="0" borderId="0" xfId="14" applyFont="1" applyAlignment="1">
      <alignment horizontal="center" vertical="center"/>
    </xf>
    <xf numFmtId="0" fontId="67" fillId="0" borderId="0" xfId="14" applyFont="1"/>
    <xf numFmtId="0" fontId="67" fillId="0" borderId="0" xfId="15" applyFont="1"/>
    <xf numFmtId="0" fontId="67" fillId="0" borderId="0" xfId="14" applyFont="1" applyAlignment="1">
      <alignment vertical="center"/>
    </xf>
    <xf numFmtId="0" fontId="67" fillId="0" borderId="0" xfId="14" applyFont="1" applyProtection="1">
      <protection locked="0"/>
    </xf>
    <xf numFmtId="0" fontId="70" fillId="0" borderId="0" xfId="14" applyFont="1" applyAlignment="1" applyProtection="1">
      <alignment vertical="center"/>
      <protection locked="0"/>
    </xf>
    <xf numFmtId="0" fontId="67" fillId="0" borderId="0" xfId="14" applyFont="1" applyAlignment="1">
      <alignment horizontal="left" vertical="center"/>
    </xf>
    <xf numFmtId="0" fontId="70" fillId="0" borderId="0" xfId="14" applyFont="1" applyAlignment="1">
      <alignment horizontal="left"/>
    </xf>
    <xf numFmtId="0" fontId="67" fillId="0" borderId="0" xfId="14" applyFont="1" applyAlignment="1">
      <alignment horizontal="center" vertical="center"/>
    </xf>
    <xf numFmtId="0" fontId="67" fillId="0" borderId="0" xfId="14" applyFont="1" applyAlignment="1">
      <alignment horizontal="left"/>
    </xf>
    <xf numFmtId="0" fontId="67" fillId="0" borderId="0" xfId="14" applyFont="1" applyAlignment="1">
      <alignment horizontal="right"/>
    </xf>
    <xf numFmtId="0" fontId="67" fillId="0" borderId="0" xfId="14" quotePrefix="1" applyFont="1" applyAlignment="1">
      <alignment horizontal="left"/>
    </xf>
    <xf numFmtId="0" fontId="67" fillId="0" borderId="0" xfId="0" applyFont="1" applyAlignment="1">
      <alignment horizontal="left"/>
    </xf>
    <xf numFmtId="0" fontId="67" fillId="0" borderId="0" xfId="0" applyFont="1"/>
    <xf numFmtId="0" fontId="67" fillId="0" borderId="0" xfId="14" applyFont="1" applyAlignment="1">
      <alignment horizontal="center"/>
    </xf>
    <xf numFmtId="166" fontId="67" fillId="0" borderId="0" xfId="14" applyNumberFormat="1" applyFont="1" applyAlignment="1">
      <alignment horizontal="left" vertical="center"/>
    </xf>
    <xf numFmtId="168" fontId="67" fillId="0" borderId="0" xfId="14" applyNumberFormat="1" applyFont="1"/>
    <xf numFmtId="0" fontId="67" fillId="0" borderId="0" xfId="14" applyFont="1" applyProtection="1">
      <protection hidden="1"/>
    </xf>
    <xf numFmtId="0" fontId="67" fillId="0" borderId="0" xfId="0" applyFont="1" applyAlignment="1" applyProtection="1">
      <alignment vertical="center"/>
      <protection locked="0"/>
    </xf>
    <xf numFmtId="0" fontId="67" fillId="0" borderId="0" xfId="0" applyFont="1" applyAlignment="1">
      <alignment vertical="center"/>
    </xf>
    <xf numFmtId="0" fontId="67" fillId="0" borderId="0" xfId="0" applyFont="1" applyAlignment="1" applyProtection="1">
      <alignment horizontal="left"/>
      <protection hidden="1"/>
    </xf>
    <xf numFmtId="0" fontId="69" fillId="0" borderId="0" xfId="0" applyFont="1" applyAlignment="1">
      <alignment horizontal="left" vertical="center"/>
    </xf>
    <xf numFmtId="0" fontId="67" fillId="0" borderId="0" xfId="0" applyFont="1" applyAlignment="1" applyProtection="1">
      <alignment horizontal="left" vertical="top" wrapText="1"/>
      <protection hidden="1"/>
    </xf>
    <xf numFmtId="0" fontId="67" fillId="0" borderId="0" xfId="0" applyFont="1" applyProtection="1">
      <protection hidden="1"/>
    </xf>
    <xf numFmtId="0" fontId="67" fillId="0" borderId="0" xfId="0" applyFont="1" applyAlignment="1">
      <alignment horizontal="center"/>
    </xf>
    <xf numFmtId="0" fontId="69" fillId="0" borderId="0" xfId="14" applyFont="1" applyAlignment="1">
      <alignment horizontal="left" vertical="center"/>
    </xf>
    <xf numFmtId="0" fontId="115" fillId="0" borderId="0" xfId="14" applyAlignment="1">
      <alignment horizontal="center" vertical="center"/>
    </xf>
    <xf numFmtId="0" fontId="11" fillId="0" borderId="0" xfId="14" applyFont="1" applyAlignment="1">
      <alignment horizontal="center" vertical="center"/>
    </xf>
    <xf numFmtId="0" fontId="67" fillId="0" borderId="0" xfId="0" applyFont="1" applyAlignment="1" applyProtection="1">
      <alignment vertical="top"/>
      <protection hidden="1"/>
    </xf>
    <xf numFmtId="0" fontId="67" fillId="0" borderId="0" xfId="0" applyFont="1" applyAlignment="1">
      <alignment horizontal="left" vertical="top" wrapText="1"/>
    </xf>
    <xf numFmtId="0" fontId="0" fillId="5" borderId="0" xfId="0" applyFill="1" applyProtection="1">
      <protection hidden="1"/>
    </xf>
    <xf numFmtId="0" fontId="0" fillId="4" borderId="0" xfId="0" applyFill="1" applyProtection="1">
      <protection hidden="1"/>
    </xf>
    <xf numFmtId="0" fontId="0" fillId="2" borderId="0" xfId="0" applyFill="1" applyProtection="1">
      <protection hidden="1"/>
    </xf>
    <xf numFmtId="0" fontId="67" fillId="0" borderId="0" xfId="0" applyFont="1" applyAlignment="1">
      <alignment horizontal="left" vertical="center"/>
    </xf>
    <xf numFmtId="0" fontId="67" fillId="0" borderId="0" xfId="0" applyFont="1" applyAlignment="1">
      <alignment horizontal="left" vertical="center" wrapText="1"/>
    </xf>
    <xf numFmtId="0" fontId="67" fillId="0" borderId="0" xfId="0" applyFont="1" applyAlignment="1" applyProtection="1">
      <alignment horizontal="right"/>
      <protection hidden="1"/>
    </xf>
    <xf numFmtId="0" fontId="48" fillId="0" borderId="0" xfId="0" applyFont="1" applyAlignment="1">
      <alignment horizontal="right"/>
    </xf>
    <xf numFmtId="0" fontId="53" fillId="0" borderId="0" xfId="14" applyFont="1" applyAlignment="1">
      <alignment horizontal="left" vertical="center"/>
    </xf>
    <xf numFmtId="0" fontId="67" fillId="0" borderId="0" xfId="13" applyFont="1" applyProtection="1">
      <protection locked="0"/>
    </xf>
    <xf numFmtId="0" fontId="67" fillId="0" borderId="0" xfId="13" applyFont="1"/>
    <xf numFmtId="0" fontId="67" fillId="0" borderId="0" xfId="13" applyFont="1" applyAlignment="1">
      <alignment horizontal="left" vertical="top"/>
    </xf>
    <xf numFmtId="0" fontId="67" fillId="0" borderId="0" xfId="13" applyFont="1" applyAlignment="1">
      <alignment horizontal="left" vertical="top" wrapText="1"/>
    </xf>
    <xf numFmtId="0" fontId="70" fillId="0" borderId="0" xfId="13" applyFont="1" applyAlignment="1">
      <alignment horizontal="left" vertical="center"/>
    </xf>
    <xf numFmtId="0" fontId="67" fillId="0" borderId="0" xfId="9" applyFont="1" applyAlignment="1">
      <alignment horizontal="right"/>
    </xf>
    <xf numFmtId="0" fontId="67" fillId="0" borderId="0" xfId="9" applyFont="1" applyAlignment="1">
      <alignment horizontal="left"/>
    </xf>
    <xf numFmtId="0" fontId="67" fillId="21" borderId="0" xfId="9" applyFont="1" applyFill="1" applyAlignment="1">
      <alignment horizontal="left"/>
    </xf>
    <xf numFmtId="0" fontId="67" fillId="0" borderId="0" xfId="9" applyFont="1"/>
    <xf numFmtId="0" fontId="60" fillId="0" borderId="0" xfId="9" applyFont="1" applyAlignment="1">
      <alignment horizontal="center"/>
    </xf>
    <xf numFmtId="1" fontId="67" fillId="0" borderId="0" xfId="9" applyNumberFormat="1" applyFont="1"/>
    <xf numFmtId="175" fontId="67" fillId="0" borderId="0" xfId="9" applyNumberFormat="1" applyFont="1" applyAlignment="1">
      <alignment horizontal="center"/>
    </xf>
    <xf numFmtId="0" fontId="67" fillId="0" borderId="0" xfId="9" applyFont="1" applyAlignment="1">
      <alignment horizontal="center" vertical="top"/>
    </xf>
    <xf numFmtId="0" fontId="70" fillId="0" borderId="0" xfId="9" applyFont="1" applyAlignment="1">
      <alignment horizontal="left"/>
    </xf>
    <xf numFmtId="0" fontId="67" fillId="0" borderId="0" xfId="5" applyFont="1"/>
    <xf numFmtId="0" fontId="67" fillId="0" borderId="0" xfId="5" applyFont="1" applyAlignment="1">
      <alignment horizontal="left"/>
    </xf>
    <xf numFmtId="0" fontId="67" fillId="0" borderId="0" xfId="12" applyFont="1"/>
    <xf numFmtId="0" fontId="67" fillId="0" borderId="0" xfId="12" applyFont="1" applyAlignment="1">
      <alignment horizontal="left"/>
    </xf>
    <xf numFmtId="0" fontId="70" fillId="0" borderId="0" xfId="5" applyFont="1" applyAlignment="1">
      <alignment horizontal="center" vertical="center"/>
    </xf>
    <xf numFmtId="0" fontId="70" fillId="0" borderId="0" xfId="0" applyFont="1"/>
    <xf numFmtId="0" fontId="67" fillId="0" borderId="0" xfId="5" applyFont="1" applyAlignment="1" applyProtection="1">
      <alignment horizontal="right"/>
      <protection locked="0"/>
    </xf>
    <xf numFmtId="0" fontId="67" fillId="0" borderId="0" xfId="5" applyFont="1" applyAlignment="1">
      <alignment horizontal="left" vertical="center"/>
    </xf>
    <xf numFmtId="0" fontId="2" fillId="0" borderId="0" xfId="0" applyFont="1" applyAlignment="1">
      <alignment horizontal="center" vertical="center" textRotation="90"/>
    </xf>
    <xf numFmtId="0" fontId="64" fillId="0" borderId="0" xfId="14" applyFont="1"/>
    <xf numFmtId="49" fontId="34" fillId="0" borderId="0" xfId="14" applyNumberFormat="1" applyFont="1" applyAlignment="1">
      <alignment horizontal="left" vertical="top"/>
    </xf>
    <xf numFmtId="0" fontId="70" fillId="0" borderId="0" xfId="13" applyFont="1" applyAlignment="1">
      <alignment horizontal="left" vertical="top"/>
    </xf>
    <xf numFmtId="0" fontId="67" fillId="0" borderId="0" xfId="9" applyFont="1" applyAlignment="1">
      <alignment horizontal="left" vertical="top"/>
    </xf>
    <xf numFmtId="0" fontId="67" fillId="0" borderId="0" xfId="2" applyNumberFormat="1" applyFont="1" applyAlignment="1">
      <alignment horizontal="left" vertical="top"/>
    </xf>
    <xf numFmtId="49" fontId="48" fillId="0" borderId="0" xfId="14" applyNumberFormat="1" applyFont="1" applyAlignment="1">
      <alignment horizontal="left" vertical="top"/>
    </xf>
    <xf numFmtId="0" fontId="73" fillId="0" borderId="0" xfId="13" applyFont="1" applyAlignment="1">
      <alignment horizontal="left" vertical="center"/>
    </xf>
    <xf numFmtId="49" fontId="74" fillId="0" borderId="0" xfId="14" applyNumberFormat="1" applyFont="1" applyAlignment="1">
      <alignment horizontal="left" vertical="top" wrapText="1"/>
    </xf>
    <xf numFmtId="49" fontId="74" fillId="0" borderId="0" xfId="14" applyNumberFormat="1" applyFont="1" applyAlignment="1">
      <alignment horizontal="center" vertical="center" wrapText="1"/>
    </xf>
    <xf numFmtId="0" fontId="75" fillId="0" borderId="0" xfId="13" applyFont="1" applyAlignment="1">
      <alignment horizontal="center" vertical="center"/>
    </xf>
    <xf numFmtId="0" fontId="75" fillId="0" borderId="0" xfId="13" applyFont="1"/>
    <xf numFmtId="0" fontId="41" fillId="0" borderId="0" xfId="14" applyFont="1" applyAlignment="1">
      <alignment horizontal="left"/>
    </xf>
    <xf numFmtId="0" fontId="67" fillId="0" borderId="0" xfId="9" applyFont="1" applyAlignment="1">
      <alignment horizontal="center"/>
    </xf>
    <xf numFmtId="0" fontId="67" fillId="0" borderId="0" xfId="9" applyFont="1" applyAlignment="1">
      <alignment horizontal="center" wrapText="1"/>
    </xf>
    <xf numFmtId="0" fontId="70" fillId="0" borderId="0" xfId="9" applyFont="1" applyAlignment="1">
      <alignment horizontal="left" vertical="center"/>
    </xf>
    <xf numFmtId="49" fontId="56" fillId="0" borderId="0" xfId="14" applyNumberFormat="1" applyFont="1" applyAlignment="1">
      <alignment horizontal="left"/>
    </xf>
    <xf numFmtId="0" fontId="76" fillId="0" borderId="0" xfId="13" applyFont="1" applyAlignment="1">
      <alignment wrapText="1"/>
    </xf>
    <xf numFmtId="0" fontId="76" fillId="0" borderId="0" xfId="9" applyFont="1" applyAlignment="1">
      <alignment horizontal="center" wrapText="1"/>
    </xf>
    <xf numFmtId="0" fontId="67" fillId="0" borderId="0" xfId="9" applyFont="1" applyAlignment="1">
      <alignment horizontal="left" vertical="top" wrapText="1"/>
    </xf>
    <xf numFmtId="49" fontId="41" fillId="0" borderId="0" xfId="14" applyNumberFormat="1" applyFont="1" applyAlignment="1">
      <alignment horizontal="left" vertical="top" wrapText="1"/>
    </xf>
    <xf numFmtId="0" fontId="78" fillId="0" borderId="0" xfId="9" applyFont="1"/>
    <xf numFmtId="49" fontId="41" fillId="0" borderId="0" xfId="14" applyNumberFormat="1" applyFont="1" applyAlignment="1">
      <alignment horizontal="left" vertical="top"/>
    </xf>
    <xf numFmtId="0" fontId="80" fillId="0" borderId="0" xfId="9" applyFont="1"/>
    <xf numFmtId="0" fontId="67" fillId="0" borderId="0" xfId="13" applyFont="1" applyAlignment="1">
      <alignment horizontal="right"/>
    </xf>
    <xf numFmtId="37" fontId="67" fillId="0" borderId="0" xfId="14" applyNumberFormat="1" applyFont="1" applyAlignment="1">
      <alignment horizontal="left"/>
    </xf>
    <xf numFmtId="0" fontId="70" fillId="21" borderId="0" xfId="14" applyFont="1" applyFill="1" applyAlignment="1">
      <alignment horizontal="center" vertical="center"/>
    </xf>
    <xf numFmtId="0" fontId="70" fillId="0" borderId="0" xfId="0" applyFont="1" applyAlignment="1">
      <alignment horizontal="left" vertical="center"/>
    </xf>
    <xf numFmtId="0" fontId="81" fillId="0" borderId="0" xfId="14" applyFont="1"/>
    <xf numFmtId="0" fontId="81" fillId="0" borderId="0" xfId="14" applyFont="1" applyAlignment="1">
      <alignment horizontal="left"/>
    </xf>
    <xf numFmtId="0" fontId="81" fillId="0" borderId="0" xfId="0" applyFont="1"/>
    <xf numFmtId="0" fontId="81" fillId="0" borderId="0" xfId="0" applyFont="1" applyAlignment="1">
      <alignment horizontal="left" vertical="center"/>
    </xf>
    <xf numFmtId="0" fontId="33" fillId="0" borderId="0" xfId="0" applyFont="1" applyProtection="1">
      <protection locked="0"/>
    </xf>
    <xf numFmtId="0" fontId="56" fillId="0" borderId="0" xfId="14" applyFont="1" applyAlignment="1">
      <alignment vertical="top"/>
    </xf>
    <xf numFmtId="1" fontId="67" fillId="0" borderId="0" xfId="9" applyNumberFormat="1" applyFont="1" applyAlignment="1">
      <alignment horizontal="left" vertical="top"/>
    </xf>
    <xf numFmtId="9" fontId="67" fillId="0" borderId="0" xfId="9" applyNumberFormat="1" applyFont="1" applyAlignment="1">
      <alignment horizontal="left" vertical="top"/>
    </xf>
    <xf numFmtId="164" fontId="48" fillId="0" borderId="0" xfId="14" applyNumberFormat="1" applyFont="1"/>
    <xf numFmtId="0" fontId="81" fillId="0" borderId="0" xfId="14" applyFont="1" applyAlignment="1">
      <alignment horizontal="left" vertical="center"/>
    </xf>
    <xf numFmtId="0" fontId="67" fillId="0" borderId="0" xfId="0" applyFont="1" applyAlignment="1">
      <alignment horizontal="center" wrapText="1"/>
    </xf>
    <xf numFmtId="0" fontId="48" fillId="0" borderId="0" xfId="0" applyFont="1" applyAlignment="1">
      <alignment horizontal="left" vertical="center"/>
    </xf>
    <xf numFmtId="169" fontId="48" fillId="0" borderId="0" xfId="14" applyNumberFormat="1" applyFont="1"/>
    <xf numFmtId="3" fontId="48" fillId="0" borderId="0" xfId="0" quotePrefix="1" applyNumberFormat="1" applyFont="1" applyAlignment="1">
      <alignment horizontal="left" vertical="top"/>
    </xf>
    <xf numFmtId="0" fontId="32" fillId="0" borderId="0" xfId="14" applyFont="1" applyAlignment="1">
      <alignment horizontal="left" vertical="center"/>
    </xf>
    <xf numFmtId="169" fontId="64" fillId="20" borderId="0" xfId="14" applyNumberFormat="1" applyFont="1" applyFill="1" applyAlignment="1">
      <alignment horizontal="center"/>
    </xf>
    <xf numFmtId="0" fontId="83" fillId="0" borderId="0" xfId="14" applyFont="1" applyAlignment="1">
      <alignment horizontal="left"/>
    </xf>
    <xf numFmtId="0" fontId="85" fillId="0" borderId="0" xfId="13" applyFont="1" applyAlignment="1">
      <alignment horizontal="left" vertical="center"/>
    </xf>
    <xf numFmtId="0" fontId="63" fillId="0" borderId="0" xfId="14" applyFont="1" applyAlignment="1">
      <alignment horizontal="left" vertical="center"/>
    </xf>
    <xf numFmtId="0" fontId="56" fillId="0" borderId="0" xfId="14" applyFont="1" applyAlignment="1">
      <alignment horizontal="left"/>
    </xf>
    <xf numFmtId="37" fontId="1" fillId="0" borderId="0" xfId="0" applyNumberFormat="1" applyFont="1" applyAlignment="1">
      <alignment horizontal="left"/>
    </xf>
    <xf numFmtId="9" fontId="1" fillId="0" borderId="0" xfId="0" applyNumberFormat="1" applyFont="1" applyAlignment="1">
      <alignment horizontal="left"/>
    </xf>
    <xf numFmtId="0" fontId="6" fillId="0" borderId="0" xfId="0" applyFont="1" applyAlignment="1">
      <alignment horizontal="left"/>
    </xf>
    <xf numFmtId="0" fontId="9" fillId="0" borderId="0" xfId="0" applyFont="1"/>
    <xf numFmtId="0" fontId="10" fillId="0" borderId="0" xfId="14" applyFont="1" applyAlignment="1">
      <alignment horizontal="center" vertical="center"/>
    </xf>
    <xf numFmtId="0" fontId="48" fillId="0" borderId="16" xfId="14" applyFont="1" applyBorder="1" applyAlignment="1">
      <alignment horizontal="center"/>
    </xf>
    <xf numFmtId="0" fontId="53" fillId="0" borderId="0" xfId="14" applyFont="1" applyAlignment="1">
      <alignment horizontal="right"/>
    </xf>
    <xf numFmtId="0" fontId="67" fillId="0" borderId="16" xfId="14" applyFont="1" applyBorder="1" applyAlignment="1">
      <alignment horizontal="center"/>
    </xf>
    <xf numFmtId="1" fontId="67" fillId="0" borderId="0" xfId="9" applyNumberFormat="1" applyFont="1" applyAlignment="1">
      <alignment horizontal="center" vertical="center"/>
    </xf>
    <xf numFmtId="0" fontId="67" fillId="0" borderId="0" xfId="9" applyFont="1" applyAlignment="1">
      <alignment horizontal="left" vertical="center"/>
    </xf>
    <xf numFmtId="0" fontId="67" fillId="21" borderId="0" xfId="9" applyFont="1" applyFill="1" applyAlignment="1">
      <alignment horizontal="center" vertical="center"/>
    </xf>
    <xf numFmtId="0" fontId="67" fillId="21" borderId="0" xfId="9" applyFont="1" applyFill="1" applyAlignment="1">
      <alignment horizontal="left" vertical="center"/>
    </xf>
    <xf numFmtId="0" fontId="48" fillId="0" borderId="0" xfId="14" applyFont="1" applyAlignment="1">
      <alignment horizontal="left" vertical="top" wrapText="1" readingOrder="1"/>
    </xf>
    <xf numFmtId="0" fontId="59" fillId="0" borderId="0" xfId="14" applyFont="1" applyAlignment="1">
      <alignment horizontal="center" vertical="center"/>
    </xf>
    <xf numFmtId="0" fontId="48" fillId="0" borderId="0" xfId="14" applyFont="1" applyAlignment="1">
      <alignment vertical="top" wrapText="1"/>
    </xf>
    <xf numFmtId="9" fontId="48" fillId="0" borderId="0" xfId="14" applyNumberFormat="1" applyFont="1" applyAlignment="1">
      <alignment horizontal="right"/>
    </xf>
    <xf numFmtId="49" fontId="48" fillId="0" borderId="0" xfId="14" applyNumberFormat="1" applyFont="1" applyAlignment="1">
      <alignment vertical="top" wrapText="1"/>
    </xf>
    <xf numFmtId="0" fontId="60" fillId="0" borderId="0" xfId="4" applyFont="1" applyAlignment="1" applyProtection="1">
      <alignment horizontal="left"/>
    </xf>
    <xf numFmtId="0" fontId="61" fillId="0" borderId="0" xfId="4" applyFont="1" applyAlignment="1" applyProtection="1">
      <alignment horizontal="left"/>
    </xf>
    <xf numFmtId="0" fontId="67" fillId="0" borderId="0" xfId="13" applyFont="1" applyAlignment="1">
      <alignment horizontal="center" vertical="top"/>
    </xf>
    <xf numFmtId="0" fontId="0" fillId="0" borderId="10" xfId="0" applyBorder="1"/>
    <xf numFmtId="0" fontId="86" fillId="0" borderId="0" xfId="14" applyFont="1" applyAlignment="1">
      <alignment horizontal="center" vertical="center"/>
    </xf>
    <xf numFmtId="0" fontId="41" fillId="0" borderId="0" xfId="14" applyFont="1" applyAlignment="1">
      <alignment horizontal="left" vertical="center" wrapText="1"/>
    </xf>
    <xf numFmtId="0" fontId="68" fillId="0" borderId="0" xfId="14" applyFont="1" applyAlignment="1">
      <alignment horizontal="center" vertical="center"/>
    </xf>
    <xf numFmtId="0" fontId="48" fillId="0" borderId="0" xfId="14" applyFont="1" applyAlignment="1">
      <alignment horizontal="left" vertical="center" wrapText="1"/>
    </xf>
    <xf numFmtId="0" fontId="88" fillId="0" borderId="0" xfId="14" applyFont="1" applyAlignment="1">
      <alignment vertical="top"/>
    </xf>
    <xf numFmtId="0" fontId="48" fillId="0" borderId="0" xfId="14" applyFont="1" applyAlignment="1" applyProtection="1">
      <alignment horizontal="left"/>
      <protection locked="0"/>
    </xf>
    <xf numFmtId="0" fontId="67" fillId="0" borderId="0" xfId="0" applyFont="1" applyAlignment="1" applyProtection="1">
      <alignment horizontal="left" vertical="top"/>
      <protection hidden="1"/>
    </xf>
    <xf numFmtId="0" fontId="80" fillId="0" borderId="0" xfId="9" applyFont="1" applyAlignment="1">
      <alignment horizontal="left" vertical="center"/>
    </xf>
    <xf numFmtId="37" fontId="64" fillId="20" borderId="0" xfId="14" applyNumberFormat="1" applyFont="1" applyFill="1" applyAlignment="1">
      <alignment horizontal="left" vertical="top"/>
    </xf>
    <xf numFmtId="0" fontId="64" fillId="20" borderId="0" xfId="14" applyFont="1" applyFill="1" applyAlignment="1">
      <alignment vertical="top"/>
    </xf>
    <xf numFmtId="0" fontId="64" fillId="20" borderId="0" xfId="14" applyFont="1" applyFill="1" applyAlignment="1">
      <alignment horizontal="center" vertical="top"/>
    </xf>
    <xf numFmtId="0" fontId="64" fillId="20" borderId="0" xfId="14" applyFont="1" applyFill="1" applyAlignment="1">
      <alignment horizontal="left" vertical="top"/>
    </xf>
    <xf numFmtId="169" fontId="64" fillId="20" borderId="0" xfId="14" applyNumberFormat="1" applyFont="1" applyFill="1" applyAlignment="1">
      <alignment vertical="top"/>
    </xf>
    <xf numFmtId="169" fontId="64" fillId="20" borderId="0" xfId="14" applyNumberFormat="1" applyFont="1" applyFill="1" applyAlignment="1">
      <alignment horizontal="center" vertical="top"/>
    </xf>
    <xf numFmtId="0" fontId="2" fillId="0" borderId="12" xfId="0" applyFont="1" applyBorder="1"/>
    <xf numFmtId="0" fontId="0" fillId="0" borderId="15" xfId="0" applyBorder="1"/>
    <xf numFmtId="0" fontId="67" fillId="0" borderId="11" xfId="0" applyFont="1" applyBorder="1"/>
    <xf numFmtId="0" fontId="91" fillId="0" borderId="0" xfId="0" applyFont="1"/>
    <xf numFmtId="0" fontId="93" fillId="0" borderId="0" xfId="14" applyFont="1"/>
    <xf numFmtId="0" fontId="94" fillId="0" borderId="0" xfId="14" applyFont="1"/>
    <xf numFmtId="0" fontId="95" fillId="0" borderId="0" xfId="14" applyFont="1" applyAlignment="1">
      <alignment horizontal="left"/>
    </xf>
    <xf numFmtId="0" fontId="18" fillId="0" borderId="0" xfId="14" applyFont="1"/>
    <xf numFmtId="0" fontId="18" fillId="0" borderId="0" xfId="14" applyFont="1" applyAlignment="1">
      <alignment horizontal="left"/>
    </xf>
    <xf numFmtId="0" fontId="92" fillId="0" borderId="0" xfId="0" applyFont="1" applyAlignment="1">
      <alignment vertical="center"/>
    </xf>
    <xf numFmtId="0" fontId="92" fillId="0" borderId="0" xfId="0" applyFont="1" applyAlignment="1">
      <alignment horizontal="left" vertical="center"/>
    </xf>
    <xf numFmtId="0" fontId="67" fillId="0" borderId="0" xfId="0" applyFont="1" applyAlignment="1">
      <alignment horizontal="right"/>
    </xf>
    <xf numFmtId="1" fontId="67" fillId="0" borderId="0" xfId="14" applyNumberFormat="1" applyFont="1" applyAlignment="1">
      <alignment horizontal="right"/>
    </xf>
    <xf numFmtId="3" fontId="67" fillId="0" borderId="0" xfId="3" applyNumberFormat="1" applyFont="1" applyAlignment="1">
      <alignment horizontal="right"/>
    </xf>
    <xf numFmtId="42" fontId="67" fillId="0" borderId="0" xfId="14" applyNumberFormat="1" applyFont="1" applyAlignment="1">
      <alignment horizontal="right"/>
    </xf>
    <xf numFmtId="164" fontId="67" fillId="0" borderId="0" xfId="14" applyNumberFormat="1" applyFont="1" applyAlignment="1">
      <alignment horizontal="left"/>
    </xf>
    <xf numFmtId="0" fontId="44" fillId="0" borderId="0" xfId="0" applyFont="1" applyProtection="1">
      <protection locked="0"/>
    </xf>
    <xf numFmtId="49" fontId="88" fillId="0" borderId="0" xfId="14" applyNumberFormat="1" applyFont="1" applyAlignment="1">
      <alignment horizontal="left" vertical="top"/>
    </xf>
    <xf numFmtId="0" fontId="51" fillId="0" borderId="0" xfId="14" applyFont="1" applyAlignment="1">
      <alignment horizontal="left" vertical="top" wrapText="1"/>
    </xf>
    <xf numFmtId="0" fontId="44" fillId="0" borderId="0" xfId="0" applyFont="1"/>
    <xf numFmtId="0" fontId="56" fillId="0" borderId="0" xfId="0" applyFont="1"/>
    <xf numFmtId="0" fontId="42" fillId="0" borderId="0" xfId="0" applyFont="1" applyAlignment="1">
      <alignment vertical="center"/>
    </xf>
    <xf numFmtId="0" fontId="44" fillId="0" borderId="0" xfId="0" applyFont="1" applyAlignment="1">
      <alignment vertical="top"/>
    </xf>
    <xf numFmtId="0" fontId="44" fillId="0" borderId="0" xfId="0" applyFont="1" applyAlignment="1">
      <alignment vertical="center"/>
    </xf>
    <xf numFmtId="0" fontId="90" fillId="0" borderId="15" xfId="14" applyFont="1" applyBorder="1" applyAlignment="1">
      <alignment horizontal="left"/>
    </xf>
    <xf numFmtId="0" fontId="33" fillId="0" borderId="10" xfId="0" applyFont="1" applyBorder="1"/>
    <xf numFmtId="0" fontId="33" fillId="0" borderId="6" xfId="0" applyFont="1" applyBorder="1"/>
    <xf numFmtId="0" fontId="33" fillId="0" borderId="12" xfId="0" applyFont="1" applyBorder="1"/>
    <xf numFmtId="0" fontId="33" fillId="0" borderId="7" xfId="0" applyFont="1" applyBorder="1"/>
    <xf numFmtId="0" fontId="33" fillId="0" borderId="13" xfId="0" applyFont="1" applyBorder="1"/>
    <xf numFmtId="0" fontId="33" fillId="0" borderId="11" xfId="0" applyFont="1" applyBorder="1"/>
    <xf numFmtId="0" fontId="33" fillId="0" borderId="8" xfId="0" applyFont="1" applyBorder="1"/>
    <xf numFmtId="0" fontId="40" fillId="0" borderId="0" xfId="0" applyFont="1"/>
    <xf numFmtId="0" fontId="100" fillId="0" borderId="0" xfId="0" applyFont="1"/>
    <xf numFmtId="0" fontId="94" fillId="0" borderId="14" xfId="0" applyFont="1" applyBorder="1"/>
    <xf numFmtId="0" fontId="94" fillId="0" borderId="0" xfId="0" applyFont="1"/>
    <xf numFmtId="49" fontId="94" fillId="0" borderId="14" xfId="0" applyNumberFormat="1" applyFont="1" applyBorder="1"/>
    <xf numFmtId="0" fontId="48" fillId="0" borderId="0" xfId="0" applyFont="1" applyAlignment="1">
      <alignment horizontal="center"/>
    </xf>
    <xf numFmtId="181" fontId="94" fillId="0" borderId="14" xfId="0" applyNumberFormat="1" applyFont="1" applyBorder="1"/>
    <xf numFmtId="0" fontId="33" fillId="0" borderId="0" xfId="0" applyFont="1" applyAlignment="1">
      <alignment horizontal="left"/>
    </xf>
    <xf numFmtId="0" fontId="40" fillId="0" borderId="0" xfId="0" applyFont="1" applyAlignment="1">
      <alignment wrapText="1"/>
    </xf>
    <xf numFmtId="0" fontId="40" fillId="0" borderId="0" xfId="0" quotePrefix="1" applyFont="1" applyAlignment="1">
      <alignment wrapText="1"/>
    </xf>
    <xf numFmtId="0" fontId="34" fillId="0" borderId="0" xfId="0" applyFont="1"/>
    <xf numFmtId="0" fontId="0" fillId="22" borderId="0" xfId="0" applyFill="1"/>
    <xf numFmtId="0" fontId="0" fillId="23" borderId="0" xfId="0" applyFill="1"/>
    <xf numFmtId="0" fontId="51" fillId="0" borderId="0" xfId="0" applyFont="1" applyAlignment="1" applyProtection="1">
      <alignment horizontal="left" vertical="top"/>
      <protection locked="0"/>
    </xf>
    <xf numFmtId="0" fontId="105" fillId="0" borderId="0" xfId="0" applyFont="1" applyAlignment="1" applyProtection="1">
      <alignment horizontal="center" vertical="center" wrapText="1"/>
      <protection locked="0"/>
    </xf>
    <xf numFmtId="0" fontId="106" fillId="0" borderId="0" xfId="0" applyFont="1" applyAlignment="1" applyProtection="1">
      <alignment horizontal="center" vertical="center" wrapText="1"/>
      <protection locked="0"/>
    </xf>
    <xf numFmtId="0" fontId="1" fillId="0" borderId="0" xfId="0" quotePrefix="1" applyFont="1"/>
    <xf numFmtId="0" fontId="94" fillId="0" borderId="14" xfId="0" applyFont="1" applyBorder="1" applyAlignment="1">
      <alignment horizontal="right"/>
    </xf>
    <xf numFmtId="49" fontId="94" fillId="0" borderId="14" xfId="0" applyNumberFormat="1" applyFont="1" applyBorder="1" applyAlignment="1">
      <alignment horizontal="right"/>
    </xf>
    <xf numFmtId="0" fontId="0" fillId="0" borderId="6" xfId="0" applyBorder="1"/>
    <xf numFmtId="0" fontId="0" fillId="23" borderId="7" xfId="0" applyFill="1" applyBorder="1"/>
    <xf numFmtId="9" fontId="94" fillId="0" borderId="14" xfId="0" applyNumberFormat="1" applyFont="1" applyBorder="1" applyAlignment="1">
      <alignment horizontal="right"/>
    </xf>
    <xf numFmtId="49" fontId="94" fillId="0" borderId="14" xfId="0" applyNumberFormat="1" applyFont="1" applyBorder="1" applyAlignment="1">
      <alignment horizontal="left"/>
    </xf>
    <xf numFmtId="0" fontId="72" fillId="0" borderId="0" xfId="0" applyFont="1" applyAlignment="1">
      <alignment vertical="center"/>
    </xf>
    <xf numFmtId="0" fontId="108" fillId="0" borderId="0" xfId="0" applyFont="1" applyAlignment="1">
      <alignment vertical="center"/>
    </xf>
    <xf numFmtId="0" fontId="107" fillId="0" borderId="0" xfId="0" applyFont="1"/>
    <xf numFmtId="42" fontId="44" fillId="0" borderId="0" xfId="2" applyNumberFormat="1" applyFont="1" applyBorder="1" applyAlignment="1" applyProtection="1"/>
    <xf numFmtId="0" fontId="56" fillId="0" borderId="0" xfId="0" applyFont="1" applyAlignment="1">
      <alignment horizontal="left"/>
    </xf>
    <xf numFmtId="49" fontId="51" fillId="0" borderId="0" xfId="14" applyNumberFormat="1" applyFont="1" applyAlignment="1">
      <alignment horizontal="left" vertical="top" wrapText="1"/>
    </xf>
    <xf numFmtId="0" fontId="0" fillId="24" borderId="0" xfId="0" applyFill="1"/>
    <xf numFmtId="0" fontId="21" fillId="24" borderId="0" xfId="0" applyFont="1" applyFill="1"/>
    <xf numFmtId="0" fontId="0" fillId="0" borderId="0" xfId="0" applyAlignment="1">
      <alignment horizontal="center" vertical="center" textRotation="90"/>
    </xf>
    <xf numFmtId="0" fontId="1" fillId="3" borderId="0" xfId="0" applyFont="1" applyFill="1"/>
    <xf numFmtId="0" fontId="1" fillId="6" borderId="0" xfId="0" applyFont="1" applyFill="1" applyProtection="1">
      <protection hidden="1"/>
    </xf>
    <xf numFmtId="0" fontId="70" fillId="0" borderId="0" xfId="14" applyFont="1" applyAlignment="1">
      <alignment horizontal="center"/>
    </xf>
    <xf numFmtId="0" fontId="14" fillId="0" borderId="0" xfId="14" applyFont="1" applyAlignment="1">
      <alignment horizontal="center"/>
    </xf>
    <xf numFmtId="0" fontId="67" fillId="0" borderId="0" xfId="15" applyFont="1" applyProtection="1"/>
    <xf numFmtId="0" fontId="71" fillId="0" borderId="0" xfId="14" applyFont="1"/>
    <xf numFmtId="0" fontId="115" fillId="0" borderId="0" xfId="14" applyAlignment="1">
      <alignment horizontal="right"/>
    </xf>
    <xf numFmtId="0" fontId="51" fillId="0" borderId="0" xfId="14" applyFont="1" applyAlignment="1">
      <alignment horizontal="center" vertical="center"/>
    </xf>
    <xf numFmtId="0" fontId="51" fillId="0" borderId="0" xfId="14" applyFont="1" applyAlignment="1">
      <alignment horizontal="left" vertical="center"/>
    </xf>
    <xf numFmtId="0" fontId="51" fillId="0" borderId="0" xfId="14" applyFont="1" applyAlignment="1">
      <alignment horizontal="left" vertical="top"/>
    </xf>
    <xf numFmtId="0" fontId="51" fillId="0" borderId="0" xfId="0" applyFont="1" applyAlignment="1">
      <alignment horizontal="center" vertical="top"/>
    </xf>
    <xf numFmtId="0" fontId="1" fillId="25" borderId="0" xfId="0" applyFont="1" applyFill="1"/>
    <xf numFmtId="0" fontId="0" fillId="0" borderId="0" xfId="0" applyAlignment="1">
      <alignment horizontal="center"/>
    </xf>
    <xf numFmtId="0" fontId="0" fillId="0" borderId="0" xfId="0" quotePrefix="1"/>
    <xf numFmtId="0" fontId="2" fillId="0" borderId="10" xfId="0" applyFont="1" applyBorder="1" applyAlignment="1">
      <alignment horizontal="right"/>
    </xf>
    <xf numFmtId="0" fontId="0" fillId="23" borderId="11" xfId="0" applyFill="1" applyBorder="1"/>
    <xf numFmtId="0" fontId="51" fillId="0" borderId="0" xfId="14" applyFont="1" applyAlignment="1">
      <alignment horizontal="center"/>
    </xf>
    <xf numFmtId="0" fontId="72" fillId="0" borderId="0" xfId="9" applyFont="1" applyAlignment="1">
      <alignment horizontal="left" vertical="top" wrapText="1"/>
    </xf>
    <xf numFmtId="0" fontId="0" fillId="23" borderId="6" xfId="0" applyFill="1" applyBorder="1"/>
    <xf numFmtId="0" fontId="0" fillId="26" borderId="0" xfId="0" applyFill="1"/>
    <xf numFmtId="0" fontId="48" fillId="0" borderId="0" xfId="14" applyFont="1" applyAlignment="1">
      <alignment horizontal="right" vertical="top"/>
    </xf>
    <xf numFmtId="0" fontId="17" fillId="0" borderId="0" xfId="11" applyFont="1"/>
    <xf numFmtId="0" fontId="0" fillId="0" borderId="14" xfId="0" applyBorder="1"/>
    <xf numFmtId="0" fontId="6" fillId="0" borderId="0" xfId="0" applyFont="1"/>
    <xf numFmtId="0" fontId="23" fillId="13" borderId="16" xfId="0" applyFont="1" applyFill="1" applyBorder="1"/>
    <xf numFmtId="49" fontId="94" fillId="0" borderId="0" xfId="0" applyNumberFormat="1" applyFont="1"/>
    <xf numFmtId="0" fontId="72" fillId="0" borderId="0" xfId="0" applyFont="1" applyAlignment="1" applyProtection="1">
      <alignment horizontal="center" vertical="center" wrapText="1"/>
      <protection locked="0"/>
    </xf>
    <xf numFmtId="0" fontId="44" fillId="0" borderId="0" xfId="0" applyFont="1" applyAlignment="1">
      <alignment horizontal="left" vertical="top" wrapText="1"/>
    </xf>
    <xf numFmtId="0" fontId="65" fillId="0" borderId="0" xfId="0" applyFont="1"/>
    <xf numFmtId="0" fontId="67" fillId="0" borderId="0" xfId="5" applyFont="1" applyAlignment="1" applyProtection="1">
      <alignment horizontal="left"/>
    </xf>
    <xf numFmtId="0" fontId="81" fillId="0" borderId="0" xfId="5" applyFont="1" applyAlignment="1" applyProtection="1">
      <alignment horizontal="left" vertical="center"/>
    </xf>
    <xf numFmtId="0" fontId="67" fillId="0" borderId="0" xfId="12" applyFont="1" applyAlignment="1">
      <alignment horizontal="right"/>
    </xf>
    <xf numFmtId="0" fontId="67" fillId="0" borderId="0" xfId="5" applyFont="1" applyProtection="1"/>
    <xf numFmtId="0" fontId="66" fillId="0" borderId="0" xfId="5" applyFont="1" applyProtection="1"/>
    <xf numFmtId="0" fontId="66" fillId="0" borderId="0" xfId="5" applyFont="1" applyAlignment="1" applyProtection="1">
      <alignment horizontal="left"/>
    </xf>
    <xf numFmtId="0" fontId="66" fillId="0" borderId="0" xfId="12" applyFont="1" applyAlignment="1">
      <alignment horizontal="left"/>
    </xf>
    <xf numFmtId="0" fontId="67" fillId="0" borderId="15" xfId="12" applyFont="1" applyBorder="1" applyAlignment="1">
      <alignment horizontal="left" vertical="center"/>
    </xf>
    <xf numFmtId="0" fontId="67" fillId="0" borderId="10" xfId="12" applyFont="1" applyBorder="1" applyAlignment="1">
      <alignment horizontal="right" vertical="center" wrapText="1"/>
    </xf>
    <xf numFmtId="0" fontId="67" fillId="0" borderId="10" xfId="12" applyFont="1" applyBorder="1" applyAlignment="1">
      <alignment horizontal="right" vertical="center"/>
    </xf>
    <xf numFmtId="0" fontId="67" fillId="0" borderId="12" xfId="12" applyFont="1" applyBorder="1" applyAlignment="1">
      <alignment horizontal="left"/>
    </xf>
    <xf numFmtId="0" fontId="67" fillId="0" borderId="0" xfId="12" applyFont="1" applyAlignment="1">
      <alignment horizontal="left" vertical="center"/>
    </xf>
    <xf numFmtId="0" fontId="67" fillId="0" borderId="0" xfId="12" applyFont="1" applyAlignment="1">
      <alignment horizontal="left" vertical="center" wrapText="1"/>
    </xf>
    <xf numFmtId="0" fontId="1" fillId="17" borderId="0" xfId="0" applyFont="1" applyFill="1"/>
    <xf numFmtId="0" fontId="1" fillId="26" borderId="0" xfId="0" applyFont="1" applyFill="1"/>
    <xf numFmtId="0" fontId="110" fillId="0" borderId="0" xfId="0" applyFont="1"/>
    <xf numFmtId="0" fontId="67" fillId="0" borderId="0" xfId="12" applyFont="1" applyAlignment="1">
      <alignment horizontal="left" vertical="top"/>
    </xf>
    <xf numFmtId="0" fontId="67" fillId="0" borderId="0" xfId="12" applyFont="1" applyAlignment="1">
      <alignment vertical="top"/>
    </xf>
    <xf numFmtId="0" fontId="67" fillId="0" borderId="0" xfId="12" applyFont="1" applyAlignment="1">
      <alignment vertical="center"/>
    </xf>
    <xf numFmtId="0" fontId="43" fillId="0" borderId="0" xfId="14" applyFont="1" applyAlignment="1">
      <alignment horizontal="center" vertical="center"/>
    </xf>
    <xf numFmtId="0" fontId="72" fillId="0" borderId="0" xfId="5" applyFont="1" applyAlignment="1" applyProtection="1">
      <alignment horizontal="left" vertical="top" wrapText="1"/>
    </xf>
    <xf numFmtId="0" fontId="67" fillId="0" borderId="0" xfId="12" applyFont="1" applyAlignment="1">
      <alignment horizontal="right" vertical="center" wrapText="1"/>
    </xf>
    <xf numFmtId="0" fontId="67" fillId="0" borderId="0" xfId="12" applyFont="1" applyAlignment="1">
      <alignment horizontal="right" vertical="center"/>
    </xf>
    <xf numFmtId="0" fontId="72" fillId="0" borderId="0" xfId="12" applyFont="1" applyAlignment="1">
      <alignment horizontal="center" vertical="center"/>
    </xf>
    <xf numFmtId="9" fontId="72" fillId="0" borderId="0" xfId="1" applyFont="1" applyFill="1" applyBorder="1" applyAlignment="1" applyProtection="1">
      <alignment horizontal="center"/>
    </xf>
    <xf numFmtId="0" fontId="72" fillId="0" borderId="0" xfId="12" applyFont="1" applyAlignment="1">
      <alignment horizontal="center" vertical="center" wrapText="1"/>
    </xf>
    <xf numFmtId="0" fontId="72" fillId="0" borderId="0" xfId="12" applyFont="1" applyAlignment="1">
      <alignment horizontal="center" wrapText="1"/>
    </xf>
    <xf numFmtId="0" fontId="109" fillId="0" borderId="0" xfId="12" applyFont="1" applyAlignment="1">
      <alignment horizontal="center" vertical="center"/>
    </xf>
    <xf numFmtId="0" fontId="48" fillId="0" borderId="0" xfId="14" applyFont="1" applyAlignment="1" applyProtection="1">
      <alignment vertical="center"/>
      <protection locked="0"/>
    </xf>
    <xf numFmtId="0" fontId="48" fillId="0" borderId="11" xfId="14" applyFont="1" applyBorder="1" applyAlignment="1">
      <alignment horizontal="center"/>
    </xf>
    <xf numFmtId="166" fontId="48" fillId="0" borderId="16" xfId="14" applyNumberFormat="1" applyFont="1" applyBorder="1" applyAlignment="1">
      <alignment horizontal="center"/>
    </xf>
    <xf numFmtId="0" fontId="81" fillId="0" borderId="0" xfId="0" applyFont="1" applyProtection="1">
      <protection hidden="1"/>
    </xf>
    <xf numFmtId="0" fontId="67" fillId="0" borderId="0" xfId="0" applyFont="1" applyAlignment="1">
      <alignment vertical="top"/>
    </xf>
    <xf numFmtId="0" fontId="72" fillId="0" borderId="0" xfId="0" applyFont="1" applyAlignment="1">
      <alignment horizontal="left" vertical="top" wrapText="1"/>
    </xf>
    <xf numFmtId="0" fontId="81" fillId="0" borderId="0" xfId="0" applyFont="1" applyAlignment="1">
      <alignment horizontal="left" vertical="top"/>
    </xf>
    <xf numFmtId="0" fontId="72" fillId="0" borderId="0" xfId="0" applyFont="1" applyAlignment="1">
      <alignment horizontal="left" vertical="top"/>
    </xf>
    <xf numFmtId="0" fontId="67" fillId="0" borderId="0" xfId="0" applyFont="1" applyAlignment="1">
      <alignment horizontal="left" vertical="top"/>
    </xf>
    <xf numFmtId="0" fontId="51" fillId="0" borderId="0" xfId="0" applyFont="1" applyAlignment="1">
      <alignment horizontal="left" vertical="top" wrapText="1"/>
    </xf>
    <xf numFmtId="0" fontId="52" fillId="0" borderId="0" xfId="4" applyFont="1" applyBorder="1" applyAlignment="1" applyProtection="1">
      <alignment horizontal="left" vertical="center"/>
    </xf>
    <xf numFmtId="0" fontId="54" fillId="0" borderId="0" xfId="4" applyFont="1" applyBorder="1" applyAlignment="1" applyProtection="1">
      <alignment horizontal="left" vertical="center"/>
    </xf>
    <xf numFmtId="0" fontId="48" fillId="0" borderId="0" xfId="14" applyFont="1" applyAlignment="1">
      <alignment horizontal="right" vertical="top" wrapText="1"/>
    </xf>
    <xf numFmtId="0" fontId="51" fillId="0" borderId="0" xfId="0" applyFont="1" applyAlignment="1" applyProtection="1">
      <alignment horizontal="center" vertical="top"/>
      <protection locked="0"/>
    </xf>
    <xf numFmtId="0" fontId="51" fillId="0" borderId="10" xfId="14" applyFont="1" applyBorder="1" applyAlignment="1">
      <alignment horizontal="center" vertical="center"/>
    </xf>
    <xf numFmtId="0" fontId="113" fillId="27" borderId="14" xfId="0" applyFont="1" applyFill="1" applyBorder="1"/>
    <xf numFmtId="0" fontId="114" fillId="0" borderId="0" xfId="0" applyFont="1" applyAlignment="1">
      <alignment horizontal="left" vertical="top" wrapText="1"/>
    </xf>
    <xf numFmtId="49" fontId="41" fillId="0" borderId="0" xfId="14" applyNumberFormat="1" applyFont="1" applyAlignment="1">
      <alignment horizontal="left"/>
    </xf>
    <xf numFmtId="49" fontId="48" fillId="0" borderId="0" xfId="14" applyNumberFormat="1" applyFont="1" applyAlignment="1">
      <alignment horizontal="left" wrapText="1"/>
    </xf>
    <xf numFmtId="9" fontId="48" fillId="0" borderId="0" xfId="14" applyNumberFormat="1" applyFont="1" applyAlignment="1">
      <alignment horizontal="center"/>
    </xf>
    <xf numFmtId="0" fontId="48" fillId="0" borderId="14" xfId="14" applyFont="1" applyBorder="1" applyAlignment="1" applyProtection="1">
      <alignment horizontal="center" vertical="center"/>
      <protection locked="0"/>
    </xf>
    <xf numFmtId="178" fontId="48" fillId="0" borderId="14" xfId="0" applyNumberFormat="1" applyFont="1" applyBorder="1" applyAlignment="1" applyProtection="1">
      <alignment horizontal="right" vertical="center"/>
      <protection locked="0"/>
    </xf>
    <xf numFmtId="177" fontId="48" fillId="0" borderId="14" xfId="0" applyNumberFormat="1" applyFont="1" applyBorder="1" applyAlignment="1" applyProtection="1">
      <alignment horizontal="right" vertical="center"/>
      <protection locked="0"/>
    </xf>
    <xf numFmtId="49" fontId="48" fillId="0" borderId="14" xfId="14" applyNumberFormat="1" applyFont="1" applyBorder="1" applyAlignment="1" applyProtection="1">
      <alignment horizontal="left" vertical="center"/>
      <protection locked="0"/>
    </xf>
    <xf numFmtId="0" fontId="51" fillId="0" borderId="17" xfId="14" applyFont="1" applyBorder="1" applyAlignment="1" applyProtection="1">
      <alignment horizontal="left" vertical="top" wrapText="1" readingOrder="1"/>
      <protection locked="0"/>
    </xf>
    <xf numFmtId="0" fontId="51" fillId="0" borderId="16" xfId="14" applyFont="1" applyBorder="1" applyAlignment="1" applyProtection="1">
      <alignment horizontal="left" vertical="top" wrapText="1" readingOrder="1"/>
      <protection locked="0"/>
    </xf>
    <xf numFmtId="0" fontId="51" fillId="0" borderId="18" xfId="14" applyFont="1" applyBorder="1" applyAlignment="1" applyProtection="1">
      <alignment horizontal="left" vertical="top" wrapText="1" readingOrder="1"/>
      <protection locked="0"/>
    </xf>
    <xf numFmtId="0" fontId="56" fillId="0" borderId="0" xfId="14" applyFont="1" applyAlignment="1">
      <alignment horizontal="left" vertical="top"/>
    </xf>
    <xf numFmtId="9" fontId="51" fillId="0" borderId="17" xfId="14" applyNumberFormat="1" applyFont="1" applyBorder="1" applyAlignment="1" applyProtection="1">
      <alignment horizontal="right" vertical="center"/>
      <protection locked="0"/>
    </xf>
    <xf numFmtId="9" fontId="51" fillId="0" borderId="16" xfId="14" applyNumberFormat="1" applyFont="1" applyBorder="1" applyAlignment="1" applyProtection="1">
      <alignment horizontal="right" vertical="center"/>
      <protection locked="0"/>
    </xf>
    <xf numFmtId="9" fontId="51" fillId="0" borderId="18" xfId="14" applyNumberFormat="1" applyFont="1" applyBorder="1" applyAlignment="1" applyProtection="1">
      <alignment horizontal="right" vertical="center"/>
      <protection locked="0"/>
    </xf>
    <xf numFmtId="0" fontId="51" fillId="0" borderId="15" xfId="0" applyFont="1" applyBorder="1" applyAlignment="1" applyProtection="1">
      <alignment horizontal="left" vertical="top" wrapText="1"/>
      <protection locked="0"/>
    </xf>
    <xf numFmtId="0" fontId="51" fillId="0" borderId="10" xfId="0" applyFont="1" applyBorder="1" applyAlignment="1" applyProtection="1">
      <alignment horizontal="left" vertical="top" wrapText="1"/>
      <protection locked="0"/>
    </xf>
    <xf numFmtId="0" fontId="51" fillId="0" borderId="6" xfId="0" applyFont="1" applyBorder="1" applyAlignment="1" applyProtection="1">
      <alignment horizontal="left" vertical="top" wrapText="1"/>
      <protection locked="0"/>
    </xf>
    <xf numFmtId="0" fontId="51" fillId="0" borderId="13" xfId="0" applyFont="1" applyBorder="1" applyAlignment="1" applyProtection="1">
      <alignment horizontal="left" vertical="top" wrapText="1"/>
      <protection locked="0"/>
    </xf>
    <xf numFmtId="0" fontId="51" fillId="0" borderId="11" xfId="0" applyFont="1" applyBorder="1" applyAlignment="1" applyProtection="1">
      <alignment horizontal="left" vertical="top" wrapText="1"/>
      <protection locked="0"/>
    </xf>
    <xf numFmtId="0" fontId="51" fillId="0" borderId="8" xfId="0" applyFont="1" applyBorder="1" applyAlignment="1" applyProtection="1">
      <alignment horizontal="left" vertical="top" wrapText="1"/>
      <protection locked="0"/>
    </xf>
    <xf numFmtId="178" fontId="51" fillId="0" borderId="14" xfId="0" applyNumberFormat="1" applyFont="1" applyBorder="1" applyAlignment="1" applyProtection="1">
      <alignment horizontal="right" vertical="center"/>
      <protection locked="0"/>
    </xf>
    <xf numFmtId="177" fontId="51" fillId="0" borderId="14" xfId="0" applyNumberFormat="1" applyFont="1" applyBorder="1" applyAlignment="1" applyProtection="1">
      <alignment horizontal="right" vertical="center"/>
      <protection locked="0"/>
    </xf>
    <xf numFmtId="0" fontId="51" fillId="0" borderId="14" xfId="14" applyFont="1" applyBorder="1" applyAlignment="1" applyProtection="1">
      <alignment horizontal="center" vertical="center"/>
      <protection locked="0"/>
    </xf>
    <xf numFmtId="3" fontId="51" fillId="0" borderId="17" xfId="14" applyNumberFormat="1" applyFont="1" applyBorder="1" applyAlignment="1" applyProtection="1">
      <alignment horizontal="right" vertical="center"/>
      <protection locked="0"/>
    </xf>
    <xf numFmtId="3" fontId="51" fillId="0" borderId="16" xfId="14" applyNumberFormat="1" applyFont="1" applyBorder="1" applyAlignment="1" applyProtection="1">
      <alignment horizontal="right" vertical="center"/>
      <protection locked="0"/>
    </xf>
    <xf numFmtId="3" fontId="51" fillId="0" borderId="18" xfId="14" applyNumberFormat="1" applyFont="1" applyBorder="1" applyAlignment="1" applyProtection="1">
      <alignment horizontal="right" vertical="center"/>
      <protection locked="0"/>
    </xf>
    <xf numFmtId="0" fontId="51" fillId="0" borderId="17" xfId="14" applyFont="1" applyBorder="1" applyAlignment="1" applyProtection="1">
      <alignment horizontal="center" vertical="center"/>
      <protection locked="0"/>
    </xf>
    <xf numFmtId="0" fontId="51" fillId="0" borderId="16" xfId="14" applyFont="1" applyBorder="1" applyAlignment="1" applyProtection="1">
      <alignment horizontal="center" vertical="center"/>
      <protection locked="0"/>
    </xf>
    <xf numFmtId="0" fontId="51" fillId="0" borderId="18" xfId="14" applyFont="1" applyBorder="1" applyAlignment="1" applyProtection="1">
      <alignment horizontal="center" vertical="center"/>
      <protection locked="0"/>
    </xf>
    <xf numFmtId="1" fontId="51" fillId="0" borderId="17" xfId="14" applyNumberFormat="1" applyFont="1" applyBorder="1" applyAlignment="1" applyProtection="1">
      <alignment horizontal="right" vertical="center"/>
      <protection locked="0"/>
    </xf>
    <xf numFmtId="1" fontId="51" fillId="0" borderId="16" xfId="14" applyNumberFormat="1" applyFont="1" applyBorder="1" applyAlignment="1" applyProtection="1">
      <alignment horizontal="right" vertical="center"/>
      <protection locked="0"/>
    </xf>
    <xf numFmtId="1" fontId="51" fillId="0" borderId="18" xfId="14" applyNumberFormat="1" applyFont="1" applyBorder="1" applyAlignment="1" applyProtection="1">
      <alignment horizontal="right" vertical="center"/>
      <protection locked="0"/>
    </xf>
    <xf numFmtId="0" fontId="51" fillId="0" borderId="17" xfId="14" applyFont="1" applyBorder="1" applyAlignment="1" applyProtection="1">
      <alignment horizontal="left" vertical="center"/>
      <protection locked="0"/>
    </xf>
    <xf numFmtId="0" fontId="51" fillId="0" borderId="16" xfId="14" applyFont="1" applyBorder="1" applyAlignment="1" applyProtection="1">
      <alignment horizontal="left" vertical="center"/>
      <protection locked="0"/>
    </xf>
    <xf numFmtId="0" fontId="51" fillId="0" borderId="18" xfId="14" applyFont="1" applyBorder="1" applyAlignment="1" applyProtection="1">
      <alignment horizontal="left" vertical="center"/>
      <protection locked="0"/>
    </xf>
    <xf numFmtId="170" fontId="51" fillId="0" borderId="17" xfId="14" applyNumberFormat="1" applyFont="1" applyBorder="1" applyAlignment="1" applyProtection="1">
      <alignment horizontal="left" vertical="center"/>
      <protection locked="0"/>
    </xf>
    <xf numFmtId="170" fontId="51" fillId="0" borderId="16" xfId="14" applyNumberFormat="1" applyFont="1" applyBorder="1" applyAlignment="1" applyProtection="1">
      <alignment horizontal="left" vertical="center"/>
      <protection locked="0"/>
    </xf>
    <xf numFmtId="170" fontId="51" fillId="0" borderId="18" xfId="14" applyNumberFormat="1" applyFont="1" applyBorder="1" applyAlignment="1" applyProtection="1">
      <alignment horizontal="left" vertical="center"/>
      <protection locked="0"/>
    </xf>
    <xf numFmtId="175" fontId="48" fillId="20" borderId="13" xfId="1" applyNumberFormat="1" applyFont="1" applyFill="1" applyBorder="1" applyAlignment="1">
      <alignment horizontal="right"/>
    </xf>
    <xf numFmtId="175" fontId="48" fillId="20" borderId="11" xfId="1" applyNumberFormat="1" applyFont="1" applyFill="1" applyBorder="1" applyAlignment="1">
      <alignment horizontal="right"/>
    </xf>
    <xf numFmtId="175" fontId="48" fillId="20" borderId="8" xfId="1" applyNumberFormat="1" applyFont="1" applyFill="1" applyBorder="1" applyAlignment="1">
      <alignment horizontal="right"/>
    </xf>
    <xf numFmtId="0" fontId="51" fillId="0" borderId="16" xfId="0" applyFont="1" applyBorder="1" applyAlignment="1" applyProtection="1">
      <alignment horizontal="left" vertical="center"/>
      <protection locked="0"/>
    </xf>
    <xf numFmtId="0" fontId="51" fillId="0" borderId="18" xfId="0" applyFont="1" applyBorder="1" applyAlignment="1" applyProtection="1">
      <alignment horizontal="left" vertical="center"/>
      <protection locked="0"/>
    </xf>
    <xf numFmtId="0" fontId="51" fillId="0" borderId="14" xfId="0" applyFont="1" applyBorder="1" applyAlignment="1" applyProtection="1">
      <alignment horizontal="left" vertical="top" wrapText="1"/>
      <protection locked="0"/>
    </xf>
    <xf numFmtId="0" fontId="48" fillId="0" borderId="17" xfId="14" applyFont="1" applyBorder="1" applyAlignment="1" applyProtection="1">
      <alignment horizontal="left" vertical="top" wrapText="1"/>
      <protection locked="0"/>
    </xf>
    <xf numFmtId="0" fontId="48" fillId="0" borderId="16" xfId="14" applyFont="1" applyBorder="1" applyAlignment="1" applyProtection="1">
      <alignment horizontal="left" vertical="top" wrapText="1"/>
      <protection locked="0"/>
    </xf>
    <xf numFmtId="0" fontId="48" fillId="0" borderId="18" xfId="14" applyFont="1" applyBorder="1" applyAlignment="1" applyProtection="1">
      <alignment horizontal="left" vertical="top" wrapText="1"/>
      <protection locked="0"/>
    </xf>
    <xf numFmtId="164" fontId="51" fillId="0" borderId="17" xfId="14" applyNumberFormat="1" applyFont="1" applyBorder="1" applyAlignment="1" applyProtection="1">
      <alignment horizontal="right" vertical="center"/>
      <protection locked="0"/>
    </xf>
    <xf numFmtId="164" fontId="51" fillId="0" borderId="16" xfId="14" applyNumberFormat="1" applyFont="1" applyBorder="1" applyAlignment="1" applyProtection="1">
      <alignment horizontal="right" vertical="center"/>
      <protection locked="0"/>
    </xf>
    <xf numFmtId="164" fontId="51" fillId="0" borderId="18" xfId="14" applyNumberFormat="1" applyFont="1" applyBorder="1" applyAlignment="1" applyProtection="1">
      <alignment horizontal="right" vertical="center"/>
      <protection locked="0"/>
    </xf>
    <xf numFmtId="49" fontId="51" fillId="0" borderId="14" xfId="14" applyNumberFormat="1" applyFont="1" applyBorder="1" applyAlignment="1" applyProtection="1">
      <alignment horizontal="left" vertical="center"/>
      <protection locked="0"/>
    </xf>
    <xf numFmtId="0" fontId="51" fillId="0" borderId="15" xfId="14" applyFont="1" applyBorder="1" applyAlignment="1" applyProtection="1">
      <alignment horizontal="center" vertical="center"/>
      <protection locked="0"/>
    </xf>
    <xf numFmtId="0" fontId="51" fillId="0" borderId="10" xfId="14" applyFont="1" applyBorder="1" applyAlignment="1" applyProtection="1">
      <alignment horizontal="center" vertical="center"/>
      <protection locked="0"/>
    </xf>
    <xf numFmtId="0" fontId="51" fillId="0" borderId="6" xfId="14" applyFont="1" applyBorder="1" applyAlignment="1" applyProtection="1">
      <alignment horizontal="center" vertical="center"/>
      <protection locked="0"/>
    </xf>
    <xf numFmtId="0" fontId="51" fillId="0" borderId="17" xfId="14" applyFont="1" applyBorder="1" applyAlignment="1" applyProtection="1">
      <alignment horizontal="left" vertical="top" wrapText="1"/>
      <protection locked="0"/>
    </xf>
    <xf numFmtId="0" fontId="51" fillId="0" borderId="16" xfId="14" applyFont="1" applyBorder="1" applyAlignment="1" applyProtection="1">
      <alignment horizontal="left" vertical="top" wrapText="1"/>
      <protection locked="0"/>
    </xf>
    <xf numFmtId="0" fontId="51" fillId="0" borderId="18" xfId="14" applyFont="1" applyBorder="1" applyAlignment="1" applyProtection="1">
      <alignment horizontal="left" vertical="top" wrapText="1"/>
      <protection locked="0"/>
    </xf>
    <xf numFmtId="0" fontId="48" fillId="0" borderId="0" xfId="14" applyFont="1" applyAlignment="1">
      <alignment horizontal="center"/>
    </xf>
    <xf numFmtId="0" fontId="48" fillId="0" borderId="0" xfId="0" applyFont="1" applyAlignment="1">
      <alignment horizontal="center"/>
    </xf>
    <xf numFmtId="14" fontId="51" fillId="0" borderId="17" xfId="14" applyNumberFormat="1" applyFont="1" applyBorder="1" applyAlignment="1" applyProtection="1">
      <alignment horizontal="center" vertical="center"/>
      <protection locked="0"/>
    </xf>
    <xf numFmtId="14" fontId="51" fillId="0" borderId="16" xfId="14" applyNumberFormat="1" applyFont="1" applyBorder="1" applyAlignment="1" applyProtection="1">
      <alignment horizontal="center" vertical="center"/>
      <protection locked="0"/>
    </xf>
    <xf numFmtId="14" fontId="51" fillId="0" borderId="18" xfId="14" applyNumberFormat="1" applyFont="1" applyBorder="1" applyAlignment="1" applyProtection="1">
      <alignment horizontal="center" vertical="center"/>
      <protection locked="0"/>
    </xf>
    <xf numFmtId="175" fontId="48" fillId="20" borderId="15" xfId="14" quotePrefix="1" applyNumberFormat="1" applyFont="1" applyFill="1" applyBorder="1" applyAlignment="1">
      <alignment horizontal="right"/>
    </xf>
    <xf numFmtId="175" fontId="48" fillId="20" borderId="10" xfId="14" quotePrefix="1" applyNumberFormat="1" applyFont="1" applyFill="1" applyBorder="1" applyAlignment="1">
      <alignment horizontal="right"/>
    </xf>
    <xf numFmtId="175" fontId="48" fillId="20" borderId="6" xfId="14" quotePrefix="1" applyNumberFormat="1" applyFont="1" applyFill="1" applyBorder="1" applyAlignment="1">
      <alignment horizontal="right"/>
    </xf>
    <xf numFmtId="173" fontId="51" fillId="0" borderId="17" xfId="14" applyNumberFormat="1" applyFont="1" applyBorder="1" applyAlignment="1" applyProtection="1">
      <alignment horizontal="right" vertical="center"/>
      <protection locked="0"/>
    </xf>
    <xf numFmtId="173" fontId="51" fillId="0" borderId="16" xfId="14" applyNumberFormat="1" applyFont="1" applyBorder="1" applyAlignment="1" applyProtection="1">
      <alignment horizontal="right" vertical="center"/>
      <protection locked="0"/>
    </xf>
    <xf numFmtId="173" fontId="51" fillId="0" borderId="18" xfId="14" applyNumberFormat="1" applyFont="1" applyBorder="1" applyAlignment="1" applyProtection="1">
      <alignment horizontal="right" vertical="center"/>
      <protection locked="0"/>
    </xf>
    <xf numFmtId="175" fontId="48" fillId="20" borderId="17" xfId="1" applyNumberFormat="1" applyFont="1" applyFill="1" applyBorder="1" applyAlignment="1">
      <alignment horizontal="right"/>
    </xf>
    <xf numFmtId="175" fontId="48" fillId="20" borderId="16" xfId="1" applyNumberFormat="1" applyFont="1" applyFill="1" applyBorder="1" applyAlignment="1">
      <alignment horizontal="right"/>
    </xf>
    <xf numFmtId="175" fontId="48" fillId="20" borderId="18" xfId="1" applyNumberFormat="1" applyFont="1" applyFill="1" applyBorder="1" applyAlignment="1">
      <alignment horizontal="right"/>
    </xf>
    <xf numFmtId="0" fontId="48" fillId="0" borderId="0" xfId="0" applyFont="1" applyAlignment="1">
      <alignment horizontal="left" vertical="top" wrapText="1"/>
    </xf>
    <xf numFmtId="0" fontId="97" fillId="0" borderId="0" xfId="14" applyFont="1" applyAlignment="1">
      <alignment horizontal="left" vertical="center"/>
    </xf>
    <xf numFmtId="170" fontId="51" fillId="0" borderId="14" xfId="4" applyNumberFormat="1" applyFont="1" applyBorder="1" applyAlignment="1">
      <alignment horizontal="left" vertical="center"/>
      <protection locked="0"/>
    </xf>
    <xf numFmtId="0" fontId="52" fillId="0" borderId="14" xfId="4" applyFont="1" applyBorder="1" applyAlignment="1">
      <alignment horizontal="left" vertical="center"/>
      <protection locked="0"/>
    </xf>
    <xf numFmtId="0" fontId="54" fillId="0" borderId="14" xfId="4" applyFont="1" applyBorder="1" applyAlignment="1">
      <alignment horizontal="left" vertical="center"/>
      <protection locked="0"/>
    </xf>
    <xf numFmtId="49" fontId="51" fillId="0" borderId="17" xfId="14" applyNumberFormat="1" applyFont="1" applyBorder="1" applyAlignment="1" applyProtection="1">
      <alignment horizontal="left" vertical="center"/>
      <protection locked="0"/>
    </xf>
    <xf numFmtId="49" fontId="51" fillId="0" borderId="16" xfId="14" applyNumberFormat="1" applyFont="1" applyBorder="1" applyAlignment="1" applyProtection="1">
      <alignment horizontal="left" vertical="center"/>
      <protection locked="0"/>
    </xf>
    <xf numFmtId="49" fontId="51" fillId="0" borderId="18" xfId="14" applyNumberFormat="1" applyFont="1" applyBorder="1" applyAlignment="1" applyProtection="1">
      <alignment horizontal="left" vertical="center"/>
      <protection locked="0"/>
    </xf>
    <xf numFmtId="0" fontId="86" fillId="11" borderId="0" xfId="14" applyFont="1" applyFill="1" applyAlignment="1">
      <alignment horizontal="center" vertical="center"/>
    </xf>
    <xf numFmtId="0" fontId="48" fillId="20" borderId="17" xfId="14" applyFont="1" applyFill="1" applyBorder="1" applyAlignment="1">
      <alignment horizontal="center" vertical="center"/>
    </xf>
    <xf numFmtId="0" fontId="48" fillId="20" borderId="18" xfId="14" applyFont="1" applyFill="1" applyBorder="1" applyAlignment="1">
      <alignment horizontal="center" vertical="center"/>
    </xf>
    <xf numFmtId="49" fontId="51" fillId="0" borderId="16" xfId="14" applyNumberFormat="1" applyFont="1" applyBorder="1" applyAlignment="1" applyProtection="1">
      <alignment vertical="center"/>
      <protection locked="0"/>
    </xf>
    <xf numFmtId="0" fontId="51" fillId="0" borderId="18" xfId="14" applyFont="1" applyBorder="1" applyAlignment="1" applyProtection="1">
      <alignment vertical="center"/>
      <protection locked="0"/>
    </xf>
    <xf numFmtId="0" fontId="48" fillId="0" borderId="0" xfId="14" applyFont="1" applyAlignment="1">
      <alignment horizontal="left"/>
    </xf>
    <xf numFmtId="0" fontId="48" fillId="0" borderId="7" xfId="14" applyFont="1" applyBorder="1" applyAlignment="1">
      <alignment horizontal="left"/>
    </xf>
    <xf numFmtId="166" fontId="51" fillId="0" borderId="17" xfId="14" applyNumberFormat="1" applyFont="1" applyBorder="1" applyAlignment="1" applyProtection="1">
      <alignment horizontal="center" vertical="center"/>
      <protection locked="0"/>
    </xf>
    <xf numFmtId="166" fontId="51" fillId="0" borderId="16" xfId="14" applyNumberFormat="1" applyFont="1" applyBorder="1" applyAlignment="1" applyProtection="1">
      <alignment horizontal="center" vertical="center"/>
      <protection locked="0"/>
    </xf>
    <xf numFmtId="166" fontId="51" fillId="0" borderId="18" xfId="14" applyNumberFormat="1" applyFont="1" applyBorder="1" applyAlignment="1" applyProtection="1">
      <alignment horizontal="center" vertical="center"/>
      <protection locked="0"/>
    </xf>
    <xf numFmtId="0" fontId="51" fillId="0" borderId="14" xfId="14" applyFont="1" applyBorder="1" applyAlignment="1" applyProtection="1">
      <alignment horizontal="left" vertical="center"/>
      <protection locked="0"/>
    </xf>
    <xf numFmtId="165" fontId="51" fillId="0" borderId="17" xfId="14" applyNumberFormat="1" applyFont="1" applyBorder="1" applyAlignment="1" applyProtection="1">
      <alignment horizontal="right" vertical="center"/>
      <protection locked="0"/>
    </xf>
    <xf numFmtId="165" fontId="51" fillId="0" borderId="16" xfId="14" applyNumberFormat="1" applyFont="1" applyBorder="1" applyAlignment="1" applyProtection="1">
      <alignment horizontal="right" vertical="center"/>
      <protection locked="0"/>
    </xf>
    <xf numFmtId="165" fontId="51" fillId="0" borderId="18" xfId="14" applyNumberFormat="1" applyFont="1" applyBorder="1" applyAlignment="1" applyProtection="1">
      <alignment horizontal="right" vertical="center"/>
      <protection locked="0"/>
    </xf>
    <xf numFmtId="170" fontId="51" fillId="0" borderId="14" xfId="14" applyNumberFormat="1" applyFont="1" applyBorder="1" applyAlignment="1" applyProtection="1">
      <alignment horizontal="left" vertical="center"/>
      <protection locked="0"/>
    </xf>
    <xf numFmtId="49" fontId="51" fillId="0" borderId="17" xfId="14" applyNumberFormat="1" applyFont="1" applyBorder="1" applyAlignment="1" applyProtection="1">
      <alignment horizontal="right" vertical="center"/>
      <protection locked="0"/>
    </xf>
    <xf numFmtId="49" fontId="51" fillId="0" borderId="16" xfId="14" applyNumberFormat="1" applyFont="1" applyBorder="1" applyAlignment="1" applyProtection="1">
      <alignment horizontal="right" vertical="center"/>
      <protection locked="0"/>
    </xf>
    <xf numFmtId="49" fontId="51" fillId="0" borderId="18" xfId="14" applyNumberFormat="1" applyFont="1" applyBorder="1" applyAlignment="1" applyProtection="1">
      <alignment horizontal="right" vertical="center"/>
      <protection locked="0"/>
    </xf>
    <xf numFmtId="0" fontId="48" fillId="0" borderId="11" xfId="14" applyFont="1" applyBorder="1" applyAlignment="1">
      <alignment horizontal="center"/>
    </xf>
    <xf numFmtId="0" fontId="51" fillId="0" borderId="17" xfId="14" applyFont="1" applyBorder="1" applyAlignment="1" applyProtection="1">
      <alignment vertical="center"/>
      <protection locked="0"/>
    </xf>
    <xf numFmtId="0" fontId="51" fillId="0" borderId="16" xfId="14" applyFont="1" applyBorder="1" applyAlignment="1" applyProtection="1">
      <alignment vertical="center"/>
      <protection locked="0"/>
    </xf>
    <xf numFmtId="49" fontId="51" fillId="0" borderId="17" xfId="14" applyNumberFormat="1" applyFont="1" applyBorder="1" applyAlignment="1" applyProtection="1">
      <alignment vertical="center"/>
      <protection locked="0"/>
    </xf>
    <xf numFmtId="49" fontId="51" fillId="0" borderId="18" xfId="14" applyNumberFormat="1" applyFont="1" applyBorder="1" applyAlignment="1" applyProtection="1">
      <alignment vertical="center"/>
      <protection locked="0"/>
    </xf>
    <xf numFmtId="0" fontId="52" fillId="0" borderId="17" xfId="4" applyFont="1" applyBorder="1" applyAlignment="1">
      <alignment vertical="center"/>
      <protection locked="0"/>
    </xf>
    <xf numFmtId="49" fontId="48" fillId="28" borderId="14" xfId="14" applyNumberFormat="1" applyFont="1" applyFill="1" applyBorder="1" applyAlignment="1" applyProtection="1">
      <alignment horizontal="left" vertical="center"/>
      <protection locked="0"/>
    </xf>
    <xf numFmtId="0" fontId="51" fillId="28" borderId="16" xfId="14" applyFont="1" applyFill="1" applyBorder="1" applyAlignment="1" applyProtection="1">
      <alignment horizontal="left" vertical="top" wrapText="1"/>
      <protection locked="0"/>
    </xf>
    <xf numFmtId="0" fontId="48" fillId="0" borderId="0" xfId="0" applyFont="1" applyAlignment="1">
      <alignment horizontal="left"/>
    </xf>
    <xf numFmtId="178" fontId="51" fillId="0" borderId="2" xfId="0" applyNumberFormat="1" applyFont="1" applyBorder="1" applyAlignment="1" applyProtection="1">
      <alignment horizontal="right" vertical="center"/>
      <protection locked="0"/>
    </xf>
    <xf numFmtId="177" fontId="51" fillId="0" borderId="2" xfId="0" applyNumberFormat="1" applyFont="1" applyBorder="1" applyAlignment="1" applyProtection="1">
      <alignment horizontal="right" vertical="center"/>
      <protection locked="0"/>
    </xf>
    <xf numFmtId="3" fontId="48" fillId="20" borderId="17" xfId="1" applyNumberFormat="1" applyFont="1" applyFill="1" applyBorder="1" applyAlignment="1">
      <alignment horizontal="right"/>
    </xf>
    <xf numFmtId="3" fontId="48" fillId="20" borderId="16" xfId="1" applyNumberFormat="1" applyFont="1" applyFill="1" applyBorder="1" applyAlignment="1">
      <alignment horizontal="right"/>
    </xf>
    <xf numFmtId="3" fontId="48" fillId="20" borderId="18" xfId="1" applyNumberFormat="1" applyFont="1" applyFill="1" applyBorder="1" applyAlignment="1">
      <alignment horizontal="right"/>
    </xf>
    <xf numFmtId="164" fontId="51" fillId="0" borderId="13" xfId="14" applyNumberFormat="1" applyFont="1" applyBorder="1" applyAlignment="1" applyProtection="1">
      <alignment horizontal="right" vertical="center"/>
      <protection locked="0"/>
    </xf>
    <xf numFmtId="164" fontId="51" fillId="0" borderId="11" xfId="14" applyNumberFormat="1" applyFont="1" applyBorder="1" applyAlignment="1" applyProtection="1">
      <alignment horizontal="right" vertical="center"/>
      <protection locked="0"/>
    </xf>
    <xf numFmtId="164" fontId="51" fillId="0" borderId="8" xfId="14" applyNumberFormat="1" applyFont="1" applyBorder="1" applyAlignment="1" applyProtection="1">
      <alignment horizontal="right" vertical="center"/>
      <protection locked="0"/>
    </xf>
    <xf numFmtId="9" fontId="48" fillId="0" borderId="17" xfId="14" applyNumberFormat="1" applyFont="1" applyBorder="1" applyAlignment="1">
      <alignment horizontal="center" vertical="center"/>
    </xf>
    <xf numFmtId="9" fontId="48" fillId="0" borderId="16" xfId="14" applyNumberFormat="1" applyFont="1" applyBorder="1" applyAlignment="1">
      <alignment horizontal="center" vertical="center"/>
    </xf>
    <xf numFmtId="9" fontId="48" fillId="0" borderId="18" xfId="14" applyNumberFormat="1" applyFont="1" applyBorder="1" applyAlignment="1">
      <alignment horizontal="center" vertical="center"/>
    </xf>
    <xf numFmtId="9" fontId="51" fillId="0" borderId="17" xfId="14" applyNumberFormat="1" applyFont="1" applyBorder="1" applyAlignment="1" applyProtection="1">
      <alignment horizontal="center" vertical="center"/>
      <protection locked="0"/>
    </xf>
    <xf numFmtId="9" fontId="51" fillId="0" borderId="16" xfId="14" applyNumberFormat="1" applyFont="1" applyBorder="1" applyAlignment="1" applyProtection="1">
      <alignment horizontal="center" vertical="center"/>
      <protection locked="0"/>
    </xf>
    <xf numFmtId="9" fontId="51" fillId="0" borderId="18" xfId="14" applyNumberFormat="1" applyFont="1" applyBorder="1" applyAlignment="1" applyProtection="1">
      <alignment horizontal="center" vertical="center"/>
      <protection locked="0"/>
    </xf>
    <xf numFmtId="49" fontId="51" fillId="0" borderId="2" xfId="14" applyNumberFormat="1" applyFont="1" applyBorder="1" applyAlignment="1" applyProtection="1">
      <alignment horizontal="left" vertical="center"/>
      <protection locked="0"/>
    </xf>
    <xf numFmtId="0" fontId="48" fillId="0" borderId="0" xfId="0" applyFont="1"/>
    <xf numFmtId="0" fontId="51" fillId="0" borderId="13" xfId="14" applyFont="1" applyBorder="1" applyAlignment="1" applyProtection="1">
      <alignment horizontal="left" vertical="center"/>
      <protection locked="0"/>
    </xf>
    <xf numFmtId="0" fontId="51" fillId="0" borderId="11" xfId="14" applyFont="1" applyBorder="1" applyAlignment="1" applyProtection="1">
      <alignment horizontal="left" vertical="center"/>
      <protection locked="0"/>
    </xf>
    <xf numFmtId="168" fontId="51" fillId="0" borderId="17" xfId="14" applyNumberFormat="1" applyFont="1" applyBorder="1" applyAlignment="1" applyProtection="1">
      <alignment horizontal="center" vertical="center"/>
      <protection locked="0"/>
    </xf>
    <xf numFmtId="168" fontId="51" fillId="0" borderId="16" xfId="14" applyNumberFormat="1" applyFont="1" applyBorder="1" applyAlignment="1" applyProtection="1">
      <alignment horizontal="center" vertical="center"/>
      <protection locked="0"/>
    </xf>
    <xf numFmtId="168" fontId="51" fillId="0" borderId="18" xfId="14" applyNumberFormat="1" applyFont="1" applyBorder="1" applyAlignment="1" applyProtection="1">
      <alignment horizontal="center" vertical="center"/>
      <protection locked="0"/>
    </xf>
    <xf numFmtId="171" fontId="51" fillId="0" borderId="17" xfId="14" applyNumberFormat="1" applyFont="1" applyBorder="1" applyAlignment="1" applyProtection="1">
      <alignment horizontal="left" vertical="center"/>
      <protection locked="0"/>
    </xf>
    <xf numFmtId="171" fontId="51" fillId="0" borderId="16" xfId="14" applyNumberFormat="1" applyFont="1" applyBorder="1" applyAlignment="1" applyProtection="1">
      <alignment horizontal="left" vertical="center"/>
      <protection locked="0"/>
    </xf>
    <xf numFmtId="171" fontId="51" fillId="0" borderId="18" xfId="14" applyNumberFormat="1" applyFont="1" applyBorder="1" applyAlignment="1" applyProtection="1">
      <alignment horizontal="left" vertical="center"/>
      <protection locked="0"/>
    </xf>
    <xf numFmtId="0" fontId="51" fillId="0" borderId="14" xfId="14" quotePrefix="1" applyFont="1" applyBorder="1" applyAlignment="1" applyProtection="1">
      <alignment horizontal="right" vertical="center"/>
      <protection locked="0"/>
    </xf>
    <xf numFmtId="0" fontId="51" fillId="0" borderId="14" xfId="14" applyFont="1" applyBorder="1" applyAlignment="1" applyProtection="1">
      <alignment horizontal="right" vertical="center"/>
      <protection locked="0"/>
    </xf>
    <xf numFmtId="0" fontId="51" fillId="0" borderId="16" xfId="0" applyFont="1" applyBorder="1" applyAlignment="1" applyProtection="1">
      <alignment vertical="center"/>
      <protection locked="0"/>
    </xf>
    <xf numFmtId="0" fontId="51" fillId="0" borderId="18" xfId="0" applyFont="1" applyBorder="1" applyAlignment="1" applyProtection="1">
      <alignment vertical="center"/>
      <protection locked="0"/>
    </xf>
    <xf numFmtId="14" fontId="51" fillId="0" borderId="14" xfId="0" applyNumberFormat="1" applyFont="1" applyBorder="1" applyAlignment="1" applyProtection="1">
      <alignment horizontal="right" vertical="center"/>
      <protection locked="0"/>
    </xf>
    <xf numFmtId="0" fontId="51" fillId="0" borderId="14" xfId="0" applyFont="1" applyBorder="1" applyAlignment="1" applyProtection="1">
      <alignment horizontal="right" vertical="center"/>
      <protection locked="0"/>
    </xf>
    <xf numFmtId="0" fontId="63" fillId="0" borderId="0" xfId="14" applyFont="1" applyAlignment="1">
      <alignment horizontal="left" vertical="center"/>
    </xf>
    <xf numFmtId="0" fontId="51" fillId="0" borderId="17" xfId="0" applyFont="1" applyBorder="1" applyAlignment="1" applyProtection="1">
      <alignment horizontal="center"/>
      <protection locked="0"/>
    </xf>
    <xf numFmtId="0" fontId="51" fillId="0" borderId="16" xfId="0" applyFont="1" applyBorder="1" applyAlignment="1" applyProtection="1">
      <alignment horizontal="center"/>
      <protection locked="0"/>
    </xf>
    <xf numFmtId="0" fontId="51" fillId="0" borderId="18" xfId="0" applyFont="1" applyBorder="1" applyAlignment="1" applyProtection="1">
      <alignment horizontal="center"/>
      <protection locked="0"/>
    </xf>
    <xf numFmtId="0" fontId="68" fillId="0" borderId="15" xfId="14" applyFont="1" applyBorder="1" applyAlignment="1">
      <alignment horizontal="center" vertical="center"/>
    </xf>
    <xf numFmtId="0" fontId="68" fillId="0" borderId="10" xfId="14" applyFont="1" applyBorder="1" applyAlignment="1">
      <alignment horizontal="center" vertical="center"/>
    </xf>
    <xf numFmtId="0" fontId="41" fillId="0" borderId="17" xfId="14" applyFont="1" applyBorder="1" applyAlignment="1">
      <alignment horizontal="left" vertical="top" wrapText="1"/>
    </xf>
    <xf numFmtId="0" fontId="41" fillId="0" borderId="16" xfId="14" applyFont="1" applyBorder="1" applyAlignment="1">
      <alignment horizontal="left" vertical="top" wrapText="1"/>
    </xf>
    <xf numFmtId="0" fontId="41" fillId="0" borderId="18" xfId="14" applyFont="1" applyBorder="1" applyAlignment="1">
      <alignment horizontal="left" vertical="top" wrapText="1"/>
    </xf>
    <xf numFmtId="0" fontId="68" fillId="0" borderId="17" xfId="14" applyFont="1" applyBorder="1" applyAlignment="1">
      <alignment horizontal="center" vertical="center"/>
    </xf>
    <xf numFmtId="0" fontId="68" fillId="0" borderId="16" xfId="14" applyFont="1" applyBorder="1" applyAlignment="1">
      <alignment horizontal="center" vertical="center"/>
    </xf>
    <xf numFmtId="0" fontId="48" fillId="0" borderId="17" xfId="14" applyFont="1" applyBorder="1" applyAlignment="1">
      <alignment horizontal="left" vertical="center"/>
    </xf>
    <xf numFmtId="0" fontId="48" fillId="0" borderId="16" xfId="14" applyFont="1" applyBorder="1" applyAlignment="1">
      <alignment horizontal="left" vertical="center"/>
    </xf>
    <xf numFmtId="0" fontId="48" fillId="0" borderId="18" xfId="14" applyFont="1" applyBorder="1" applyAlignment="1">
      <alignment horizontal="left" vertical="center"/>
    </xf>
    <xf numFmtId="0" fontId="68" fillId="0" borderId="13" xfId="14" applyFont="1" applyBorder="1" applyAlignment="1">
      <alignment horizontal="center" vertical="center"/>
    </xf>
    <xf numFmtId="0" fontId="68" fillId="0" borderId="11" xfId="14" applyFont="1" applyBorder="1" applyAlignment="1">
      <alignment horizontal="center" vertical="center"/>
    </xf>
    <xf numFmtId="0" fontId="68" fillId="0" borderId="8" xfId="14" applyFont="1" applyBorder="1" applyAlignment="1">
      <alignment horizontal="center" vertical="center"/>
    </xf>
    <xf numFmtId="0" fontId="48" fillId="0" borderId="17" xfId="14" applyFont="1" applyBorder="1" applyAlignment="1">
      <alignment horizontal="left" vertical="center" wrapText="1"/>
    </xf>
    <xf numFmtId="0" fontId="48" fillId="0" borderId="16" xfId="14" applyFont="1" applyBorder="1" applyAlignment="1">
      <alignment horizontal="left" vertical="center" wrapText="1"/>
    </xf>
    <xf numFmtId="0" fontId="48" fillId="0" borderId="18" xfId="14" applyFont="1" applyBorder="1" applyAlignment="1">
      <alignment horizontal="left" vertical="center" wrapText="1"/>
    </xf>
    <xf numFmtId="0" fontId="68" fillId="0" borderId="6" xfId="14" applyFont="1" applyBorder="1" applyAlignment="1">
      <alignment horizontal="center" vertical="center"/>
    </xf>
    <xf numFmtId="0" fontId="68" fillId="0" borderId="18" xfId="14" applyFont="1" applyBorder="1" applyAlignment="1">
      <alignment horizontal="center" vertical="center"/>
    </xf>
    <xf numFmtId="49" fontId="51" fillId="0" borderId="17" xfId="14" applyNumberFormat="1" applyFont="1" applyBorder="1" applyAlignment="1" applyProtection="1">
      <alignment horizontal="left" vertical="top" wrapText="1"/>
      <protection locked="0"/>
    </xf>
    <xf numFmtId="49" fontId="51" fillId="0" borderId="16" xfId="14" applyNumberFormat="1" applyFont="1" applyBorder="1" applyAlignment="1" applyProtection="1">
      <alignment horizontal="left" vertical="top" wrapText="1"/>
      <protection locked="0"/>
    </xf>
    <xf numFmtId="49" fontId="51" fillId="0" borderId="18" xfId="14" applyNumberFormat="1" applyFont="1" applyBorder="1" applyAlignment="1" applyProtection="1">
      <alignment horizontal="left" vertical="top" wrapText="1"/>
      <protection locked="0"/>
    </xf>
    <xf numFmtId="0" fontId="48" fillId="0" borderId="0" xfId="0" applyFont="1" applyAlignment="1">
      <alignment horizontal="center" wrapText="1"/>
    </xf>
    <xf numFmtId="0" fontId="51" fillId="0" borderId="17" xfId="14" applyFont="1" applyBorder="1" applyAlignment="1" applyProtection="1">
      <alignment horizontal="center" vertical="center" wrapText="1"/>
      <protection locked="0"/>
    </xf>
    <xf numFmtId="0" fontId="51" fillId="0" borderId="16" xfId="14" applyFont="1" applyBorder="1" applyAlignment="1" applyProtection="1">
      <alignment horizontal="center" vertical="center" wrapText="1"/>
      <protection locked="0"/>
    </xf>
    <xf numFmtId="0" fontId="51" fillId="0" borderId="18" xfId="14" applyFont="1" applyBorder="1" applyAlignment="1" applyProtection="1">
      <alignment horizontal="center" vertical="center" wrapText="1"/>
      <protection locked="0"/>
    </xf>
    <xf numFmtId="0" fontId="42" fillId="0" borderId="0" xfId="0" applyFont="1" applyAlignment="1">
      <alignment vertical="top" wrapText="1"/>
    </xf>
    <xf numFmtId="0" fontId="42" fillId="0" borderId="0" xfId="0" applyFont="1" applyAlignment="1">
      <alignment vertical="center"/>
    </xf>
    <xf numFmtId="0" fontId="51" fillId="20" borderId="17" xfId="14" applyFont="1" applyFill="1" applyBorder="1" applyAlignment="1">
      <alignment horizontal="left" vertical="top" wrapText="1"/>
    </xf>
    <xf numFmtId="0" fontId="51" fillId="20" borderId="16" xfId="14" applyFont="1" applyFill="1" applyBorder="1" applyAlignment="1">
      <alignment horizontal="left" vertical="top" wrapText="1"/>
    </xf>
    <xf numFmtId="0" fontId="51" fillId="20" borderId="18" xfId="14" applyFont="1" applyFill="1" applyBorder="1" applyAlignment="1">
      <alignment horizontal="left" vertical="top" wrapText="1"/>
    </xf>
    <xf numFmtId="0" fontId="51" fillId="20" borderId="17" xfId="14" quotePrefix="1" applyFont="1" applyFill="1" applyBorder="1" applyAlignment="1">
      <alignment horizontal="left" vertical="top" wrapText="1"/>
    </xf>
    <xf numFmtId="0" fontId="51" fillId="20" borderId="17" xfId="14" applyFont="1" applyFill="1" applyBorder="1" applyAlignment="1">
      <alignment horizontal="center" vertical="center"/>
    </xf>
    <xf numFmtId="0" fontId="51" fillId="20" borderId="18" xfId="14" applyFont="1" applyFill="1" applyBorder="1" applyAlignment="1">
      <alignment horizontal="center" vertical="center"/>
    </xf>
    <xf numFmtId="1" fontId="51" fillId="20" borderId="17" xfId="14" applyNumberFormat="1" applyFont="1" applyFill="1" applyBorder="1" applyAlignment="1">
      <alignment horizontal="center" vertical="center"/>
    </xf>
    <xf numFmtId="1" fontId="51" fillId="20" borderId="18" xfId="14" applyNumberFormat="1" applyFont="1" applyFill="1" applyBorder="1" applyAlignment="1">
      <alignment horizontal="center" vertical="center"/>
    </xf>
    <xf numFmtId="178" fontId="51" fillId="20" borderId="17" xfId="14" applyNumberFormat="1" applyFont="1" applyFill="1" applyBorder="1" applyAlignment="1">
      <alignment horizontal="right" vertical="center"/>
    </xf>
    <xf numFmtId="178" fontId="51" fillId="20" borderId="16" xfId="14" applyNumberFormat="1" applyFont="1" applyFill="1" applyBorder="1" applyAlignment="1">
      <alignment horizontal="right" vertical="center"/>
    </xf>
    <xf numFmtId="178" fontId="51" fillId="20" borderId="18" xfId="14" applyNumberFormat="1" applyFont="1" applyFill="1" applyBorder="1" applyAlignment="1">
      <alignment horizontal="right" vertical="center"/>
    </xf>
    <xf numFmtId="178" fontId="48" fillId="20" borderId="17" xfId="14" applyNumberFormat="1" applyFont="1" applyFill="1" applyBorder="1"/>
    <xf numFmtId="178" fontId="48" fillId="20" borderId="16" xfId="14" applyNumberFormat="1" applyFont="1" applyFill="1" applyBorder="1"/>
    <xf numFmtId="178" fontId="48" fillId="20" borderId="18" xfId="14" applyNumberFormat="1" applyFont="1" applyFill="1" applyBorder="1"/>
    <xf numFmtId="178" fontId="51" fillId="20" borderId="17" xfId="2" applyNumberFormat="1" applyFont="1" applyFill="1" applyBorder="1" applyAlignment="1" applyProtection="1">
      <alignment horizontal="right" vertical="center"/>
    </xf>
    <xf numFmtId="178" fontId="51" fillId="20" borderId="16" xfId="2" applyNumberFormat="1" applyFont="1" applyFill="1" applyBorder="1" applyAlignment="1" applyProtection="1">
      <alignment horizontal="right" vertical="center"/>
    </xf>
    <xf numFmtId="178" fontId="51" fillId="20" borderId="18" xfId="2" applyNumberFormat="1" applyFont="1" applyFill="1" applyBorder="1" applyAlignment="1" applyProtection="1">
      <alignment horizontal="right" vertical="center"/>
    </xf>
    <xf numFmtId="0" fontId="31" fillId="0" borderId="0" xfId="0" applyFont="1" applyAlignment="1">
      <alignment horizontal="center" vertical="center"/>
    </xf>
    <xf numFmtId="0" fontId="31" fillId="0" borderId="7" xfId="0" applyFont="1" applyBorder="1" applyAlignment="1">
      <alignment horizontal="center" vertical="center"/>
    </xf>
    <xf numFmtId="0" fontId="51" fillId="0" borderId="12" xfId="0" applyFont="1" applyBorder="1" applyAlignment="1" applyProtection="1">
      <alignment horizontal="left" vertical="top" wrapText="1"/>
      <protection locked="0"/>
    </xf>
    <xf numFmtId="0" fontId="51" fillId="0" borderId="0" xfId="0" applyFont="1" applyAlignment="1" applyProtection="1">
      <alignment horizontal="left" vertical="top" wrapText="1"/>
      <protection locked="0"/>
    </xf>
    <xf numFmtId="0" fontId="51" fillId="0" borderId="7" xfId="0" applyFont="1" applyBorder="1" applyAlignment="1" applyProtection="1">
      <alignment horizontal="left" vertical="top" wrapText="1"/>
      <protection locked="0"/>
    </xf>
    <xf numFmtId="0" fontId="81" fillId="0" borderId="0" xfId="14" applyFont="1" applyAlignment="1">
      <alignment horizontal="left" vertical="center"/>
    </xf>
    <xf numFmtId="0" fontId="81" fillId="0" borderId="0" xfId="0" applyFont="1" applyAlignment="1">
      <alignment horizontal="left" vertical="center"/>
    </xf>
    <xf numFmtId="9" fontId="71" fillId="20" borderId="17" xfId="14" applyNumberFormat="1" applyFont="1" applyFill="1" applyBorder="1"/>
    <xf numFmtId="9" fontId="71" fillId="20" borderId="16" xfId="14" applyNumberFormat="1" applyFont="1" applyFill="1" applyBorder="1"/>
    <xf numFmtId="9" fontId="71" fillId="20" borderId="18" xfId="14" applyNumberFormat="1" applyFont="1" applyFill="1" applyBorder="1"/>
    <xf numFmtId="166" fontId="71" fillId="20" borderId="17" xfId="14" applyNumberFormat="1" applyFont="1" applyFill="1" applyBorder="1"/>
    <xf numFmtId="166" fontId="71" fillId="20" borderId="16" xfId="14" applyNumberFormat="1" applyFont="1" applyFill="1" applyBorder="1"/>
    <xf numFmtId="166" fontId="71" fillId="20" borderId="18" xfId="14" applyNumberFormat="1" applyFont="1" applyFill="1" applyBorder="1"/>
    <xf numFmtId="172" fontId="71" fillId="20" borderId="17" xfId="14" applyNumberFormat="1" applyFont="1" applyFill="1" applyBorder="1"/>
    <xf numFmtId="172" fontId="71" fillId="20" borderId="16" xfId="14" applyNumberFormat="1" applyFont="1" applyFill="1" applyBorder="1"/>
    <xf numFmtId="172" fontId="71" fillId="20" borderId="18" xfId="14" applyNumberFormat="1" applyFont="1" applyFill="1" applyBorder="1"/>
    <xf numFmtId="0" fontId="72" fillId="0" borderId="17" xfId="14" applyFont="1" applyBorder="1" applyProtection="1">
      <protection locked="0"/>
    </xf>
    <xf numFmtId="0" fontId="72" fillId="0" borderId="16" xfId="14" applyFont="1" applyBorder="1" applyProtection="1">
      <protection locked="0"/>
    </xf>
    <xf numFmtId="0" fontId="72" fillId="0" borderId="18" xfId="14" applyFont="1" applyBorder="1" applyProtection="1">
      <protection locked="0"/>
    </xf>
    <xf numFmtId="14" fontId="72" fillId="0" borderId="17" xfId="14" applyNumberFormat="1" applyFont="1" applyBorder="1" applyProtection="1">
      <protection locked="0"/>
    </xf>
    <xf numFmtId="14" fontId="72" fillId="0" borderId="16" xfId="14" applyNumberFormat="1" applyFont="1" applyBorder="1" applyProtection="1">
      <protection locked="0"/>
    </xf>
    <xf numFmtId="14" fontId="72" fillId="0" borderId="18" xfId="14" applyNumberFormat="1" applyFont="1" applyBorder="1" applyProtection="1">
      <protection locked="0"/>
    </xf>
    <xf numFmtId="3" fontId="72" fillId="0" borderId="17" xfId="14" applyNumberFormat="1" applyFont="1" applyBorder="1" applyProtection="1">
      <protection locked="0"/>
    </xf>
    <xf numFmtId="3" fontId="72" fillId="0" borderId="16" xfId="14" applyNumberFormat="1" applyFont="1" applyBorder="1" applyProtection="1">
      <protection locked="0"/>
    </xf>
    <xf numFmtId="3" fontId="72" fillId="0" borderId="18" xfId="14" applyNumberFormat="1" applyFont="1" applyBorder="1" applyProtection="1">
      <protection locked="0"/>
    </xf>
    <xf numFmtId="9" fontId="72" fillId="0" borderId="17" xfId="14" applyNumberFormat="1" applyFont="1" applyBorder="1" applyProtection="1">
      <protection locked="0"/>
    </xf>
    <xf numFmtId="9" fontId="72" fillId="0" borderId="16" xfId="14" applyNumberFormat="1" applyFont="1" applyBorder="1" applyProtection="1">
      <protection locked="0"/>
    </xf>
    <xf numFmtId="9" fontId="72" fillId="0" borderId="18" xfId="14" applyNumberFormat="1" applyFont="1" applyBorder="1" applyProtection="1">
      <protection locked="0"/>
    </xf>
    <xf numFmtId="172" fontId="72" fillId="0" borderId="17" xfId="14" applyNumberFormat="1" applyFont="1" applyBorder="1" applyProtection="1">
      <protection locked="0"/>
    </xf>
    <xf numFmtId="172" fontId="72" fillId="0" borderId="16" xfId="14" applyNumberFormat="1" applyFont="1" applyBorder="1" applyProtection="1">
      <protection locked="0"/>
    </xf>
    <xf numFmtId="172" fontId="72" fillId="0" borderId="18" xfId="14" applyNumberFormat="1" applyFont="1" applyBorder="1" applyProtection="1">
      <protection locked="0"/>
    </xf>
    <xf numFmtId="177" fontId="67" fillId="20" borderId="17" xfId="14" applyNumberFormat="1" applyFont="1" applyFill="1" applyBorder="1"/>
    <xf numFmtId="177" fontId="67" fillId="20" borderId="16" xfId="14" applyNumberFormat="1" applyFont="1" applyFill="1" applyBorder="1"/>
    <xf numFmtId="177" fontId="67" fillId="20" borderId="18" xfId="14" applyNumberFormat="1" applyFont="1" applyFill="1" applyBorder="1"/>
    <xf numFmtId="0" fontId="72" fillId="0" borderId="17" xfId="14" applyFont="1" applyBorder="1" applyAlignment="1" applyProtection="1">
      <alignment horizontal="center"/>
      <protection locked="0"/>
    </xf>
    <xf numFmtId="0" fontId="72" fillId="0" borderId="16" xfId="14" applyFont="1" applyBorder="1" applyAlignment="1" applyProtection="1">
      <alignment horizontal="center"/>
      <protection locked="0"/>
    </xf>
    <xf numFmtId="0" fontId="72" fillId="0" borderId="18" xfId="14" applyFont="1" applyBorder="1" applyAlignment="1" applyProtection="1">
      <alignment horizontal="center"/>
      <protection locked="0"/>
    </xf>
    <xf numFmtId="0" fontId="67" fillId="20" borderId="17" xfId="14" applyFont="1" applyFill="1" applyBorder="1" applyAlignment="1">
      <alignment horizontal="center" vertical="center"/>
    </xf>
    <xf numFmtId="0" fontId="67" fillId="20" borderId="16" xfId="14" applyFont="1" applyFill="1" applyBorder="1" applyAlignment="1">
      <alignment horizontal="center" vertical="center"/>
    </xf>
    <xf numFmtId="0" fontId="67" fillId="20" borderId="18" xfId="14" applyFont="1" applyFill="1" applyBorder="1" applyAlignment="1">
      <alignment horizontal="center" vertical="center"/>
    </xf>
    <xf numFmtId="0" fontId="67" fillId="0" borderId="11" xfId="14" applyFont="1" applyBorder="1" applyAlignment="1">
      <alignment horizontal="center"/>
    </xf>
    <xf numFmtId="0" fontId="48" fillId="20" borderId="17" xfId="14" applyFont="1" applyFill="1" applyBorder="1" applyAlignment="1">
      <alignment horizontal="center"/>
    </xf>
    <xf numFmtId="0" fontId="48" fillId="20" borderId="16" xfId="14" applyFont="1" applyFill="1" applyBorder="1" applyAlignment="1">
      <alignment horizontal="center"/>
    </xf>
    <xf numFmtId="0" fontId="48" fillId="20" borderId="18" xfId="14" applyFont="1" applyFill="1" applyBorder="1" applyAlignment="1">
      <alignment horizontal="center"/>
    </xf>
    <xf numFmtId="0" fontId="51" fillId="0" borderId="17" xfId="14" applyFont="1" applyBorder="1" applyAlignment="1" applyProtection="1">
      <alignment horizontal="center"/>
      <protection locked="0"/>
    </xf>
    <xf numFmtId="0" fontId="51" fillId="0" borderId="16" xfId="14" applyFont="1" applyBorder="1" applyAlignment="1" applyProtection="1">
      <alignment horizontal="center"/>
      <protection locked="0"/>
    </xf>
    <xf numFmtId="0" fontId="51" fillId="0" borderId="18" xfId="14" applyFont="1" applyBorder="1" applyAlignment="1" applyProtection="1">
      <alignment horizontal="center"/>
      <protection locked="0"/>
    </xf>
    <xf numFmtId="175" fontId="51" fillId="0" borderId="17" xfId="2" applyNumberFormat="1" applyFont="1" applyBorder="1" applyProtection="1">
      <protection locked="0"/>
    </xf>
    <xf numFmtId="175" fontId="51" fillId="0" borderId="16" xfId="2" applyNumberFormat="1" applyFont="1" applyBorder="1" applyProtection="1">
      <protection locked="0"/>
    </xf>
    <xf numFmtId="175" fontId="51" fillId="0" borderId="18" xfId="2" applyNumberFormat="1" applyFont="1" applyBorder="1" applyProtection="1">
      <protection locked="0"/>
    </xf>
    <xf numFmtId="0" fontId="51" fillId="0" borderId="17" xfId="14" applyFont="1" applyBorder="1" applyAlignment="1" applyProtection="1">
      <alignment horizontal="left"/>
      <protection locked="0"/>
    </xf>
    <xf numFmtId="0" fontId="51" fillId="0" borderId="16" xfId="14" applyFont="1" applyBorder="1" applyAlignment="1" applyProtection="1">
      <alignment horizontal="left"/>
      <protection locked="0"/>
    </xf>
    <xf numFmtId="0" fontId="51" fillId="0" borderId="18" xfId="14" applyFont="1" applyBorder="1" applyAlignment="1" applyProtection="1">
      <alignment horizontal="left"/>
      <protection locked="0"/>
    </xf>
    <xf numFmtId="0" fontId="48" fillId="20" borderId="17" xfId="14" applyFont="1" applyFill="1" applyBorder="1" applyAlignment="1">
      <alignment horizontal="left"/>
    </xf>
    <xf numFmtId="0" fontId="48" fillId="20" borderId="16" xfId="14" applyFont="1" applyFill="1" applyBorder="1" applyAlignment="1">
      <alignment horizontal="left"/>
    </xf>
    <xf numFmtId="0" fontId="48" fillId="20" borderId="18" xfId="14" applyFont="1" applyFill="1" applyBorder="1" applyAlignment="1">
      <alignment horizontal="left"/>
    </xf>
    <xf numFmtId="44" fontId="51" fillId="0" borderId="17" xfId="14" applyNumberFormat="1" applyFont="1" applyBorder="1" applyAlignment="1" applyProtection="1">
      <alignment horizontal="right"/>
      <protection locked="0"/>
    </xf>
    <xf numFmtId="44" fontId="51" fillId="0" borderId="16" xfId="14" applyNumberFormat="1" applyFont="1" applyBorder="1" applyAlignment="1" applyProtection="1">
      <alignment horizontal="right"/>
      <protection locked="0"/>
    </xf>
    <xf numFmtId="44" fontId="51" fillId="0" borderId="18" xfId="14" applyNumberFormat="1" applyFont="1" applyBorder="1" applyAlignment="1" applyProtection="1">
      <alignment horizontal="right"/>
      <protection locked="0"/>
    </xf>
    <xf numFmtId="0" fontId="48" fillId="0" borderId="17" xfId="14" applyFont="1" applyBorder="1" applyAlignment="1" applyProtection="1">
      <alignment horizontal="center"/>
      <protection locked="0"/>
    </xf>
    <xf numFmtId="0" fontId="48" fillId="0" borderId="16" xfId="14" applyFont="1" applyBorder="1" applyAlignment="1" applyProtection="1">
      <alignment horizontal="center"/>
      <protection locked="0"/>
    </xf>
    <xf numFmtId="0" fontId="48" fillId="0" borderId="18" xfId="14" applyFont="1" applyBorder="1" applyAlignment="1" applyProtection="1">
      <alignment horizontal="center"/>
      <protection locked="0"/>
    </xf>
    <xf numFmtId="0" fontId="87" fillId="11" borderId="0" xfId="14" applyFont="1" applyFill="1" applyAlignment="1">
      <alignment horizontal="center" vertical="center"/>
    </xf>
    <xf numFmtId="0" fontId="51" fillId="0" borderId="17" xfId="14" applyFont="1" applyBorder="1" applyAlignment="1" applyProtection="1">
      <alignment horizontal="center" vertical="top"/>
      <protection locked="0"/>
    </xf>
    <xf numFmtId="0" fontId="51" fillId="0" borderId="16" xfId="14" applyFont="1" applyBorder="1" applyAlignment="1" applyProtection="1">
      <alignment horizontal="center" vertical="top"/>
      <protection locked="0"/>
    </xf>
    <xf numFmtId="0" fontId="51" fillId="0" borderId="18" xfId="14" applyFont="1" applyBorder="1" applyAlignment="1" applyProtection="1">
      <alignment horizontal="center" vertical="top"/>
      <protection locked="0"/>
    </xf>
    <xf numFmtId="9" fontId="48" fillId="20" borderId="17" xfId="1" applyFont="1" applyFill="1" applyBorder="1" applyAlignment="1">
      <alignment horizontal="center" vertical="center"/>
    </xf>
    <xf numFmtId="9" fontId="48" fillId="20" borderId="16" xfId="1" applyFont="1" applyFill="1" applyBorder="1" applyAlignment="1">
      <alignment horizontal="center" vertical="center"/>
    </xf>
    <xf numFmtId="9" fontId="48" fillId="20" borderId="18" xfId="1" applyFont="1" applyFill="1" applyBorder="1" applyAlignment="1">
      <alignment horizontal="center" vertical="center"/>
    </xf>
    <xf numFmtId="0" fontId="48" fillId="0" borderId="0" xfId="14" applyFont="1"/>
    <xf numFmtId="0" fontId="51" fillId="0" borderId="16" xfId="0" applyFont="1" applyBorder="1" applyAlignment="1" applyProtection="1">
      <alignment horizontal="left"/>
      <protection locked="0"/>
    </xf>
    <xf numFmtId="170" fontId="51" fillId="0" borderId="17" xfId="14" applyNumberFormat="1" applyFont="1" applyBorder="1" applyAlignment="1" applyProtection="1">
      <alignment horizontal="left"/>
      <protection locked="0"/>
    </xf>
    <xf numFmtId="170" fontId="51" fillId="0" borderId="16" xfId="14" applyNumberFormat="1" applyFont="1" applyBorder="1" applyAlignment="1" applyProtection="1">
      <alignment horizontal="left"/>
      <protection locked="0"/>
    </xf>
    <xf numFmtId="170" fontId="51" fillId="0" borderId="18" xfId="14" applyNumberFormat="1" applyFont="1" applyBorder="1" applyAlignment="1" applyProtection="1">
      <alignment horizontal="left"/>
      <protection locked="0"/>
    </xf>
    <xf numFmtId="0" fontId="52" fillId="0" borderId="17" xfId="4" applyFont="1" applyBorder="1" applyAlignment="1">
      <alignment horizontal="left"/>
      <protection locked="0"/>
    </xf>
    <xf numFmtId="0" fontId="52" fillId="0" borderId="16" xfId="4" applyFont="1" applyBorder="1" applyAlignment="1">
      <alignment horizontal="left"/>
      <protection locked="0"/>
    </xf>
    <xf numFmtId="0" fontId="52" fillId="0" borderId="18" xfId="4" applyFont="1" applyBorder="1" applyAlignment="1">
      <alignment horizontal="left"/>
      <protection locked="0"/>
    </xf>
    <xf numFmtId="0" fontId="51" fillId="0" borderId="18" xfId="0" applyFont="1" applyBorder="1" applyAlignment="1" applyProtection="1">
      <alignment horizontal="left"/>
      <protection locked="0"/>
    </xf>
    <xf numFmtId="0" fontId="51" fillId="0" borderId="17" xfId="0" applyFont="1" applyBorder="1" applyAlignment="1" applyProtection="1">
      <alignment horizontal="center" vertical="top"/>
      <protection locked="0"/>
    </xf>
    <xf numFmtId="0" fontId="51" fillId="0" borderId="16" xfId="0" applyFont="1" applyBorder="1" applyAlignment="1" applyProtection="1">
      <alignment horizontal="center" vertical="top"/>
      <protection locked="0"/>
    </xf>
    <xf numFmtId="0" fontId="51" fillId="0" borderId="18" xfId="0" applyFont="1" applyBorder="1" applyAlignment="1" applyProtection="1">
      <alignment horizontal="center" vertical="top"/>
      <protection locked="0"/>
    </xf>
    <xf numFmtId="44" fontId="51" fillId="0" borderId="17" xfId="14" applyNumberFormat="1" applyFont="1" applyBorder="1" applyAlignment="1" applyProtection="1">
      <alignment horizontal="center"/>
      <protection locked="0"/>
    </xf>
    <xf numFmtId="44" fontId="51" fillId="0" borderId="16" xfId="14" applyNumberFormat="1" applyFont="1" applyBorder="1" applyAlignment="1" applyProtection="1">
      <alignment horizontal="center"/>
      <protection locked="0"/>
    </xf>
    <xf numFmtId="44" fontId="51" fillId="0" borderId="18" xfId="14" applyNumberFormat="1" applyFont="1" applyBorder="1" applyAlignment="1" applyProtection="1">
      <alignment horizontal="center"/>
      <protection locked="0"/>
    </xf>
    <xf numFmtId="164" fontId="51" fillId="0" borderId="14" xfId="14" applyNumberFormat="1" applyFont="1" applyBorder="1" applyAlignment="1" applyProtection="1">
      <alignment horizontal="center" vertical="center"/>
      <protection locked="0"/>
    </xf>
    <xf numFmtId="167" fontId="51" fillId="0" borderId="14" xfId="14" applyNumberFormat="1" applyFont="1" applyBorder="1" applyAlignment="1" applyProtection="1">
      <alignment horizontal="center" vertical="center"/>
      <protection locked="0"/>
    </xf>
    <xf numFmtId="3" fontId="51" fillId="0" borderId="17" xfId="0" applyNumberFormat="1" applyFont="1" applyBorder="1" applyProtection="1">
      <protection locked="0"/>
    </xf>
    <xf numFmtId="3" fontId="51" fillId="0" borderId="16" xfId="0" applyNumberFormat="1" applyFont="1" applyBorder="1" applyProtection="1">
      <protection locked="0"/>
    </xf>
    <xf numFmtId="3" fontId="51" fillId="0" borderId="18" xfId="0" applyNumberFormat="1" applyFont="1" applyBorder="1" applyProtection="1">
      <protection locked="0"/>
    </xf>
    <xf numFmtId="9" fontId="51" fillId="0" borderId="17" xfId="14" applyNumberFormat="1" applyFont="1" applyBorder="1" applyAlignment="1" applyProtection="1">
      <alignment horizontal="right"/>
      <protection locked="0"/>
    </xf>
    <xf numFmtId="9" fontId="51" fillId="0" borderId="16" xfId="14" applyNumberFormat="1" applyFont="1" applyBorder="1" applyAlignment="1" applyProtection="1">
      <alignment horizontal="right"/>
      <protection locked="0"/>
    </xf>
    <xf numFmtId="9" fontId="51" fillId="0" borderId="18" xfId="14" applyNumberFormat="1" applyFont="1" applyBorder="1" applyAlignment="1" applyProtection="1">
      <alignment horizontal="right"/>
      <protection locked="0"/>
    </xf>
    <xf numFmtId="14" fontId="51" fillId="0" borderId="17" xfId="0" applyNumberFormat="1" applyFont="1" applyBorder="1" applyProtection="1">
      <protection locked="0"/>
    </xf>
    <xf numFmtId="14" fontId="51" fillId="0" borderId="16" xfId="0" applyNumberFormat="1" applyFont="1" applyBorder="1" applyProtection="1">
      <protection locked="0"/>
    </xf>
    <xf numFmtId="14" fontId="51" fillId="0" borderId="18" xfId="0" applyNumberFormat="1" applyFont="1" applyBorder="1" applyProtection="1">
      <protection locked="0"/>
    </xf>
    <xf numFmtId="0" fontId="51" fillId="0" borderId="17" xfId="0" applyFont="1" applyBorder="1" applyAlignment="1" applyProtection="1">
      <alignment horizontal="left" vertical="top" wrapText="1"/>
      <protection locked="0"/>
    </xf>
    <xf numFmtId="0" fontId="51" fillId="0" borderId="16" xfId="0" applyFont="1" applyBorder="1" applyAlignment="1" applyProtection="1">
      <alignment horizontal="left" vertical="top" wrapText="1"/>
      <protection locked="0"/>
    </xf>
    <xf numFmtId="0" fontId="51" fillId="0" borderId="18" xfId="0" applyFont="1" applyBorder="1" applyAlignment="1" applyProtection="1">
      <alignment horizontal="left" vertical="top" wrapText="1"/>
      <protection locked="0"/>
    </xf>
    <xf numFmtId="0" fontId="72" fillId="0" borderId="17" xfId="13" applyFont="1" applyBorder="1" applyAlignment="1" applyProtection="1">
      <alignment horizontal="left" vertical="top" wrapText="1"/>
      <protection locked="0"/>
    </xf>
    <xf numFmtId="0" fontId="72" fillId="0" borderId="16" xfId="13" applyFont="1" applyBorder="1" applyAlignment="1" applyProtection="1">
      <alignment horizontal="left" vertical="top" wrapText="1"/>
      <protection locked="0"/>
    </xf>
    <xf numFmtId="0" fontId="72" fillId="0" borderId="18" xfId="13" applyFont="1" applyBorder="1" applyAlignment="1" applyProtection="1">
      <alignment horizontal="left" vertical="top" wrapText="1"/>
      <protection locked="0"/>
    </xf>
    <xf numFmtId="0" fontId="51" fillId="0" borderId="17" xfId="14" applyFont="1" applyBorder="1" applyAlignment="1" applyProtection="1">
      <alignment horizontal="center" vertical="top" wrapText="1"/>
      <protection locked="0"/>
    </xf>
    <xf numFmtId="0" fontId="51" fillId="0" borderId="16" xfId="14" applyFont="1" applyBorder="1" applyAlignment="1" applyProtection="1">
      <alignment horizontal="center" vertical="top" wrapText="1"/>
      <protection locked="0"/>
    </xf>
    <xf numFmtId="0" fontId="51" fillId="0" borderId="18" xfId="14" applyFont="1" applyBorder="1" applyAlignment="1" applyProtection="1">
      <alignment horizontal="center" vertical="top" wrapText="1"/>
      <protection locked="0"/>
    </xf>
    <xf numFmtId="0" fontId="48" fillId="0" borderId="0" xfId="14" applyFont="1" applyAlignment="1">
      <alignment horizontal="left" vertical="top" wrapText="1"/>
    </xf>
    <xf numFmtId="0" fontId="67" fillId="0" borderId="0" xfId="0" applyFont="1" applyAlignment="1">
      <alignment horizontal="left" vertical="top" wrapText="1"/>
    </xf>
    <xf numFmtId="0" fontId="72" fillId="0" borderId="17" xfId="13" applyFont="1" applyBorder="1" applyAlignment="1" applyProtection="1">
      <alignment horizontal="center"/>
      <protection locked="0"/>
    </xf>
    <xf numFmtId="0" fontId="72" fillId="0" borderId="16" xfId="13" applyFont="1" applyBorder="1" applyAlignment="1" applyProtection="1">
      <alignment horizontal="center"/>
      <protection locked="0"/>
    </xf>
    <xf numFmtId="0" fontId="72" fillId="0" borderId="18" xfId="13" applyFont="1" applyBorder="1" applyAlignment="1" applyProtection="1">
      <alignment horizontal="center"/>
      <protection locked="0"/>
    </xf>
    <xf numFmtId="165" fontId="51" fillId="0" borderId="17" xfId="14" applyNumberFormat="1" applyFont="1" applyBorder="1" applyAlignment="1" applyProtection="1">
      <alignment horizontal="left"/>
      <protection locked="0"/>
    </xf>
    <xf numFmtId="165" fontId="51" fillId="0" borderId="16" xfId="14" applyNumberFormat="1" applyFont="1" applyBorder="1" applyAlignment="1" applyProtection="1">
      <alignment horizontal="left"/>
      <protection locked="0"/>
    </xf>
    <xf numFmtId="165" fontId="51" fillId="0" borderId="18" xfId="14" applyNumberFormat="1" applyFont="1" applyBorder="1" applyAlignment="1" applyProtection="1">
      <alignment horizontal="left"/>
      <protection locked="0"/>
    </xf>
    <xf numFmtId="3" fontId="51" fillId="0" borderId="17" xfId="14" applyNumberFormat="1" applyFont="1" applyBorder="1" applyAlignment="1" applyProtection="1">
      <alignment horizontal="right"/>
      <protection locked="0"/>
    </xf>
    <xf numFmtId="3" fontId="51" fillId="0" borderId="16" xfId="14" applyNumberFormat="1" applyFont="1" applyBorder="1" applyAlignment="1" applyProtection="1">
      <alignment horizontal="right"/>
      <protection locked="0"/>
    </xf>
    <xf numFmtId="3" fontId="51" fillId="0" borderId="18" xfId="14" applyNumberFormat="1" applyFont="1" applyBorder="1" applyAlignment="1" applyProtection="1">
      <alignment horizontal="right"/>
      <protection locked="0"/>
    </xf>
    <xf numFmtId="42" fontId="51" fillId="0" borderId="17" xfId="14" applyNumberFormat="1" applyFont="1" applyBorder="1" applyAlignment="1" applyProtection="1">
      <alignment horizontal="right"/>
      <protection locked="0"/>
    </xf>
    <xf numFmtId="42" fontId="51" fillId="0" borderId="16" xfId="14" applyNumberFormat="1" applyFont="1" applyBorder="1" applyAlignment="1" applyProtection="1">
      <alignment horizontal="right"/>
      <protection locked="0"/>
    </xf>
    <xf numFmtId="42" fontId="51" fillId="0" borderId="18" xfId="14" applyNumberFormat="1" applyFont="1" applyBorder="1" applyAlignment="1" applyProtection="1">
      <alignment horizontal="right"/>
      <protection locked="0"/>
    </xf>
    <xf numFmtId="174" fontId="51" fillId="0" borderId="17" xfId="14" applyNumberFormat="1" applyFont="1" applyBorder="1" applyAlignment="1" applyProtection="1">
      <alignment horizontal="center"/>
      <protection locked="0"/>
    </xf>
    <xf numFmtId="174" fontId="51" fillId="0" borderId="16" xfId="14" applyNumberFormat="1" applyFont="1" applyBorder="1" applyAlignment="1" applyProtection="1">
      <alignment horizontal="center"/>
      <protection locked="0"/>
    </xf>
    <xf numFmtId="174" fontId="51" fillId="0" borderId="18" xfId="14" applyNumberFormat="1" applyFont="1" applyBorder="1" applyAlignment="1" applyProtection="1">
      <alignment horizontal="center"/>
      <protection locked="0"/>
    </xf>
    <xf numFmtId="164" fontId="51" fillId="0" borderId="16" xfId="14" applyNumberFormat="1" applyFont="1" applyBorder="1" applyAlignment="1" applyProtection="1">
      <alignment horizontal="center"/>
      <protection locked="0"/>
    </xf>
    <xf numFmtId="164" fontId="51" fillId="0" borderId="18" xfId="14" applyNumberFormat="1" applyFont="1" applyBorder="1" applyAlignment="1" applyProtection="1">
      <alignment horizontal="center"/>
      <protection locked="0"/>
    </xf>
    <xf numFmtId="49" fontId="51" fillId="0" borderId="14" xfId="14" applyNumberFormat="1" applyFont="1" applyBorder="1" applyAlignment="1" applyProtection="1">
      <alignment horizontal="left"/>
      <protection locked="0"/>
    </xf>
    <xf numFmtId="49" fontId="51" fillId="0" borderId="17" xfId="14" applyNumberFormat="1" applyFont="1" applyBorder="1" applyAlignment="1" applyProtection="1">
      <alignment horizontal="left"/>
      <protection locked="0"/>
    </xf>
    <xf numFmtId="49" fontId="51" fillId="0" borderId="16" xfId="14" applyNumberFormat="1" applyFont="1" applyBorder="1" applyAlignment="1" applyProtection="1">
      <alignment horizontal="left"/>
      <protection locked="0"/>
    </xf>
    <xf numFmtId="49" fontId="51" fillId="0" borderId="18" xfId="14" applyNumberFormat="1" applyFont="1" applyBorder="1" applyAlignment="1" applyProtection="1">
      <alignment horizontal="left"/>
      <protection locked="0"/>
    </xf>
    <xf numFmtId="164" fontId="51" fillId="0" borderId="14" xfId="14" applyNumberFormat="1" applyFont="1" applyBorder="1" applyAlignment="1" applyProtection="1">
      <alignment horizontal="center"/>
      <protection locked="0"/>
    </xf>
    <xf numFmtId="3" fontId="51" fillId="0" borderId="14" xfId="0" applyNumberFormat="1" applyFont="1" applyBorder="1" applyAlignment="1" applyProtection="1">
      <alignment horizontal="center"/>
      <protection locked="0"/>
    </xf>
    <xf numFmtId="169" fontId="51" fillId="0" borderId="17" xfId="14" applyNumberFormat="1" applyFont="1" applyBorder="1" applyAlignment="1" applyProtection="1">
      <alignment horizontal="center"/>
      <protection locked="0"/>
    </xf>
    <xf numFmtId="169" fontId="51" fillId="0" borderId="16" xfId="14" applyNumberFormat="1" applyFont="1" applyBorder="1" applyAlignment="1" applyProtection="1">
      <alignment horizontal="center"/>
      <protection locked="0"/>
    </xf>
    <xf numFmtId="169" fontId="51" fillId="0" borderId="18" xfId="14" applyNumberFormat="1" applyFont="1" applyBorder="1" applyAlignment="1" applyProtection="1">
      <alignment horizontal="center"/>
      <protection locked="0"/>
    </xf>
    <xf numFmtId="169" fontId="64" fillId="20" borderId="0" xfId="14" applyNumberFormat="1" applyFont="1" applyFill="1" applyAlignment="1">
      <alignment horizontal="center" vertical="top"/>
    </xf>
    <xf numFmtId="0" fontId="64" fillId="20" borderId="0" xfId="14" applyFont="1" applyFill="1" applyAlignment="1">
      <alignment horizontal="center" vertical="top"/>
    </xf>
    <xf numFmtId="164" fontId="48" fillId="0" borderId="10" xfId="14" applyNumberFormat="1" applyFont="1" applyBorder="1" applyAlignment="1">
      <alignment horizontal="center" vertical="top"/>
    </xf>
    <xf numFmtId="169" fontId="51" fillId="0" borderId="14" xfId="14" applyNumberFormat="1" applyFont="1" applyBorder="1" applyAlignment="1" applyProtection="1">
      <alignment horizontal="center"/>
      <protection locked="0"/>
    </xf>
    <xf numFmtId="0" fontId="51" fillId="0" borderId="14" xfId="14" applyFont="1" applyBorder="1" applyAlignment="1" applyProtection="1">
      <alignment horizontal="center"/>
      <protection locked="0"/>
    </xf>
    <xf numFmtId="3" fontId="51" fillId="0" borderId="14" xfId="14" applyNumberFormat="1" applyFont="1" applyBorder="1" applyAlignment="1" applyProtection="1">
      <alignment horizontal="right"/>
      <protection locked="0"/>
    </xf>
    <xf numFmtId="37" fontId="64" fillId="20" borderId="0" xfId="14" applyNumberFormat="1" applyFont="1" applyFill="1" applyAlignment="1">
      <alignment horizontal="center" vertical="top"/>
    </xf>
    <xf numFmtId="1" fontId="51" fillId="0" borderId="14" xfId="14" applyNumberFormat="1" applyFont="1" applyBorder="1" applyAlignment="1" applyProtection="1">
      <alignment horizontal="center"/>
      <protection locked="0"/>
    </xf>
    <xf numFmtId="0" fontId="51" fillId="0" borderId="14" xfId="0" applyFont="1" applyBorder="1" applyAlignment="1" applyProtection="1">
      <alignment horizontal="center"/>
      <protection locked="0"/>
    </xf>
    <xf numFmtId="42" fontId="51" fillId="0" borderId="14" xfId="14" applyNumberFormat="1" applyFont="1" applyBorder="1" applyAlignment="1" applyProtection="1">
      <alignment horizontal="right"/>
      <protection locked="0"/>
    </xf>
    <xf numFmtId="42" fontId="51" fillId="0" borderId="14" xfId="0" applyNumberFormat="1" applyFont="1" applyBorder="1" applyAlignment="1" applyProtection="1">
      <alignment horizontal="right"/>
      <protection locked="0"/>
    </xf>
    <xf numFmtId="174" fontId="51" fillId="0" borderId="17" xfId="0" applyNumberFormat="1" applyFont="1" applyBorder="1" applyAlignment="1" applyProtection="1">
      <alignment horizontal="center"/>
      <protection locked="0"/>
    </xf>
    <xf numFmtId="174" fontId="51" fillId="0" borderId="16" xfId="0" applyNumberFormat="1" applyFont="1" applyBorder="1" applyAlignment="1" applyProtection="1">
      <alignment horizontal="center"/>
      <protection locked="0"/>
    </xf>
    <xf numFmtId="174" fontId="51" fillId="0" borderId="18" xfId="0" applyNumberFormat="1" applyFont="1" applyBorder="1" applyAlignment="1" applyProtection="1">
      <alignment horizontal="center"/>
      <protection locked="0"/>
    </xf>
    <xf numFmtId="165" fontId="51" fillId="0" borderId="14" xfId="14" applyNumberFormat="1" applyFont="1" applyBorder="1" applyAlignment="1" applyProtection="1">
      <alignment horizontal="left"/>
      <protection locked="0"/>
    </xf>
    <xf numFmtId="174" fontId="51" fillId="0" borderId="14" xfId="14" applyNumberFormat="1" applyFont="1" applyBorder="1" applyAlignment="1" applyProtection="1">
      <alignment horizontal="center"/>
      <protection locked="0"/>
    </xf>
    <xf numFmtId="3" fontId="51" fillId="0" borderId="14" xfId="14" applyNumberFormat="1" applyFont="1" applyBorder="1" applyAlignment="1" applyProtection="1">
      <alignment horizontal="center"/>
      <protection locked="0"/>
    </xf>
    <xf numFmtId="6" fontId="51" fillId="0" borderId="14" xfId="14" applyNumberFormat="1" applyFont="1" applyBorder="1" applyAlignment="1" applyProtection="1">
      <alignment horizontal="right"/>
      <protection locked="0"/>
    </xf>
    <xf numFmtId="169" fontId="48" fillId="0" borderId="11" xfId="14" applyNumberFormat="1" applyFont="1" applyBorder="1" applyAlignment="1">
      <alignment horizontal="center" vertical="top"/>
    </xf>
    <xf numFmtId="37" fontId="48" fillId="0" borderId="0" xfId="14" applyNumberFormat="1" applyFont="1" applyAlignment="1">
      <alignment horizontal="center"/>
    </xf>
    <xf numFmtId="3" fontId="51" fillId="0" borderId="9" xfId="14" applyNumberFormat="1" applyFont="1" applyBorder="1" applyAlignment="1" applyProtection="1">
      <alignment horizontal="center"/>
      <protection locked="0"/>
    </xf>
    <xf numFmtId="0" fontId="51" fillId="0" borderId="9" xfId="0" applyFont="1" applyBorder="1" applyAlignment="1" applyProtection="1">
      <alignment horizontal="center"/>
      <protection locked="0"/>
    </xf>
    <xf numFmtId="3" fontId="51" fillId="0" borderId="17" xfId="14" applyNumberFormat="1" applyFont="1" applyBorder="1" applyAlignment="1" applyProtection="1">
      <alignment horizontal="center"/>
      <protection locked="0"/>
    </xf>
    <xf numFmtId="3" fontId="51" fillId="0" borderId="16" xfId="14" applyNumberFormat="1" applyFont="1" applyBorder="1" applyAlignment="1" applyProtection="1">
      <alignment horizontal="center"/>
      <protection locked="0"/>
    </xf>
    <xf numFmtId="3" fontId="51" fillId="0" borderId="18" xfId="14" applyNumberFormat="1" applyFont="1" applyBorder="1" applyAlignment="1" applyProtection="1">
      <alignment horizontal="center"/>
      <protection locked="0"/>
    </xf>
    <xf numFmtId="164" fontId="51" fillId="0" borderId="17" xfId="14" applyNumberFormat="1" applyFont="1" applyBorder="1" applyAlignment="1" applyProtection="1">
      <alignment horizontal="center"/>
      <protection locked="0"/>
    </xf>
    <xf numFmtId="0" fontId="48" fillId="0" borderId="11" xfId="0" applyFont="1" applyBorder="1" applyAlignment="1">
      <alignment horizontal="center" vertical="center"/>
    </xf>
    <xf numFmtId="169" fontId="48" fillId="0" borderId="11" xfId="14" applyNumberFormat="1" applyFont="1" applyBorder="1" applyAlignment="1">
      <alignment horizontal="center" vertical="center"/>
    </xf>
    <xf numFmtId="37" fontId="48" fillId="0" borderId="11" xfId="0" applyNumberFormat="1" applyFont="1" applyBorder="1" applyAlignment="1">
      <alignment horizontal="center" vertical="center"/>
    </xf>
    <xf numFmtId="0" fontId="48" fillId="0" borderId="0" xfId="0" applyFont="1" applyAlignment="1">
      <alignment horizontal="center" vertical="top"/>
    </xf>
    <xf numFmtId="169" fontId="51" fillId="0" borderId="15" xfId="14" applyNumberFormat="1" applyFont="1" applyBorder="1" applyAlignment="1" applyProtection="1">
      <alignment horizontal="center"/>
      <protection locked="0"/>
    </xf>
    <xf numFmtId="169" fontId="51" fillId="0" borderId="10" xfId="14" applyNumberFormat="1" applyFont="1" applyBorder="1" applyAlignment="1" applyProtection="1">
      <alignment horizontal="center"/>
      <protection locked="0"/>
    </xf>
    <xf numFmtId="169" fontId="51" fillId="0" borderId="6" xfId="14" applyNumberFormat="1" applyFont="1" applyBorder="1" applyAlignment="1" applyProtection="1">
      <alignment horizontal="center"/>
      <protection locked="0"/>
    </xf>
    <xf numFmtId="37" fontId="82" fillId="0" borderId="0" xfId="14" applyNumberFormat="1" applyFont="1" applyAlignment="1">
      <alignment horizontal="right"/>
    </xf>
    <xf numFmtId="169" fontId="51" fillId="0" borderId="13" xfId="14" applyNumberFormat="1" applyFont="1" applyBorder="1" applyAlignment="1" applyProtection="1">
      <alignment horizontal="center"/>
      <protection locked="0"/>
    </xf>
    <xf numFmtId="169" fontId="51" fillId="0" borderId="11" xfId="14" applyNumberFormat="1" applyFont="1" applyBorder="1" applyAlignment="1" applyProtection="1">
      <alignment horizontal="center"/>
      <protection locked="0"/>
    </xf>
    <xf numFmtId="169" fontId="51" fillId="0" borderId="8" xfId="14" applyNumberFormat="1" applyFont="1" applyBorder="1" applyAlignment="1" applyProtection="1">
      <alignment horizontal="center"/>
      <protection locked="0"/>
    </xf>
    <xf numFmtId="3" fontId="48" fillId="0" borderId="10" xfId="14" applyNumberFormat="1" applyFont="1" applyBorder="1" applyAlignment="1">
      <alignment horizontal="center" vertical="top"/>
    </xf>
    <xf numFmtId="0" fontId="48" fillId="0" borderId="10" xfId="14" applyFont="1" applyBorder="1" applyAlignment="1">
      <alignment horizontal="center" vertical="top"/>
    </xf>
    <xf numFmtId="169" fontId="48" fillId="0" borderId="10" xfId="14" applyNumberFormat="1" applyFont="1" applyBorder="1" applyAlignment="1">
      <alignment horizontal="center" vertical="top"/>
    </xf>
    <xf numFmtId="3" fontId="51" fillId="0" borderId="2" xfId="14" applyNumberFormat="1" applyFont="1" applyBorder="1" applyAlignment="1" applyProtection="1">
      <alignment horizontal="center"/>
      <protection locked="0"/>
    </xf>
    <xf numFmtId="0" fontId="51" fillId="0" borderId="2" xfId="0" applyFont="1" applyBorder="1" applyAlignment="1" applyProtection="1">
      <alignment horizontal="center"/>
      <protection locked="0"/>
    </xf>
    <xf numFmtId="3" fontId="51" fillId="0" borderId="15" xfId="14" applyNumberFormat="1" applyFont="1" applyBorder="1" applyAlignment="1" applyProtection="1">
      <alignment horizontal="center"/>
      <protection locked="0"/>
    </xf>
    <xf numFmtId="3" fontId="51" fillId="0" borderId="10" xfId="14" applyNumberFormat="1" applyFont="1" applyBorder="1" applyAlignment="1" applyProtection="1">
      <alignment horizontal="center"/>
      <protection locked="0"/>
    </xf>
    <xf numFmtId="3" fontId="51" fillId="0" borderId="6" xfId="14" applyNumberFormat="1" applyFont="1" applyBorder="1" applyAlignment="1" applyProtection="1">
      <alignment horizontal="center"/>
      <protection locked="0"/>
    </xf>
    <xf numFmtId="3" fontId="44" fillId="0" borderId="10" xfId="14" applyNumberFormat="1" applyFont="1" applyBorder="1" applyAlignment="1">
      <alignment horizontal="center" vertical="top"/>
    </xf>
    <xf numFmtId="0" fontId="44" fillId="0" borderId="10" xfId="14" applyFont="1" applyBorder="1" applyAlignment="1">
      <alignment horizontal="center" vertical="top"/>
    </xf>
    <xf numFmtId="49" fontId="51" fillId="0" borderId="17" xfId="0" applyNumberFormat="1" applyFont="1" applyBorder="1" applyAlignment="1" applyProtection="1">
      <alignment horizontal="left" vertical="top"/>
      <protection locked="0"/>
    </xf>
    <xf numFmtId="49" fontId="51" fillId="0" borderId="16" xfId="0" applyNumberFormat="1" applyFont="1" applyBorder="1" applyAlignment="1" applyProtection="1">
      <alignment horizontal="left" vertical="top"/>
      <protection locked="0"/>
    </xf>
    <xf numFmtId="49" fontId="51" fillId="0" borderId="18" xfId="0" applyNumberFormat="1" applyFont="1" applyBorder="1" applyAlignment="1" applyProtection="1">
      <alignment horizontal="left" vertical="top"/>
      <protection locked="0"/>
    </xf>
    <xf numFmtId="169" fontId="48" fillId="0" borderId="11" xfId="14" applyNumberFormat="1" applyFont="1" applyBorder="1" applyAlignment="1">
      <alignment horizontal="center"/>
    </xf>
    <xf numFmtId="49" fontId="51" fillId="0" borderId="17" xfId="14" applyNumberFormat="1" applyFont="1" applyBorder="1" applyAlignment="1" applyProtection="1">
      <alignment vertical="top" wrapText="1"/>
      <protection locked="0"/>
    </xf>
    <xf numFmtId="49" fontId="51" fillId="0" borderId="16" xfId="14" applyNumberFormat="1" applyFont="1" applyBorder="1" applyAlignment="1" applyProtection="1">
      <alignment vertical="top" wrapText="1"/>
      <protection locked="0"/>
    </xf>
    <xf numFmtId="49" fontId="51" fillId="0" borderId="18" xfId="14" applyNumberFormat="1" applyFont="1" applyBorder="1" applyAlignment="1" applyProtection="1">
      <alignment vertical="top" wrapText="1"/>
      <protection locked="0"/>
    </xf>
    <xf numFmtId="0" fontId="72" fillId="0" borderId="17" xfId="0" applyFont="1" applyBorder="1" applyAlignment="1" applyProtection="1">
      <alignment horizontal="left"/>
      <protection locked="0"/>
    </xf>
    <xf numFmtId="0" fontId="72" fillId="0" borderId="16" xfId="0" applyFont="1" applyBorder="1" applyAlignment="1" applyProtection="1">
      <alignment horizontal="left"/>
      <protection locked="0"/>
    </xf>
    <xf numFmtId="0" fontId="72" fillId="0" borderId="18" xfId="0" applyFont="1" applyBorder="1" applyAlignment="1" applyProtection="1">
      <alignment horizontal="left"/>
      <protection locked="0"/>
    </xf>
    <xf numFmtId="0" fontId="72" fillId="0" borderId="17" xfId="0" applyFont="1" applyBorder="1" applyAlignment="1" applyProtection="1">
      <alignment horizontal="center"/>
      <protection locked="0"/>
    </xf>
    <xf numFmtId="0" fontId="72" fillId="0" borderId="16" xfId="0" applyFont="1" applyBorder="1" applyAlignment="1" applyProtection="1">
      <alignment horizontal="center"/>
      <protection locked="0"/>
    </xf>
    <xf numFmtId="0" fontId="72" fillId="0" borderId="18" xfId="0" applyFont="1" applyBorder="1" applyAlignment="1" applyProtection="1">
      <alignment horizontal="center"/>
      <protection locked="0"/>
    </xf>
    <xf numFmtId="0" fontId="72" fillId="0" borderId="17" xfId="0" applyFont="1" applyBorder="1" applyAlignment="1" applyProtection="1">
      <alignment horizontal="left" vertical="top" wrapText="1"/>
      <protection locked="0"/>
    </xf>
    <xf numFmtId="0" fontId="72" fillId="0" borderId="16" xfId="0" applyFont="1" applyBorder="1" applyAlignment="1" applyProtection="1">
      <alignment horizontal="left" vertical="top" wrapText="1"/>
      <protection locked="0"/>
    </xf>
    <xf numFmtId="0" fontId="72" fillId="0" borderId="18" xfId="0" applyFont="1" applyBorder="1" applyAlignment="1" applyProtection="1">
      <alignment horizontal="left" vertical="top" wrapText="1"/>
      <protection locked="0"/>
    </xf>
    <xf numFmtId="0" fontId="67" fillId="0" borderId="0" xfId="0" applyFont="1" applyAlignment="1">
      <alignment horizontal="left"/>
    </xf>
    <xf numFmtId="0" fontId="67" fillId="0" borderId="11" xfId="0" applyFont="1" applyBorder="1" applyAlignment="1">
      <alignment horizontal="left"/>
    </xf>
    <xf numFmtId="0" fontId="89" fillId="0" borderId="15" xfId="0" applyFont="1" applyBorder="1" applyAlignment="1" applyProtection="1">
      <alignment horizontal="left" vertical="top" wrapText="1"/>
      <protection locked="0"/>
    </xf>
    <xf numFmtId="0" fontId="89" fillId="0" borderId="10" xfId="0" applyFont="1" applyBorder="1" applyAlignment="1" applyProtection="1">
      <alignment horizontal="left" vertical="top" wrapText="1"/>
      <protection locked="0"/>
    </xf>
    <xf numFmtId="0" fontId="89" fillId="0" borderId="6" xfId="0" applyFont="1" applyBorder="1" applyAlignment="1" applyProtection="1">
      <alignment horizontal="left" vertical="top" wrapText="1"/>
      <protection locked="0"/>
    </xf>
    <xf numFmtId="0" fontId="89" fillId="0" borderId="13" xfId="0" applyFont="1" applyBorder="1" applyAlignment="1" applyProtection="1">
      <alignment horizontal="left" vertical="top" wrapText="1"/>
      <protection locked="0"/>
    </xf>
    <xf numFmtId="0" fontId="89" fillId="0" borderId="11" xfId="0" applyFont="1" applyBorder="1" applyAlignment="1" applyProtection="1">
      <alignment horizontal="left" vertical="top" wrapText="1"/>
      <protection locked="0"/>
    </xf>
    <xf numFmtId="0" fontId="89" fillId="0" borderId="8" xfId="0" applyFont="1" applyBorder="1" applyAlignment="1" applyProtection="1">
      <alignment horizontal="left" vertical="top" wrapText="1"/>
      <protection locked="0"/>
    </xf>
    <xf numFmtId="0" fontId="67" fillId="0" borderId="0" xfId="0" applyFont="1"/>
    <xf numFmtId="0" fontId="72" fillId="0" borderId="17" xfId="0" applyFont="1" applyBorder="1" applyAlignment="1" applyProtection="1">
      <alignment horizontal="center" vertical="center"/>
      <protection locked="0"/>
    </xf>
    <xf numFmtId="0" fontId="72" fillId="0" borderId="16" xfId="0" applyFont="1" applyBorder="1" applyAlignment="1" applyProtection="1">
      <alignment horizontal="center" vertical="center"/>
      <protection locked="0"/>
    </xf>
    <xf numFmtId="0" fontId="72" fillId="0" borderId="18" xfId="0" applyFont="1" applyBorder="1" applyAlignment="1" applyProtection="1">
      <alignment horizontal="center" vertical="center"/>
      <protection locked="0"/>
    </xf>
    <xf numFmtId="170" fontId="72" fillId="0" borderId="17" xfId="0" applyNumberFormat="1" applyFont="1" applyBorder="1" applyAlignment="1" applyProtection="1">
      <alignment horizontal="left"/>
      <protection locked="0"/>
    </xf>
    <xf numFmtId="170" fontId="72" fillId="0" borderId="16" xfId="0" applyNumberFormat="1" applyFont="1" applyBorder="1" applyAlignment="1" applyProtection="1">
      <alignment horizontal="left"/>
      <protection locked="0"/>
    </xf>
    <xf numFmtId="170" fontId="72" fillId="0" borderId="18" xfId="0" applyNumberFormat="1" applyFont="1" applyBorder="1" applyAlignment="1" applyProtection="1">
      <alignment horizontal="left"/>
      <protection locked="0"/>
    </xf>
    <xf numFmtId="0" fontId="67" fillId="0" borderId="11" xfId="0" applyFont="1" applyBorder="1"/>
    <xf numFmtId="0" fontId="72" fillId="0" borderId="17" xfId="0" applyFont="1" applyBorder="1" applyAlignment="1" applyProtection="1">
      <alignment horizontal="center" wrapText="1"/>
      <protection locked="0"/>
    </xf>
    <xf numFmtId="0" fontId="72" fillId="0" borderId="16" xfId="0" applyFont="1" applyBorder="1" applyAlignment="1" applyProtection="1">
      <alignment horizontal="center" wrapText="1"/>
      <protection locked="0"/>
    </xf>
    <xf numFmtId="0" fontId="72" fillId="0" borderId="18" xfId="0" applyFont="1" applyBorder="1" applyAlignment="1" applyProtection="1">
      <alignment horizontal="center" wrapText="1"/>
      <protection locked="0"/>
    </xf>
    <xf numFmtId="0" fontId="67" fillId="0" borderId="0" xfId="0" applyFont="1" applyAlignment="1" applyProtection="1">
      <alignment horizontal="left" vertical="top" wrapText="1"/>
      <protection hidden="1"/>
    </xf>
    <xf numFmtId="166" fontId="72" fillId="0" borderId="17" xfId="0" applyNumberFormat="1" applyFont="1" applyBorder="1" applyAlignment="1" applyProtection="1">
      <alignment horizontal="left"/>
      <protection locked="0"/>
    </xf>
    <xf numFmtId="166" fontId="72" fillId="0" borderId="16" xfId="0" applyNumberFormat="1" applyFont="1" applyBorder="1" applyAlignment="1" applyProtection="1">
      <alignment horizontal="left"/>
      <protection locked="0"/>
    </xf>
    <xf numFmtId="166" fontId="72" fillId="0" borderId="18" xfId="0" applyNumberFormat="1" applyFont="1" applyBorder="1" applyAlignment="1" applyProtection="1">
      <alignment horizontal="left"/>
      <protection locked="0"/>
    </xf>
    <xf numFmtId="0" fontId="72" fillId="0" borderId="17" xfId="0" applyFont="1" applyBorder="1" applyAlignment="1" applyProtection="1">
      <alignment horizontal="center" vertical="top"/>
      <protection locked="0"/>
    </xf>
    <xf numFmtId="0" fontId="72" fillId="0" borderId="16" xfId="0" applyFont="1" applyBorder="1" applyAlignment="1" applyProtection="1">
      <alignment horizontal="center" vertical="top"/>
      <protection locked="0"/>
    </xf>
    <xf numFmtId="0" fontId="72" fillId="0" borderId="18" xfId="0" applyFont="1" applyBorder="1" applyAlignment="1" applyProtection="1">
      <alignment horizontal="center" vertical="top"/>
      <protection locked="0"/>
    </xf>
    <xf numFmtId="0" fontId="72" fillId="0" borderId="0" xfId="0" applyFont="1" applyAlignment="1">
      <alignment horizontal="left" vertical="top" wrapText="1"/>
    </xf>
    <xf numFmtId="0" fontId="51" fillId="29" borderId="13" xfId="14" applyFont="1" applyFill="1" applyBorder="1" applyAlignment="1">
      <alignment horizontal="left" vertical="center"/>
    </xf>
    <xf numFmtId="0" fontId="51" fillId="29" borderId="11" xfId="14" applyFont="1" applyFill="1" applyBorder="1" applyAlignment="1">
      <alignment horizontal="left" vertical="center"/>
    </xf>
    <xf numFmtId="0" fontId="51" fillId="29" borderId="8" xfId="14" applyFont="1" applyFill="1" applyBorder="1" applyAlignment="1">
      <alignment horizontal="left" vertical="center"/>
    </xf>
    <xf numFmtId="171" fontId="51" fillId="29" borderId="13" xfId="14" applyNumberFormat="1" applyFont="1" applyFill="1" applyBorder="1" applyAlignment="1">
      <alignment horizontal="left" vertical="center"/>
    </xf>
    <xf numFmtId="171" fontId="51" fillId="29" borderId="11" xfId="14" applyNumberFormat="1" applyFont="1" applyFill="1" applyBorder="1" applyAlignment="1">
      <alignment horizontal="left" vertical="center"/>
    </xf>
    <xf numFmtId="171" fontId="51" fillId="29" borderId="8" xfId="14" applyNumberFormat="1" applyFont="1" applyFill="1" applyBorder="1" applyAlignment="1">
      <alignment horizontal="left" vertical="center"/>
    </xf>
    <xf numFmtId="49" fontId="51" fillId="29" borderId="17" xfId="14" applyNumberFormat="1" applyFont="1" applyFill="1" applyBorder="1" applyAlignment="1">
      <alignment horizontal="left" vertical="center"/>
    </xf>
    <xf numFmtId="49" fontId="51" fillId="29" borderId="16" xfId="14" applyNumberFormat="1" applyFont="1" applyFill="1" applyBorder="1" applyAlignment="1">
      <alignment horizontal="left" vertical="center"/>
    </xf>
    <xf numFmtId="49" fontId="51" fillId="29" borderId="0" xfId="14" applyNumberFormat="1" applyFont="1" applyFill="1" applyAlignment="1">
      <alignment horizontal="left" vertical="center"/>
    </xf>
    <xf numFmtId="49" fontId="51" fillId="29" borderId="7" xfId="14" applyNumberFormat="1" applyFont="1" applyFill="1" applyBorder="1" applyAlignment="1">
      <alignment horizontal="left" vertical="center"/>
    </xf>
    <xf numFmtId="166" fontId="51" fillId="29" borderId="17" xfId="14" applyNumberFormat="1" applyFont="1" applyFill="1" applyBorder="1" applyAlignment="1">
      <alignment horizontal="center" vertical="center"/>
    </xf>
    <xf numFmtId="166" fontId="51" fillId="29" borderId="16" xfId="14" applyNumberFormat="1" applyFont="1" applyFill="1" applyBorder="1" applyAlignment="1">
      <alignment horizontal="center" vertical="center"/>
    </xf>
    <xf numFmtId="166" fontId="51" fillId="29" borderId="18" xfId="14" applyNumberFormat="1" applyFont="1" applyFill="1" applyBorder="1" applyAlignment="1">
      <alignment horizontal="center" vertical="center"/>
    </xf>
    <xf numFmtId="168" fontId="51" fillId="29" borderId="17" xfId="14" applyNumberFormat="1" applyFont="1" applyFill="1" applyBorder="1" applyAlignment="1">
      <alignment horizontal="center" vertical="center"/>
    </xf>
    <xf numFmtId="168" fontId="51" fillId="29" borderId="16" xfId="14" applyNumberFormat="1" applyFont="1" applyFill="1" applyBorder="1" applyAlignment="1">
      <alignment horizontal="center" vertical="center"/>
    </xf>
    <xf numFmtId="168" fontId="51" fillId="29" borderId="18" xfId="14" applyNumberFormat="1" applyFont="1" applyFill="1" applyBorder="1" applyAlignment="1">
      <alignment horizontal="center" vertical="center"/>
    </xf>
    <xf numFmtId="9" fontId="72" fillId="0" borderId="17" xfId="1" applyFont="1" applyBorder="1" applyAlignment="1" applyProtection="1">
      <alignment horizontal="center"/>
      <protection locked="0"/>
    </xf>
    <xf numFmtId="9" fontId="72" fillId="0" borderId="16" xfId="1" applyFont="1" applyBorder="1" applyAlignment="1" applyProtection="1">
      <alignment horizontal="center"/>
      <protection locked="0"/>
    </xf>
    <xf numFmtId="9" fontId="72" fillId="0" borderId="18" xfId="1" applyFont="1" applyBorder="1" applyAlignment="1" applyProtection="1">
      <alignment horizontal="center"/>
      <protection locked="0"/>
    </xf>
    <xf numFmtId="0" fontId="72" fillId="0" borderId="15" xfId="5" applyFont="1" applyBorder="1" applyAlignment="1" applyProtection="1">
      <alignment horizontal="left" vertical="top" wrapText="1"/>
      <protection locked="0"/>
    </xf>
    <xf numFmtId="0" fontId="72" fillId="0" borderId="10" xfId="5" applyFont="1" applyBorder="1" applyAlignment="1" applyProtection="1">
      <alignment horizontal="left" vertical="top" wrapText="1"/>
      <protection locked="0"/>
    </xf>
    <xf numFmtId="0" fontId="72" fillId="0" borderId="6" xfId="5" applyFont="1" applyBorder="1" applyAlignment="1" applyProtection="1">
      <alignment horizontal="left" vertical="top" wrapText="1"/>
      <protection locked="0"/>
    </xf>
    <xf numFmtId="0" fontId="72" fillId="0" borderId="12" xfId="5" applyFont="1" applyBorder="1" applyAlignment="1" applyProtection="1">
      <alignment horizontal="left" vertical="top" wrapText="1"/>
      <protection locked="0"/>
    </xf>
    <xf numFmtId="0" fontId="72" fillId="0" borderId="0" xfId="5" applyFont="1" applyAlignment="1" applyProtection="1">
      <alignment horizontal="left" vertical="top" wrapText="1"/>
      <protection locked="0"/>
    </xf>
    <xf numFmtId="0" fontId="72" fillId="0" borderId="7" xfId="5" applyFont="1" applyBorder="1" applyAlignment="1" applyProtection="1">
      <alignment horizontal="left" vertical="top" wrapText="1"/>
      <protection locked="0"/>
    </xf>
    <xf numFmtId="0" fontId="72" fillId="0" borderId="13" xfId="5" applyFont="1" applyBorder="1" applyAlignment="1" applyProtection="1">
      <alignment horizontal="left" vertical="top" wrapText="1"/>
      <protection locked="0"/>
    </xf>
    <xf numFmtId="0" fontId="72" fillId="0" borderId="11" xfId="5" applyFont="1" applyBorder="1" applyAlignment="1" applyProtection="1">
      <alignment horizontal="left" vertical="top" wrapText="1"/>
      <protection locked="0"/>
    </xf>
    <xf numFmtId="0" fontId="72" fillId="0" borderId="8" xfId="5" applyFont="1" applyBorder="1" applyAlignment="1" applyProtection="1">
      <alignment horizontal="left" vertical="top" wrapText="1"/>
      <protection locked="0"/>
    </xf>
    <xf numFmtId="0" fontId="67" fillId="0" borderId="0" xfId="12" applyFont="1"/>
    <xf numFmtId="0" fontId="67" fillId="0" borderId="11" xfId="12" applyFont="1" applyBorder="1"/>
    <xf numFmtId="0" fontId="52" fillId="29" borderId="17" xfId="4" applyFont="1" applyFill="1" applyBorder="1" applyAlignment="1" applyProtection="1">
      <alignment horizontal="left" vertical="center"/>
    </xf>
    <xf numFmtId="0" fontId="52" fillId="29" borderId="16" xfId="4" applyFont="1" applyFill="1" applyBorder="1" applyAlignment="1" applyProtection="1">
      <alignment horizontal="left" vertical="center"/>
    </xf>
    <xf numFmtId="0" fontId="52" fillId="29" borderId="18" xfId="4" applyFont="1" applyFill="1" applyBorder="1" applyAlignment="1" applyProtection="1">
      <alignment horizontal="left" vertical="center"/>
    </xf>
    <xf numFmtId="170" fontId="51" fillId="29" borderId="17" xfId="4" applyNumberFormat="1" applyFont="1" applyFill="1" applyBorder="1" applyAlignment="1" applyProtection="1">
      <alignment horizontal="left" vertical="center"/>
    </xf>
    <xf numFmtId="170" fontId="51" fillId="29" borderId="16" xfId="4" applyNumberFormat="1" applyFont="1" applyFill="1" applyBorder="1" applyAlignment="1" applyProtection="1">
      <alignment horizontal="left" vertical="center"/>
    </xf>
    <xf numFmtId="170" fontId="51" fillId="29" borderId="18" xfId="4" applyNumberFormat="1" applyFont="1" applyFill="1" applyBorder="1" applyAlignment="1" applyProtection="1">
      <alignment horizontal="left" vertical="center"/>
    </xf>
    <xf numFmtId="0" fontId="66" fillId="0" borderId="11" xfId="5" applyFont="1" applyBorder="1" applyAlignment="1" applyProtection="1">
      <alignment horizontal="center"/>
    </xf>
    <xf numFmtId="0" fontId="43" fillId="0" borderId="7" xfId="14" applyFont="1" applyBorder="1" applyAlignment="1">
      <alignment horizontal="center" vertical="center"/>
    </xf>
    <xf numFmtId="0" fontId="72" fillId="0" borderId="17" xfId="12" applyFont="1" applyBorder="1" applyAlignment="1" applyProtection="1">
      <alignment horizontal="center" vertical="center"/>
      <protection locked="0"/>
    </xf>
    <xf numFmtId="0" fontId="72" fillId="0" borderId="16" xfId="12" applyFont="1" applyBorder="1" applyAlignment="1" applyProtection="1">
      <alignment horizontal="center" vertical="center"/>
      <protection locked="0"/>
    </xf>
    <xf numFmtId="0" fontId="72" fillId="0" borderId="18" xfId="12" applyFont="1" applyBorder="1" applyAlignment="1" applyProtection="1">
      <alignment horizontal="center" vertical="center"/>
      <protection locked="0"/>
    </xf>
    <xf numFmtId="0" fontId="67" fillId="0" borderId="12" xfId="12" applyFont="1" applyBorder="1" applyAlignment="1">
      <alignment horizontal="left" vertical="center"/>
    </xf>
    <xf numFmtId="0" fontId="67" fillId="0" borderId="0" xfId="12" applyFont="1" applyAlignment="1">
      <alignment horizontal="left" vertical="center"/>
    </xf>
    <xf numFmtId="0" fontId="67" fillId="0" borderId="7" xfId="12" applyFont="1" applyBorder="1" applyAlignment="1">
      <alignment horizontal="left" vertical="center"/>
    </xf>
    <xf numFmtId="0" fontId="72" fillId="0" borderId="15" xfId="12" applyFont="1" applyBorder="1" applyAlignment="1" applyProtection="1">
      <alignment horizontal="center" vertical="center" wrapText="1"/>
      <protection locked="0"/>
    </xf>
    <xf numFmtId="0" fontId="72" fillId="0" borderId="10" xfId="12" applyFont="1" applyBorder="1" applyAlignment="1" applyProtection="1">
      <alignment horizontal="center" vertical="center" wrapText="1"/>
      <protection locked="0"/>
    </xf>
    <xf numFmtId="0" fontId="72" fillId="0" borderId="6" xfId="12" applyFont="1" applyBorder="1" applyAlignment="1" applyProtection="1">
      <alignment horizontal="center" vertical="center" wrapText="1"/>
      <protection locked="0"/>
    </xf>
    <xf numFmtId="0" fontId="72" fillId="0" borderId="13" xfId="12" applyFont="1" applyBorder="1" applyAlignment="1" applyProtection="1">
      <alignment horizontal="center" vertical="center" wrapText="1"/>
      <protection locked="0"/>
    </xf>
    <xf numFmtId="0" fontId="72" fillId="0" borderId="11" xfId="12" applyFont="1" applyBorder="1" applyAlignment="1" applyProtection="1">
      <alignment horizontal="center" vertical="center" wrapText="1"/>
      <protection locked="0"/>
    </xf>
    <xf numFmtId="0" fontId="72" fillId="0" borderId="8" xfId="12" applyFont="1" applyBorder="1" applyAlignment="1" applyProtection="1">
      <alignment horizontal="center" vertical="center" wrapText="1"/>
      <protection locked="0"/>
    </xf>
    <xf numFmtId="0" fontId="67" fillId="0" borderId="12" xfId="12" applyFont="1" applyBorder="1" applyAlignment="1">
      <alignment horizontal="left" vertical="center" wrapText="1"/>
    </xf>
    <xf numFmtId="0" fontId="67" fillId="0" borderId="0" xfId="12" applyFont="1" applyAlignment="1">
      <alignment horizontal="left" vertical="center" wrapText="1"/>
    </xf>
    <xf numFmtId="0" fontId="112" fillId="0" borderId="13" xfId="12" applyFont="1" applyBorder="1" applyAlignment="1">
      <alignment horizontal="center" vertical="center"/>
    </xf>
    <xf numFmtId="0" fontId="112" fillId="0" borderId="11" xfId="12" applyFont="1" applyBorder="1" applyAlignment="1">
      <alignment horizontal="center" vertical="center"/>
    </xf>
    <xf numFmtId="0" fontId="112" fillId="0" borderId="8" xfId="12" applyFont="1" applyBorder="1" applyAlignment="1">
      <alignment horizontal="center" vertical="center"/>
    </xf>
    <xf numFmtId="0" fontId="111" fillId="0" borderId="10" xfId="12" applyFont="1" applyBorder="1" applyAlignment="1">
      <alignment horizontal="right" vertical="top"/>
    </xf>
    <xf numFmtId="0" fontId="111" fillId="0" borderId="0" xfId="12" applyFont="1" applyAlignment="1">
      <alignment horizontal="right" vertical="top"/>
    </xf>
    <xf numFmtId="49" fontId="51" fillId="29" borderId="18" xfId="14" applyNumberFormat="1" applyFont="1" applyFill="1" applyBorder="1" applyAlignment="1">
      <alignment horizontal="left" vertical="center"/>
    </xf>
    <xf numFmtId="49" fontId="51" fillId="29" borderId="17" xfId="14" applyNumberFormat="1" applyFont="1" applyFill="1" applyBorder="1" applyAlignment="1">
      <alignment horizontal="right"/>
    </xf>
    <xf numFmtId="49" fontId="51" fillId="29" borderId="16" xfId="14" applyNumberFormat="1" applyFont="1" applyFill="1" applyBorder="1" applyAlignment="1">
      <alignment horizontal="right"/>
    </xf>
    <xf numFmtId="49" fontId="51" fillId="29" borderId="18" xfId="14" applyNumberFormat="1" applyFont="1" applyFill="1" applyBorder="1" applyAlignment="1">
      <alignment horizontal="right"/>
    </xf>
    <xf numFmtId="0" fontId="48" fillId="20" borderId="16" xfId="14" applyFont="1" applyFill="1" applyBorder="1" applyAlignment="1">
      <alignment horizontal="center" vertical="center"/>
    </xf>
    <xf numFmtId="0" fontId="51" fillId="29" borderId="17" xfId="14" applyFont="1" applyFill="1" applyBorder="1" applyAlignment="1">
      <alignment horizontal="left" vertical="center"/>
    </xf>
    <xf numFmtId="0" fontId="51" fillId="29" borderId="16" xfId="14" applyFont="1" applyFill="1" applyBorder="1" applyAlignment="1">
      <alignment horizontal="left" vertical="center"/>
    </xf>
    <xf numFmtId="0" fontId="51" fillId="29" borderId="18" xfId="14" applyFont="1" applyFill="1" applyBorder="1" applyAlignment="1">
      <alignment horizontal="left" vertical="center"/>
    </xf>
    <xf numFmtId="170" fontId="51" fillId="29" borderId="17" xfId="14" applyNumberFormat="1" applyFont="1" applyFill="1" applyBorder="1" applyAlignment="1">
      <alignment horizontal="left" vertical="center"/>
    </xf>
    <xf numFmtId="170" fontId="51" fillId="29" borderId="16" xfId="14" applyNumberFormat="1" applyFont="1" applyFill="1" applyBorder="1" applyAlignment="1">
      <alignment horizontal="left" vertical="center"/>
    </xf>
    <xf numFmtId="170" fontId="51" fillId="29" borderId="18" xfId="14" applyNumberFormat="1" applyFont="1" applyFill="1" applyBorder="1" applyAlignment="1">
      <alignment horizontal="left" vertical="center"/>
    </xf>
    <xf numFmtId="0" fontId="109" fillId="0" borderId="11" xfId="12" applyFont="1" applyBorder="1" applyAlignment="1">
      <alignment horizontal="center" vertical="center"/>
    </xf>
    <xf numFmtId="0" fontId="109" fillId="0" borderId="8" xfId="12" applyFont="1" applyBorder="1" applyAlignment="1">
      <alignment horizontal="center" vertical="center"/>
    </xf>
    <xf numFmtId="0" fontId="67" fillId="0" borderId="0" xfId="9" applyFont="1" applyAlignment="1">
      <alignment vertical="top" wrapText="1"/>
    </xf>
    <xf numFmtId="0" fontId="72" fillId="0" borderId="17" xfId="9" applyFont="1" applyBorder="1" applyAlignment="1" applyProtection="1">
      <alignment horizontal="left" vertical="top" wrapText="1"/>
      <protection locked="0"/>
    </xf>
    <xf numFmtId="0" fontId="72" fillId="0" borderId="16" xfId="9" applyFont="1" applyBorder="1" applyAlignment="1" applyProtection="1">
      <alignment horizontal="left" vertical="top" wrapText="1"/>
      <protection locked="0"/>
    </xf>
    <xf numFmtId="0" fontId="72" fillId="0" borderId="18" xfId="9" applyFont="1" applyBorder="1" applyAlignment="1" applyProtection="1">
      <alignment horizontal="left" vertical="top" wrapText="1"/>
      <protection locked="0"/>
    </xf>
    <xf numFmtId="0" fontId="67" fillId="0" borderId="0" xfId="9" applyFont="1" applyAlignment="1">
      <alignment horizontal="left" vertical="top" wrapText="1"/>
    </xf>
    <xf numFmtId="0" fontId="72" fillId="0" borderId="15" xfId="9" applyFont="1" applyBorder="1" applyAlignment="1" applyProtection="1">
      <alignment horizontal="left" vertical="top" wrapText="1"/>
      <protection locked="0"/>
    </xf>
    <xf numFmtId="0" fontId="72" fillId="0" borderId="10" xfId="9" applyFont="1" applyBorder="1" applyAlignment="1" applyProtection="1">
      <alignment horizontal="left" vertical="top" wrapText="1"/>
      <protection locked="0"/>
    </xf>
    <xf numFmtId="0" fontId="72" fillId="0" borderId="6" xfId="9" applyFont="1" applyBorder="1" applyAlignment="1" applyProtection="1">
      <alignment horizontal="left" vertical="top" wrapText="1"/>
      <protection locked="0"/>
    </xf>
    <xf numFmtId="0" fontId="72" fillId="0" borderId="13" xfId="9" applyFont="1" applyBorder="1" applyAlignment="1" applyProtection="1">
      <alignment horizontal="left" vertical="top" wrapText="1"/>
      <protection locked="0"/>
    </xf>
    <xf numFmtId="0" fontId="72" fillId="0" borderId="11" xfId="9" applyFont="1" applyBorder="1" applyAlignment="1" applyProtection="1">
      <alignment horizontal="left" vertical="top" wrapText="1"/>
      <protection locked="0"/>
    </xf>
    <xf numFmtId="0" fontId="72" fillId="0" borderId="8" xfId="9" applyFont="1" applyBorder="1" applyAlignment="1" applyProtection="1">
      <alignment horizontal="left" vertical="top" wrapText="1"/>
      <protection locked="0"/>
    </xf>
    <xf numFmtId="0" fontId="72" fillId="0" borderId="17" xfId="9" applyFont="1" applyBorder="1" applyAlignment="1" applyProtection="1">
      <alignment horizontal="left" vertical="top"/>
      <protection locked="0"/>
    </xf>
    <xf numFmtId="0" fontId="72" fillId="0" borderId="16" xfId="9" applyFont="1" applyBorder="1" applyAlignment="1" applyProtection="1">
      <alignment horizontal="left" vertical="top"/>
      <protection locked="0"/>
    </xf>
    <xf numFmtId="0" fontId="72" fillId="0" borderId="18" xfId="9" applyFont="1" applyBorder="1" applyAlignment="1" applyProtection="1">
      <alignment horizontal="left" vertical="top"/>
      <protection locked="0"/>
    </xf>
    <xf numFmtId="1" fontId="72" fillId="0" borderId="15" xfId="9" applyNumberFormat="1" applyFont="1" applyBorder="1" applyAlignment="1" applyProtection="1">
      <alignment horizontal="left" vertical="top" wrapText="1"/>
      <protection locked="0"/>
    </xf>
    <xf numFmtId="1" fontId="72" fillId="0" borderId="10" xfId="9" applyNumberFormat="1" applyFont="1" applyBorder="1" applyAlignment="1" applyProtection="1">
      <alignment horizontal="left" vertical="top" wrapText="1"/>
      <protection locked="0"/>
    </xf>
    <xf numFmtId="1" fontId="72" fillId="0" borderId="6" xfId="9" applyNumberFormat="1" applyFont="1" applyBorder="1" applyAlignment="1" applyProtection="1">
      <alignment horizontal="left" vertical="top" wrapText="1"/>
      <protection locked="0"/>
    </xf>
    <xf numFmtId="1" fontId="72" fillId="0" borderId="13" xfId="9" applyNumberFormat="1" applyFont="1" applyBorder="1" applyAlignment="1" applyProtection="1">
      <alignment horizontal="left" vertical="top" wrapText="1"/>
      <protection locked="0"/>
    </xf>
    <xf numFmtId="1" fontId="72" fillId="0" borderId="11" xfId="9" applyNumberFormat="1" applyFont="1" applyBorder="1" applyAlignment="1" applyProtection="1">
      <alignment horizontal="left" vertical="top" wrapText="1"/>
      <protection locked="0"/>
    </xf>
    <xf numFmtId="1" fontId="72" fillId="0" borderId="8" xfId="9" applyNumberFormat="1" applyFont="1" applyBorder="1" applyAlignment="1" applyProtection="1">
      <alignment horizontal="left" vertical="top" wrapText="1"/>
      <protection locked="0"/>
    </xf>
    <xf numFmtId="0" fontId="84" fillId="0" borderId="0" xfId="14" applyFont="1" applyAlignment="1">
      <alignment horizontal="left" vertical="center"/>
    </xf>
    <xf numFmtId="9" fontId="72" fillId="21" borderId="17" xfId="9" applyNumberFormat="1" applyFont="1" applyFill="1" applyBorder="1" applyAlignment="1" applyProtection="1">
      <alignment horizontal="center"/>
      <protection locked="0"/>
    </xf>
    <xf numFmtId="9" fontId="72" fillId="21" borderId="16" xfId="9" applyNumberFormat="1" applyFont="1" applyFill="1" applyBorder="1" applyAlignment="1" applyProtection="1">
      <alignment horizontal="center"/>
      <protection locked="0"/>
    </xf>
    <xf numFmtId="9" fontId="72" fillId="21" borderId="18" xfId="9" applyNumberFormat="1" applyFont="1" applyFill="1" applyBorder="1" applyAlignment="1" applyProtection="1">
      <alignment horizontal="center"/>
      <protection locked="0"/>
    </xf>
    <xf numFmtId="9" fontId="72" fillId="0" borderId="17" xfId="9" applyNumberFormat="1" applyFont="1" applyBorder="1" applyAlignment="1" applyProtection="1">
      <alignment horizontal="center"/>
      <protection locked="0"/>
    </xf>
    <xf numFmtId="9" fontId="72" fillId="0" borderId="16" xfId="9" applyNumberFormat="1" applyFont="1" applyBorder="1" applyAlignment="1" applyProtection="1">
      <alignment horizontal="center"/>
      <protection locked="0"/>
    </xf>
    <xf numFmtId="9" fontId="72" fillId="0" borderId="18" xfId="9" applyNumberFormat="1" applyFont="1" applyBorder="1" applyAlignment="1" applyProtection="1">
      <alignment horizontal="center"/>
      <protection locked="0"/>
    </xf>
    <xf numFmtId="1" fontId="72" fillId="0" borderId="17" xfId="9" applyNumberFormat="1" applyFont="1" applyBorder="1" applyAlignment="1" applyProtection="1">
      <alignment horizontal="center"/>
      <protection locked="0"/>
    </xf>
    <xf numFmtId="1" fontId="72" fillId="0" borderId="16" xfId="9" applyNumberFormat="1" applyFont="1" applyBorder="1" applyAlignment="1" applyProtection="1">
      <alignment horizontal="center"/>
      <protection locked="0"/>
    </xf>
    <xf numFmtId="1" fontId="72" fillId="0" borderId="18" xfId="9" applyNumberFormat="1" applyFont="1" applyBorder="1" applyAlignment="1" applyProtection="1">
      <alignment horizontal="center"/>
      <protection locked="0"/>
    </xf>
    <xf numFmtId="1" fontId="72" fillId="21" borderId="17" xfId="9" applyNumberFormat="1" applyFont="1" applyFill="1" applyBorder="1" applyAlignment="1" applyProtection="1">
      <alignment horizontal="center"/>
      <protection locked="0"/>
    </xf>
    <xf numFmtId="1" fontId="72" fillId="21" borderId="16" xfId="9" applyNumberFormat="1" applyFont="1" applyFill="1" applyBorder="1" applyAlignment="1" applyProtection="1">
      <alignment horizontal="center"/>
      <protection locked="0"/>
    </xf>
    <xf numFmtId="1" fontId="72" fillId="21" borderId="18" xfId="9" applyNumberFormat="1" applyFont="1" applyFill="1" applyBorder="1" applyAlignment="1" applyProtection="1">
      <alignment horizontal="center"/>
      <protection locked="0"/>
    </xf>
    <xf numFmtId="0" fontId="72" fillId="21" borderId="17" xfId="9" applyFont="1" applyFill="1" applyBorder="1" applyAlignment="1" applyProtection="1">
      <alignment horizontal="center"/>
      <protection locked="0"/>
    </xf>
    <xf numFmtId="0" fontId="72" fillId="21" borderId="16" xfId="9" applyFont="1" applyFill="1" applyBorder="1" applyAlignment="1" applyProtection="1">
      <alignment horizontal="center"/>
      <protection locked="0"/>
    </xf>
    <xf numFmtId="0" fontId="72" fillId="21" borderId="18" xfId="9" applyFont="1" applyFill="1" applyBorder="1" applyAlignment="1" applyProtection="1">
      <alignment horizontal="center"/>
      <protection locked="0"/>
    </xf>
    <xf numFmtId="0" fontId="76" fillId="0" borderId="0" xfId="9" applyFont="1" applyAlignment="1">
      <alignment horizontal="center"/>
    </xf>
    <xf numFmtId="0" fontId="67" fillId="0" borderId="0" xfId="9" applyFont="1" applyAlignment="1">
      <alignment horizontal="center"/>
    </xf>
    <xf numFmtId="0" fontId="72" fillId="0" borderId="14" xfId="9" applyFont="1" applyBorder="1" applyAlignment="1" applyProtection="1">
      <alignment horizontal="left"/>
      <protection locked="0"/>
    </xf>
    <xf numFmtId="0" fontId="72" fillId="21" borderId="14" xfId="9" applyFont="1" applyFill="1" applyBorder="1" applyAlignment="1" applyProtection="1">
      <alignment horizontal="left"/>
      <protection locked="0"/>
    </xf>
    <xf numFmtId="0" fontId="72" fillId="0" borderId="17" xfId="9" applyFont="1" applyBorder="1" applyAlignment="1" applyProtection="1">
      <alignment horizontal="center"/>
      <protection locked="0"/>
    </xf>
    <xf numFmtId="0" fontId="72" fillId="0" borderId="16" xfId="9" applyFont="1" applyBorder="1" applyAlignment="1" applyProtection="1">
      <alignment horizontal="center"/>
      <protection locked="0"/>
    </xf>
    <xf numFmtId="0" fontId="72" fillId="0" borderId="18" xfId="9" applyFont="1" applyBorder="1" applyAlignment="1" applyProtection="1">
      <alignment horizontal="center"/>
      <protection locked="0"/>
    </xf>
    <xf numFmtId="0" fontId="72" fillId="0" borderId="17" xfId="9" applyFont="1" applyBorder="1" applyAlignment="1" applyProtection="1">
      <alignment horizontal="left"/>
      <protection locked="0"/>
    </xf>
    <xf numFmtId="0" fontId="72" fillId="0" borderId="16" xfId="9" applyFont="1" applyBorder="1" applyAlignment="1" applyProtection="1">
      <alignment horizontal="left"/>
      <protection locked="0"/>
    </xf>
    <xf numFmtId="0" fontId="72" fillId="0" borderId="18" xfId="9" applyFont="1" applyBorder="1" applyAlignment="1" applyProtection="1">
      <alignment horizontal="left"/>
      <protection locked="0"/>
    </xf>
    <xf numFmtId="0" fontId="72" fillId="21" borderId="16" xfId="9" applyFont="1" applyFill="1" applyBorder="1" applyAlignment="1" applyProtection="1">
      <alignment horizontal="left" vertical="top"/>
      <protection locked="0"/>
    </xf>
    <xf numFmtId="0" fontId="72" fillId="21" borderId="18" xfId="9" applyFont="1" applyFill="1" applyBorder="1" applyAlignment="1" applyProtection="1">
      <alignment horizontal="left" vertical="top"/>
      <protection locked="0"/>
    </xf>
    <xf numFmtId="0" fontId="67" fillId="0" borderId="11" xfId="9" applyFont="1" applyBorder="1" applyAlignment="1">
      <alignment horizontal="center"/>
    </xf>
    <xf numFmtId="0" fontId="72" fillId="21" borderId="16" xfId="9" applyFont="1" applyFill="1" applyBorder="1" applyAlignment="1" applyProtection="1">
      <alignment horizontal="left"/>
      <protection locked="0"/>
    </xf>
    <xf numFmtId="0" fontId="72" fillId="21" borderId="18" xfId="9" applyFont="1" applyFill="1" applyBorder="1" applyAlignment="1" applyProtection="1">
      <alignment horizontal="left"/>
      <protection locked="0"/>
    </xf>
    <xf numFmtId="0" fontId="80" fillId="0" borderId="0" xfId="9" applyFont="1" applyAlignment="1">
      <alignment horizontal="left" vertical="top" wrapText="1"/>
    </xf>
    <xf numFmtId="0" fontId="72" fillId="0" borderId="14" xfId="9" applyFont="1" applyBorder="1" applyAlignment="1" applyProtection="1">
      <alignment horizontal="center"/>
      <protection locked="0"/>
    </xf>
    <xf numFmtId="1" fontId="67" fillId="20" borderId="14" xfId="9" applyNumberFormat="1" applyFont="1" applyFill="1" applyBorder="1" applyAlignment="1">
      <alignment horizontal="center"/>
    </xf>
    <xf numFmtId="0" fontId="76" fillId="0" borderId="0" xfId="13" applyFont="1" applyAlignment="1">
      <alignment horizontal="center" wrapText="1"/>
    </xf>
    <xf numFmtId="0" fontId="76" fillId="0" borderId="11" xfId="13" applyFont="1" applyBorder="1" applyAlignment="1">
      <alignment horizontal="center" wrapText="1"/>
    </xf>
    <xf numFmtId="0" fontId="72" fillId="0" borderId="17" xfId="13" applyFont="1" applyBorder="1" applyAlignment="1" applyProtection="1">
      <alignment horizontal="center" vertical="top"/>
      <protection locked="0"/>
    </xf>
    <xf numFmtId="0" fontId="72" fillId="0" borderId="16" xfId="13" applyFont="1" applyBorder="1" applyAlignment="1" applyProtection="1">
      <alignment horizontal="center" vertical="top"/>
      <protection locked="0"/>
    </xf>
    <xf numFmtId="0" fontId="72" fillId="0" borderId="18" xfId="13" applyFont="1" applyBorder="1" applyAlignment="1" applyProtection="1">
      <alignment horizontal="center" vertical="top"/>
      <protection locked="0"/>
    </xf>
    <xf numFmtId="180" fontId="72" fillId="0" borderId="17" xfId="13" applyNumberFormat="1" applyFont="1" applyBorder="1" applyAlignment="1" applyProtection="1">
      <alignment horizontal="right" vertical="top"/>
      <protection locked="0"/>
    </xf>
    <xf numFmtId="177" fontId="72" fillId="0" borderId="16" xfId="13" applyNumberFormat="1" applyFont="1" applyBorder="1" applyAlignment="1" applyProtection="1">
      <alignment horizontal="right" vertical="top"/>
      <protection locked="0"/>
    </xf>
    <xf numFmtId="177" fontId="72" fillId="0" borderId="18" xfId="13" applyNumberFormat="1" applyFont="1" applyBorder="1" applyAlignment="1" applyProtection="1">
      <alignment horizontal="right" vertical="top"/>
      <protection locked="0"/>
    </xf>
    <xf numFmtId="0" fontId="72" fillId="0" borderId="15" xfId="13" applyFont="1" applyBorder="1" applyAlignment="1" applyProtection="1">
      <alignment horizontal="left" vertical="top" wrapText="1"/>
      <protection locked="0"/>
    </xf>
    <xf numFmtId="0" fontId="72" fillId="0" borderId="10" xfId="13" applyFont="1" applyBorder="1" applyAlignment="1" applyProtection="1">
      <alignment horizontal="left" vertical="top" wrapText="1"/>
      <protection locked="0"/>
    </xf>
    <xf numFmtId="0" fontId="72" fillId="0" borderId="6" xfId="13" applyFont="1" applyBorder="1" applyAlignment="1" applyProtection="1">
      <alignment horizontal="left" vertical="top" wrapText="1"/>
      <protection locked="0"/>
    </xf>
    <xf numFmtId="0" fontId="72" fillId="0" borderId="12" xfId="13" applyFont="1" applyBorder="1" applyAlignment="1" applyProtection="1">
      <alignment horizontal="left" vertical="top" wrapText="1"/>
      <protection locked="0"/>
    </xf>
    <xf numFmtId="0" fontId="72" fillId="0" borderId="0" xfId="13" applyFont="1" applyAlignment="1" applyProtection="1">
      <alignment horizontal="left" vertical="top" wrapText="1"/>
      <protection locked="0"/>
    </xf>
    <xf numFmtId="0" fontId="72" fillId="0" borderId="7" xfId="13" applyFont="1" applyBorder="1" applyAlignment="1" applyProtection="1">
      <alignment horizontal="left" vertical="top" wrapText="1"/>
      <protection locked="0"/>
    </xf>
    <xf numFmtId="0" fontId="72" fillId="0" borderId="13" xfId="13" applyFont="1" applyBorder="1" applyAlignment="1" applyProtection="1">
      <alignment horizontal="left" vertical="top" wrapText="1"/>
      <protection locked="0"/>
    </xf>
    <xf numFmtId="0" fontId="72" fillId="0" borderId="11" xfId="13" applyFont="1" applyBorder="1" applyAlignment="1" applyProtection="1">
      <alignment horizontal="left" vertical="top" wrapText="1"/>
      <protection locked="0"/>
    </xf>
    <xf numFmtId="0" fontId="72" fillId="0" borderId="8" xfId="13" applyFont="1" applyBorder="1" applyAlignment="1" applyProtection="1">
      <alignment horizontal="left" vertical="top" wrapText="1"/>
      <protection locked="0"/>
    </xf>
    <xf numFmtId="49" fontId="88" fillId="0" borderId="0" xfId="14" applyNumberFormat="1" applyFont="1" applyAlignment="1">
      <alignment horizontal="left" vertical="top" wrapText="1"/>
    </xf>
    <xf numFmtId="0" fontId="76" fillId="0" borderId="11" xfId="9" applyFont="1" applyBorder="1" applyAlignment="1">
      <alignment horizontal="center"/>
    </xf>
    <xf numFmtId="0" fontId="72" fillId="0" borderId="12" xfId="9" applyFont="1" applyBorder="1" applyAlignment="1" applyProtection="1">
      <alignment horizontal="left" vertical="top" wrapText="1"/>
      <protection locked="0"/>
    </xf>
    <xf numFmtId="0" fontId="72" fillId="0" borderId="0" xfId="9" applyFont="1" applyAlignment="1" applyProtection="1">
      <alignment horizontal="left" vertical="top" wrapText="1"/>
      <protection locked="0"/>
    </xf>
    <xf numFmtId="0" fontId="72" fillId="0" borderId="7" xfId="9" applyFont="1" applyBorder="1" applyAlignment="1" applyProtection="1">
      <alignment horizontal="left" vertical="top" wrapText="1"/>
      <protection locked="0"/>
    </xf>
    <xf numFmtId="175" fontId="67" fillId="20" borderId="14" xfId="9" applyNumberFormat="1" applyFont="1" applyFill="1" applyBorder="1" applyAlignment="1">
      <alignment horizontal="center"/>
    </xf>
    <xf numFmtId="1" fontId="72" fillId="0" borderId="14" xfId="9" applyNumberFormat="1" applyFont="1" applyBorder="1" applyAlignment="1" applyProtection="1">
      <alignment horizontal="center"/>
      <protection locked="0"/>
    </xf>
    <xf numFmtId="0" fontId="72" fillId="21" borderId="16" xfId="9" applyFont="1" applyFill="1" applyBorder="1" applyAlignment="1" applyProtection="1">
      <alignment horizontal="left" vertical="top" wrapText="1"/>
      <protection locked="0"/>
    </xf>
    <xf numFmtId="0" fontId="72" fillId="21" borderId="18" xfId="9" applyFont="1" applyFill="1" applyBorder="1" applyAlignment="1" applyProtection="1">
      <alignment horizontal="left" vertical="top" wrapText="1"/>
      <protection locked="0"/>
    </xf>
    <xf numFmtId="0" fontId="67" fillId="0" borderId="10" xfId="9" applyFont="1" applyBorder="1" applyAlignment="1">
      <alignment horizontal="center"/>
    </xf>
    <xf numFmtId="0" fontId="76" fillId="0" borderId="11" xfId="13" applyFont="1" applyBorder="1" applyAlignment="1">
      <alignment horizontal="center"/>
    </xf>
    <xf numFmtId="0" fontId="72" fillId="0" borderId="14" xfId="9" applyFont="1" applyBorder="1" applyAlignment="1" applyProtection="1">
      <alignment horizontal="left" vertical="top"/>
      <protection locked="0"/>
    </xf>
    <xf numFmtId="0" fontId="72" fillId="0" borderId="17" xfId="9" applyFont="1" applyBorder="1" applyAlignment="1" applyProtection="1">
      <alignment horizontal="left" vertical="center"/>
      <protection locked="0"/>
    </xf>
    <xf numFmtId="0" fontId="72" fillId="21" borderId="16" xfId="9" applyFont="1" applyFill="1" applyBorder="1" applyAlignment="1" applyProtection="1">
      <alignment horizontal="left" vertical="center"/>
      <protection locked="0"/>
    </xf>
    <xf numFmtId="0" fontId="72" fillId="21" borderId="18" xfId="9" applyFont="1" applyFill="1" applyBorder="1" applyAlignment="1" applyProtection="1">
      <alignment horizontal="left" vertical="center"/>
      <protection locked="0"/>
    </xf>
    <xf numFmtId="1" fontId="72" fillId="0" borderId="13" xfId="9" applyNumberFormat="1" applyFont="1" applyBorder="1" applyAlignment="1" applyProtection="1">
      <alignment horizontal="center" vertical="center"/>
      <protection locked="0"/>
    </xf>
    <xf numFmtId="1" fontId="72" fillId="0" borderId="11" xfId="9" applyNumberFormat="1" applyFont="1" applyBorder="1" applyAlignment="1" applyProtection="1">
      <alignment horizontal="center" vertical="center"/>
      <protection locked="0"/>
    </xf>
    <xf numFmtId="1" fontId="72" fillId="0" borderId="8" xfId="9" applyNumberFormat="1" applyFont="1" applyBorder="1" applyAlignment="1" applyProtection="1">
      <alignment horizontal="center" vertical="center"/>
      <protection locked="0"/>
    </xf>
    <xf numFmtId="1" fontId="72" fillId="0" borderId="17" xfId="9" applyNumberFormat="1" applyFont="1" applyBorder="1" applyAlignment="1" applyProtection="1">
      <alignment horizontal="center" vertical="center"/>
      <protection locked="0"/>
    </xf>
    <xf numFmtId="1" fontId="72" fillId="0" borderId="16" xfId="9" applyNumberFormat="1" applyFont="1" applyBorder="1" applyAlignment="1" applyProtection="1">
      <alignment horizontal="center" vertical="center"/>
      <protection locked="0"/>
    </xf>
    <xf numFmtId="1" fontId="72" fillId="0" borderId="18" xfId="9" applyNumberFormat="1" applyFont="1" applyBorder="1" applyAlignment="1" applyProtection="1">
      <alignment horizontal="center" vertical="center"/>
      <protection locked="0"/>
    </xf>
    <xf numFmtId="0" fontId="72" fillId="21" borderId="17" xfId="9" applyFont="1" applyFill="1" applyBorder="1" applyAlignment="1" applyProtection="1">
      <alignment horizontal="center" vertical="center"/>
      <protection locked="0"/>
    </xf>
    <xf numFmtId="0" fontId="72" fillId="21" borderId="16" xfId="9" applyFont="1" applyFill="1" applyBorder="1" applyAlignment="1" applyProtection="1">
      <alignment horizontal="center" vertical="center"/>
      <protection locked="0"/>
    </xf>
    <xf numFmtId="0" fontId="72" fillId="21" borderId="18" xfId="9" applyFont="1" applyFill="1" applyBorder="1" applyAlignment="1" applyProtection="1">
      <alignment horizontal="center" vertical="center"/>
      <protection locked="0"/>
    </xf>
    <xf numFmtId="0" fontId="72" fillId="21" borderId="15" xfId="9" applyFont="1" applyFill="1" applyBorder="1" applyAlignment="1" applyProtection="1">
      <alignment horizontal="center" vertical="center"/>
      <protection locked="0"/>
    </xf>
    <xf numFmtId="0" fontId="72" fillId="21" borderId="10" xfId="9" applyFont="1" applyFill="1" applyBorder="1" applyAlignment="1" applyProtection="1">
      <alignment horizontal="center" vertical="center"/>
      <protection locked="0"/>
    </xf>
    <xf numFmtId="0" fontId="72" fillId="21" borderId="6" xfId="9" applyFont="1" applyFill="1" applyBorder="1" applyAlignment="1" applyProtection="1">
      <alignment horizontal="center" vertical="center"/>
      <protection locked="0"/>
    </xf>
    <xf numFmtId="0" fontId="72" fillId="0" borderId="13" xfId="9" applyFont="1" applyBorder="1" applyAlignment="1" applyProtection="1">
      <alignment horizontal="left" vertical="center"/>
      <protection locked="0"/>
    </xf>
    <xf numFmtId="0" fontId="72" fillId="0" borderId="11" xfId="9" applyFont="1" applyBorder="1" applyAlignment="1" applyProtection="1">
      <alignment horizontal="left" vertical="center"/>
      <protection locked="0"/>
    </xf>
    <xf numFmtId="0" fontId="72" fillId="0" borderId="8" xfId="9" applyFont="1" applyBorder="1" applyAlignment="1" applyProtection="1">
      <alignment horizontal="left" vertical="center"/>
      <protection locked="0"/>
    </xf>
    <xf numFmtId="0" fontId="72" fillId="0" borderId="16" xfId="9" applyFont="1" applyBorder="1" applyAlignment="1" applyProtection="1">
      <alignment horizontal="left" vertical="center"/>
      <protection locked="0"/>
    </xf>
    <xf numFmtId="0" fontId="72" fillId="0" borderId="18" xfId="9" applyFont="1" applyBorder="1" applyAlignment="1" applyProtection="1">
      <alignment horizontal="left" vertical="center"/>
      <protection locked="0"/>
    </xf>
    <xf numFmtId="0" fontId="72" fillId="0" borderId="15" xfId="9" applyFont="1" applyBorder="1" applyAlignment="1" applyProtection="1">
      <alignment horizontal="left" vertical="center"/>
      <protection locked="0"/>
    </xf>
    <xf numFmtId="0" fontId="72" fillId="21" borderId="10" xfId="9" applyFont="1" applyFill="1" applyBorder="1" applyAlignment="1" applyProtection="1">
      <alignment horizontal="left" vertical="center"/>
      <protection locked="0"/>
    </xf>
    <xf numFmtId="0" fontId="72" fillId="21" borderId="6" xfId="9" applyFont="1" applyFill="1" applyBorder="1" applyAlignment="1" applyProtection="1">
      <alignment horizontal="left" vertical="center"/>
      <protection locked="0"/>
    </xf>
    <xf numFmtId="176" fontId="72" fillId="0" borderId="17" xfId="9" applyNumberFormat="1" applyFont="1" applyBorder="1" applyAlignment="1" applyProtection="1">
      <alignment horizontal="left"/>
      <protection locked="0"/>
    </xf>
    <xf numFmtId="176" fontId="72" fillId="0" borderId="16" xfId="9" applyNumberFormat="1" applyFont="1" applyBorder="1" applyAlignment="1" applyProtection="1">
      <alignment horizontal="left"/>
      <protection locked="0"/>
    </xf>
    <xf numFmtId="176" fontId="72" fillId="0" borderId="18" xfId="9" applyNumberFormat="1" applyFont="1" applyBorder="1" applyAlignment="1" applyProtection="1">
      <alignment horizontal="left"/>
      <protection locked="0"/>
    </xf>
    <xf numFmtId="14" fontId="72" fillId="0" borderId="17" xfId="9" applyNumberFormat="1" applyFont="1" applyBorder="1" applyAlignment="1" applyProtection="1">
      <alignment horizontal="center"/>
      <protection locked="0"/>
    </xf>
    <xf numFmtId="14" fontId="72" fillId="0" borderId="16" xfId="9" applyNumberFormat="1" applyFont="1" applyBorder="1" applyAlignment="1" applyProtection="1">
      <alignment horizontal="center"/>
      <protection locked="0"/>
    </xf>
    <xf numFmtId="14" fontId="72" fillId="0" borderId="18" xfId="9" applyNumberFormat="1" applyFont="1" applyBorder="1" applyAlignment="1" applyProtection="1">
      <alignment horizontal="center"/>
      <protection locked="0"/>
    </xf>
    <xf numFmtId="1" fontId="72" fillId="21" borderId="17" xfId="9" applyNumberFormat="1" applyFont="1" applyFill="1" applyBorder="1" applyAlignment="1" applyProtection="1">
      <alignment horizontal="right" vertical="center"/>
      <protection locked="0"/>
    </xf>
    <xf numFmtId="1" fontId="72" fillId="21" borderId="16" xfId="9" applyNumberFormat="1" applyFont="1" applyFill="1" applyBorder="1" applyAlignment="1" applyProtection="1">
      <alignment horizontal="right" vertical="center"/>
      <protection locked="0"/>
    </xf>
    <xf numFmtId="1" fontId="72" fillId="21" borderId="18" xfId="9" applyNumberFormat="1" applyFont="1" applyFill="1" applyBorder="1" applyAlignment="1" applyProtection="1">
      <alignment horizontal="right" vertical="center"/>
      <protection locked="0"/>
    </xf>
    <xf numFmtId="0" fontId="72" fillId="0" borderId="17" xfId="9" applyFont="1" applyBorder="1" applyAlignment="1" applyProtection="1">
      <alignment horizontal="center" vertical="top"/>
      <protection locked="0"/>
    </xf>
    <xf numFmtId="0" fontId="72" fillId="0" borderId="16" xfId="9" applyFont="1" applyBorder="1" applyAlignment="1" applyProtection="1">
      <alignment horizontal="center" vertical="top"/>
      <protection locked="0"/>
    </xf>
    <xf numFmtId="0" fontId="72" fillId="0" borderId="18" xfId="9" applyFont="1" applyBorder="1" applyAlignment="1" applyProtection="1">
      <alignment horizontal="center" vertical="top"/>
      <protection locked="0"/>
    </xf>
    <xf numFmtId="14" fontId="72" fillId="0" borderId="17" xfId="9" applyNumberFormat="1" applyFont="1" applyBorder="1" applyAlignment="1" applyProtection="1">
      <alignment horizontal="left"/>
      <protection locked="0"/>
    </xf>
    <xf numFmtId="14" fontId="72" fillId="21" borderId="16" xfId="9" applyNumberFormat="1" applyFont="1" applyFill="1" applyBorder="1" applyAlignment="1" applyProtection="1">
      <alignment horizontal="left"/>
      <protection locked="0"/>
    </xf>
    <xf numFmtId="14" fontId="72" fillId="21" borderId="18" xfId="9" applyNumberFormat="1" applyFont="1" applyFill="1" applyBorder="1" applyAlignment="1" applyProtection="1">
      <alignment horizontal="left"/>
      <protection locked="0"/>
    </xf>
    <xf numFmtId="14" fontId="72" fillId="21" borderId="17" xfId="9" applyNumberFormat="1" applyFont="1" applyFill="1" applyBorder="1" applyAlignment="1" applyProtection="1">
      <alignment horizontal="center"/>
      <protection locked="0"/>
    </xf>
    <xf numFmtId="14" fontId="72" fillId="21" borderId="16" xfId="9" applyNumberFormat="1" applyFont="1" applyFill="1" applyBorder="1" applyAlignment="1" applyProtection="1">
      <alignment horizontal="center"/>
      <protection locked="0"/>
    </xf>
    <xf numFmtId="14" fontId="72" fillId="21" borderId="18" xfId="9" applyNumberFormat="1" applyFont="1" applyFill="1" applyBorder="1" applyAlignment="1" applyProtection="1">
      <alignment horizontal="center"/>
      <protection locked="0"/>
    </xf>
    <xf numFmtId="0" fontId="67" fillId="0" borderId="16" xfId="9" applyFont="1" applyBorder="1" applyAlignment="1">
      <alignment horizontal="center"/>
    </xf>
    <xf numFmtId="0" fontId="67" fillId="0" borderId="16" xfId="9" applyFont="1" applyBorder="1" applyAlignment="1">
      <alignment horizontal="center" wrapText="1"/>
    </xf>
    <xf numFmtId="179" fontId="67" fillId="20" borderId="17" xfId="13" applyNumberFormat="1" applyFont="1" applyFill="1" applyBorder="1" applyAlignment="1">
      <alignment horizontal="right" vertical="top"/>
    </xf>
    <xf numFmtId="0" fontId="67" fillId="20" borderId="16" xfId="13" applyFont="1" applyFill="1" applyBorder="1" applyAlignment="1">
      <alignment horizontal="right" vertical="top"/>
    </xf>
    <xf numFmtId="0" fontId="67" fillId="20" borderId="18" xfId="13" applyFont="1" applyFill="1" applyBorder="1" applyAlignment="1">
      <alignment horizontal="right" vertical="top"/>
    </xf>
    <xf numFmtId="164" fontId="72" fillId="0" borderId="17" xfId="14" applyNumberFormat="1" applyFont="1" applyBorder="1" applyAlignment="1" applyProtection="1">
      <alignment horizontal="center"/>
      <protection locked="0"/>
    </xf>
    <xf numFmtId="164" fontId="72" fillId="0" borderId="16" xfId="14" applyNumberFormat="1" applyFont="1" applyBorder="1" applyAlignment="1" applyProtection="1">
      <alignment horizontal="center"/>
      <protection locked="0"/>
    </xf>
    <xf numFmtId="164" fontId="72" fillId="0" borderId="18" xfId="14" applyNumberFormat="1" applyFont="1" applyBorder="1" applyAlignment="1" applyProtection="1">
      <alignment horizontal="center"/>
      <protection locked="0"/>
    </xf>
    <xf numFmtId="0" fontId="67" fillId="0" borderId="11" xfId="0" applyFont="1" applyBorder="1" applyAlignment="1">
      <alignment horizontal="center"/>
    </xf>
    <xf numFmtId="0" fontId="72" fillId="0" borderId="17" xfId="14" applyFont="1" applyBorder="1" applyAlignment="1" applyProtection="1">
      <alignment horizontal="left"/>
      <protection locked="0"/>
    </xf>
    <xf numFmtId="0" fontId="72" fillId="0" borderId="16" xfId="14" applyFont="1" applyBorder="1" applyAlignment="1" applyProtection="1">
      <alignment horizontal="left"/>
      <protection locked="0"/>
    </xf>
    <xf numFmtId="0" fontId="72" fillId="0" borderId="18" xfId="14" applyFont="1" applyBorder="1" applyAlignment="1" applyProtection="1">
      <alignment horizontal="left"/>
      <protection locked="0"/>
    </xf>
    <xf numFmtId="0" fontId="72" fillId="0" borderId="13" xfId="14" applyFont="1" applyBorder="1" applyAlignment="1" applyProtection="1">
      <alignment horizontal="left"/>
      <protection locked="0"/>
    </xf>
    <xf numFmtId="0" fontId="72" fillId="0" borderId="11" xfId="14" applyFont="1" applyBorder="1" applyAlignment="1" applyProtection="1">
      <alignment horizontal="left"/>
      <protection locked="0"/>
    </xf>
    <xf numFmtId="0" fontId="72" fillId="0" borderId="8" xfId="14" applyFont="1" applyBorder="1" applyAlignment="1" applyProtection="1">
      <alignment horizontal="left"/>
      <protection locked="0"/>
    </xf>
    <xf numFmtId="164" fontId="67" fillId="0" borderId="10" xfId="14" applyNumberFormat="1" applyFont="1" applyBorder="1" applyAlignment="1">
      <alignment horizontal="center"/>
    </xf>
    <xf numFmtId="164" fontId="72" fillId="0" borderId="13" xfId="14" applyNumberFormat="1" applyFont="1" applyBorder="1" applyAlignment="1" applyProtection="1">
      <alignment horizontal="center"/>
      <protection locked="0"/>
    </xf>
    <xf numFmtId="164" fontId="72" fillId="0" borderId="11" xfId="14" applyNumberFormat="1" applyFont="1" applyBorder="1" applyAlignment="1" applyProtection="1">
      <alignment horizontal="center"/>
      <protection locked="0"/>
    </xf>
    <xf numFmtId="164" fontId="72" fillId="0" borderId="8" xfId="14" applyNumberFormat="1" applyFont="1" applyBorder="1" applyAlignment="1" applyProtection="1">
      <alignment horizontal="center"/>
      <protection locked="0"/>
    </xf>
    <xf numFmtId="1" fontId="67" fillId="20" borderId="17" xfId="14" applyNumberFormat="1" applyFont="1" applyFill="1" applyBorder="1" applyAlignment="1">
      <alignment horizontal="center"/>
    </xf>
    <xf numFmtId="1" fontId="67" fillId="20" borderId="16" xfId="14" applyNumberFormat="1" applyFont="1" applyFill="1" applyBorder="1" applyAlignment="1">
      <alignment horizontal="center"/>
    </xf>
    <xf numFmtId="1" fontId="67" fillId="20" borderId="18" xfId="14" applyNumberFormat="1" applyFont="1" applyFill="1" applyBorder="1" applyAlignment="1">
      <alignment horizontal="center"/>
    </xf>
    <xf numFmtId="42" fontId="72" fillId="0" borderId="14" xfId="14" applyNumberFormat="1" applyFont="1" applyBorder="1" applyAlignment="1" applyProtection="1">
      <alignment horizontal="right"/>
      <protection locked="0"/>
    </xf>
    <xf numFmtId="1" fontId="72" fillId="0" borderId="17" xfId="14" applyNumberFormat="1" applyFont="1" applyBorder="1" applyAlignment="1" applyProtection="1">
      <alignment horizontal="right"/>
      <protection locked="0"/>
    </xf>
    <xf numFmtId="1" fontId="72" fillId="0" borderId="16" xfId="14" applyNumberFormat="1" applyFont="1" applyBorder="1" applyAlignment="1" applyProtection="1">
      <alignment horizontal="right"/>
      <protection locked="0"/>
    </xf>
    <xf numFmtId="1" fontId="72" fillId="0" borderId="18" xfId="14" applyNumberFormat="1" applyFont="1" applyBorder="1" applyAlignment="1" applyProtection="1">
      <alignment horizontal="right"/>
      <protection locked="0"/>
    </xf>
    <xf numFmtId="3" fontId="72" fillId="0" borderId="17" xfId="3" applyNumberFormat="1" applyFont="1" applyBorder="1" applyAlignment="1" applyProtection="1">
      <alignment horizontal="right"/>
      <protection locked="0"/>
    </xf>
    <xf numFmtId="3" fontId="72" fillId="0" borderId="16" xfId="3" applyNumberFormat="1" applyFont="1" applyBorder="1" applyAlignment="1" applyProtection="1">
      <alignment horizontal="right"/>
      <protection locked="0"/>
    </xf>
    <xf numFmtId="3" fontId="72" fillId="0" borderId="18" xfId="3" applyNumberFormat="1" applyFont="1" applyBorder="1" applyAlignment="1" applyProtection="1">
      <alignment horizontal="right"/>
      <protection locked="0"/>
    </xf>
    <xf numFmtId="1" fontId="72" fillId="0" borderId="14" xfId="14" applyNumberFormat="1" applyFont="1" applyBorder="1" applyAlignment="1" applyProtection="1">
      <alignment horizontal="right"/>
      <protection locked="0"/>
    </xf>
    <xf numFmtId="3" fontId="67" fillId="0" borderId="10" xfId="14" applyNumberFormat="1" applyFont="1" applyBorder="1" applyAlignment="1">
      <alignment horizontal="center"/>
    </xf>
    <xf numFmtId="3" fontId="72" fillId="0" borderId="14" xfId="3" applyNumberFormat="1" applyFont="1" applyBorder="1" applyAlignment="1" applyProtection="1">
      <alignment horizontal="right"/>
      <protection locked="0"/>
    </xf>
    <xf numFmtId="0" fontId="67" fillId="20" borderId="17" xfId="14" applyFont="1" applyFill="1" applyBorder="1" applyAlignment="1">
      <alignment horizontal="center"/>
    </xf>
    <xf numFmtId="0" fontId="67" fillId="20" borderId="16" xfId="14" applyFont="1" applyFill="1" applyBorder="1" applyAlignment="1">
      <alignment horizontal="center"/>
    </xf>
    <xf numFmtId="0" fontId="67" fillId="20" borderId="18" xfId="14" applyFont="1" applyFill="1" applyBorder="1" applyAlignment="1">
      <alignment horizontal="center"/>
    </xf>
    <xf numFmtId="9" fontId="67" fillId="20" borderId="17" xfId="14" applyNumberFormat="1" applyFont="1" applyFill="1" applyBorder="1" applyAlignment="1">
      <alignment horizontal="center"/>
    </xf>
    <xf numFmtId="9" fontId="67" fillId="20" borderId="16" xfId="14" applyNumberFormat="1" applyFont="1" applyFill="1" applyBorder="1" applyAlignment="1">
      <alignment horizontal="center"/>
    </xf>
    <xf numFmtId="9" fontId="67" fillId="20" borderId="18" xfId="14" applyNumberFormat="1" applyFont="1" applyFill="1" applyBorder="1" applyAlignment="1">
      <alignment horizontal="center"/>
    </xf>
    <xf numFmtId="0" fontId="67" fillId="0" borderId="0" xfId="14" applyFont="1" applyAlignment="1">
      <alignment horizontal="center" wrapText="1"/>
    </xf>
    <xf numFmtId="0" fontId="67" fillId="0" borderId="0" xfId="14" applyFont="1" applyAlignment="1">
      <alignment wrapText="1"/>
    </xf>
    <xf numFmtId="0" fontId="98" fillId="0" borderId="0" xfId="14" applyFont="1" applyAlignment="1">
      <alignment horizontal="left" vertical="center"/>
    </xf>
    <xf numFmtId="0" fontId="96" fillId="11" borderId="0" xfId="14" applyFont="1" applyFill="1" applyAlignment="1">
      <alignment horizontal="center" vertical="center"/>
    </xf>
    <xf numFmtId="166" fontId="72" fillId="0" borderId="13" xfId="14" applyNumberFormat="1" applyFont="1" applyBorder="1" applyAlignment="1" applyProtection="1">
      <alignment horizontal="center"/>
      <protection locked="0"/>
    </xf>
    <xf numFmtId="166" fontId="72" fillId="0" borderId="11" xfId="14" applyNumberFormat="1" applyFont="1" applyBorder="1" applyAlignment="1" applyProtection="1">
      <alignment horizontal="center"/>
      <protection locked="0"/>
    </xf>
    <xf numFmtId="166" fontId="72" fillId="0" borderId="8" xfId="14" applyNumberFormat="1" applyFont="1" applyBorder="1" applyAlignment="1" applyProtection="1">
      <alignment horizontal="center"/>
      <protection locked="0"/>
    </xf>
    <xf numFmtId="166" fontId="72" fillId="0" borderId="17" xfId="14" applyNumberFormat="1" applyFont="1" applyBorder="1" applyAlignment="1" applyProtection="1">
      <alignment horizontal="center"/>
      <protection locked="0"/>
    </xf>
    <xf numFmtId="166" fontId="72" fillId="0" borderId="16" xfId="14" applyNumberFormat="1" applyFont="1" applyBorder="1" applyAlignment="1" applyProtection="1">
      <alignment horizontal="center"/>
      <protection locked="0"/>
    </xf>
    <xf numFmtId="166" fontId="72" fillId="0" borderId="18" xfId="14" applyNumberFormat="1" applyFont="1" applyBorder="1" applyAlignment="1" applyProtection="1">
      <alignment horizontal="center"/>
      <protection locked="0"/>
    </xf>
    <xf numFmtId="49" fontId="72" fillId="0" borderId="17" xfId="14" applyNumberFormat="1" applyFont="1" applyBorder="1" applyProtection="1">
      <protection locked="0"/>
    </xf>
    <xf numFmtId="49" fontId="72" fillId="0" borderId="16" xfId="14" applyNumberFormat="1" applyFont="1" applyBorder="1" applyProtection="1">
      <protection locked="0"/>
    </xf>
    <xf numFmtId="49" fontId="72" fillId="0" borderId="18" xfId="14" applyNumberFormat="1" applyFont="1" applyBorder="1" applyProtection="1">
      <protection locked="0"/>
    </xf>
    <xf numFmtId="0" fontId="67" fillId="0" borderId="0" xfId="14" applyFont="1" applyAlignment="1">
      <alignment horizontal="center"/>
    </xf>
    <xf numFmtId="1" fontId="67" fillId="20" borderId="14" xfId="14" applyNumberFormat="1" applyFont="1" applyFill="1" applyBorder="1" applyAlignment="1">
      <alignment horizontal="center"/>
    </xf>
    <xf numFmtId="37" fontId="72" fillId="0" borderId="17" xfId="14" applyNumberFormat="1" applyFont="1" applyBorder="1" applyAlignment="1" applyProtection="1">
      <alignment horizontal="center"/>
      <protection locked="0"/>
    </xf>
    <xf numFmtId="37" fontId="72" fillId="0" borderId="16" xfId="14" applyNumberFormat="1" applyFont="1" applyBorder="1" applyAlignment="1" applyProtection="1">
      <alignment horizontal="center"/>
      <protection locked="0"/>
    </xf>
    <xf numFmtId="37" fontId="72" fillId="0" borderId="18" xfId="14" applyNumberFormat="1" applyFont="1" applyBorder="1" applyAlignment="1" applyProtection="1">
      <alignment horizontal="center"/>
      <protection locked="0"/>
    </xf>
    <xf numFmtId="0" fontId="67" fillId="0" borderId="0" xfId="0" applyFont="1" applyAlignment="1">
      <alignment horizontal="center"/>
    </xf>
    <xf numFmtId="49" fontId="72" fillId="0" borderId="17" xfId="14" applyNumberFormat="1" applyFont="1" applyBorder="1" applyAlignment="1" applyProtection="1">
      <alignment horizontal="left"/>
      <protection locked="0"/>
    </xf>
    <xf numFmtId="49" fontId="72" fillId="0" borderId="16" xfId="14" applyNumberFormat="1" applyFont="1" applyBorder="1" applyAlignment="1" applyProtection="1">
      <alignment horizontal="left"/>
      <protection locked="0"/>
    </xf>
    <xf numFmtId="49" fontId="72" fillId="0" borderId="18" xfId="14" applyNumberFormat="1" applyFont="1" applyBorder="1" applyAlignment="1" applyProtection="1">
      <alignment horizontal="left"/>
      <protection locked="0"/>
    </xf>
    <xf numFmtId="0" fontId="72" fillId="0" borderId="17" xfId="14" applyFont="1" applyBorder="1" applyAlignment="1" applyProtection="1">
      <alignment horizontal="left" vertical="top" wrapText="1"/>
      <protection locked="0"/>
    </xf>
    <xf numFmtId="0" fontId="72" fillId="0" borderId="16" xfId="14" applyFont="1" applyBorder="1" applyAlignment="1" applyProtection="1">
      <alignment horizontal="left" vertical="top" wrapText="1"/>
      <protection locked="0"/>
    </xf>
    <xf numFmtId="0" fontId="72" fillId="0" borderId="18" xfId="14" applyFont="1" applyBorder="1" applyAlignment="1" applyProtection="1">
      <alignment horizontal="left" vertical="top" wrapText="1"/>
      <protection locked="0"/>
    </xf>
    <xf numFmtId="49" fontId="72" fillId="0" borderId="17" xfId="14" applyNumberFormat="1" applyFont="1" applyBorder="1" applyAlignment="1" applyProtection="1">
      <alignment horizontal="left" vertical="top" wrapText="1"/>
      <protection locked="0"/>
    </xf>
    <xf numFmtId="49" fontId="72" fillId="0" borderId="16" xfId="14" applyNumberFormat="1" applyFont="1" applyBorder="1" applyAlignment="1" applyProtection="1">
      <alignment horizontal="left" vertical="top" wrapText="1"/>
      <protection locked="0"/>
    </xf>
    <xf numFmtId="49" fontId="72" fillId="0" borderId="18" xfId="14" applyNumberFormat="1" applyFont="1" applyBorder="1" applyAlignment="1" applyProtection="1">
      <alignment horizontal="left" vertical="top" wrapText="1"/>
      <protection locked="0"/>
    </xf>
    <xf numFmtId="42" fontId="72" fillId="0" borderId="16" xfId="14" applyNumberFormat="1" applyFont="1" applyBorder="1" applyAlignment="1" applyProtection="1">
      <alignment horizontal="right"/>
      <protection locked="0"/>
    </xf>
    <xf numFmtId="49" fontId="72" fillId="0" borderId="15" xfId="14" applyNumberFormat="1" applyFont="1" applyBorder="1" applyAlignment="1" applyProtection="1">
      <alignment horizontal="left"/>
      <protection locked="0"/>
    </xf>
    <xf numFmtId="49" fontId="72" fillId="0" borderId="10" xfId="14" applyNumberFormat="1" applyFont="1" applyBorder="1" applyAlignment="1" applyProtection="1">
      <alignment horizontal="left"/>
      <protection locked="0"/>
    </xf>
    <xf numFmtId="49" fontId="72" fillId="0" borderId="6" xfId="14" applyNumberFormat="1" applyFont="1" applyBorder="1" applyAlignment="1" applyProtection="1">
      <alignment horizontal="left"/>
      <protection locked="0"/>
    </xf>
    <xf numFmtId="174" fontId="72" fillId="0" borderId="17" xfId="14" applyNumberFormat="1" applyFont="1" applyBorder="1" applyAlignment="1" applyProtection="1">
      <alignment horizontal="center"/>
      <protection locked="0"/>
    </xf>
    <xf numFmtId="174" fontId="72" fillId="0" borderId="16" xfId="14" applyNumberFormat="1" applyFont="1" applyBorder="1" applyAlignment="1" applyProtection="1">
      <alignment horizontal="center"/>
      <protection locked="0"/>
    </xf>
    <xf numFmtId="174" fontId="72" fillId="0" borderId="18" xfId="14" applyNumberFormat="1" applyFont="1" applyBorder="1" applyAlignment="1" applyProtection="1">
      <alignment horizontal="center"/>
      <protection locked="0"/>
    </xf>
    <xf numFmtId="3" fontId="72" fillId="0" borderId="17" xfId="14" applyNumberFormat="1" applyFont="1" applyBorder="1" applyAlignment="1" applyProtection="1">
      <alignment horizontal="right"/>
      <protection locked="0"/>
    </xf>
    <xf numFmtId="3" fontId="72" fillId="0" borderId="16" xfId="14" applyNumberFormat="1" applyFont="1" applyBorder="1" applyAlignment="1" applyProtection="1">
      <alignment horizontal="right"/>
      <protection locked="0"/>
    </xf>
    <xf numFmtId="3" fontId="72" fillId="0" borderId="18" xfId="14" applyNumberFormat="1" applyFont="1" applyBorder="1" applyAlignment="1" applyProtection="1">
      <alignment horizontal="right"/>
      <protection locked="0"/>
    </xf>
    <xf numFmtId="0" fontId="2" fillId="6" borderId="0" xfId="0" applyFont="1" applyFill="1" applyAlignment="1">
      <alignment horizontal="center" vertical="center" textRotation="90"/>
    </xf>
    <xf numFmtId="0" fontId="20" fillId="3" borderId="0" xfId="0" applyFont="1" applyFill="1" applyAlignment="1">
      <alignment horizontal="left" vertical="top" textRotation="90"/>
    </xf>
    <xf numFmtId="0" fontId="20" fillId="5" borderId="0" xfId="0" applyFont="1" applyFill="1" applyAlignment="1">
      <alignment horizontal="center" textRotation="90"/>
    </xf>
    <xf numFmtId="0" fontId="20" fillId="6" borderId="0" xfId="0" applyFont="1" applyFill="1" applyAlignment="1">
      <alignment horizontal="center" textRotation="90"/>
    </xf>
    <xf numFmtId="0" fontId="2" fillId="3" borderId="0" xfId="0" applyFont="1" applyFill="1" applyAlignment="1">
      <alignment horizontal="center" textRotation="90"/>
    </xf>
  </cellXfs>
  <cellStyles count="17">
    <cellStyle name="Comma" xfId="3" builtinId="3"/>
    <cellStyle name="Currency" xfId="2" builtinId="4"/>
    <cellStyle name="Hyperlink" xfId="4" builtinId="8"/>
    <cellStyle name="Normal" xfId="0" builtinId="0"/>
    <cellStyle name="Normal 2" xfId="5" xr:uid="{00000000-0005-0000-0000-000007000000}"/>
    <cellStyle name="Normal 3" xfId="6" xr:uid="{00000000-0005-0000-0000-000008000000}"/>
    <cellStyle name="Normal 4" xfId="7" xr:uid="{00000000-0005-0000-0000-000009000000}"/>
    <cellStyle name="Normal 5" xfId="8" xr:uid="{00000000-0005-0000-0000-00000A000000}"/>
    <cellStyle name="Normal 5 2" xfId="9" xr:uid="{00000000-0005-0000-0000-00000B000000}"/>
    <cellStyle name="Normal 6" xfId="10" xr:uid="{00000000-0005-0000-0000-00000C000000}"/>
    <cellStyle name="Normal 7" xfId="11" xr:uid="{00000000-0005-0000-0000-00000D000000}"/>
    <cellStyle name="Normal 8" xfId="12" xr:uid="{00000000-0005-0000-0000-00000E000000}"/>
    <cellStyle name="Normal 9" xfId="13" xr:uid="{00000000-0005-0000-0000-00000F000000}"/>
    <cellStyle name="Normal_Inspection Form Revision - 2007 (Final Draft)8 (akw)" xfId="14" xr:uid="{00000000-0005-0000-0000-000010000000}"/>
    <cellStyle name="Normal_Inspection Form Revision - 2007 (Final Draft)8.2 (akw)" xfId="15" xr:uid="{00000000-0005-0000-0000-000011000000}"/>
    <cellStyle name="Percent" xfId="1" builtinId="5"/>
    <cellStyle name="Percent 2" xfId="16" xr:uid="{00000000-0005-0000-0000-000012000000}"/>
  </cellStyles>
  <dxfs count="36">
    <dxf>
      <font>
        <b/>
        <i val="0"/>
        <color indexed="17"/>
      </font>
    </dxf>
    <dxf>
      <font>
        <b/>
        <i val="0"/>
        <color indexed="10"/>
      </font>
    </dxf>
    <dxf>
      <fill>
        <patternFill>
          <bgColor rgb="FFFF9999"/>
        </patternFill>
      </fill>
    </dxf>
    <dxf>
      <font>
        <color rgb="FFFF0000"/>
      </font>
    </dxf>
    <dxf>
      <font>
        <color rgb="FFFF0000"/>
      </font>
    </dxf>
    <dxf>
      <font>
        <color rgb="FFFF0000"/>
      </font>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color rgb="FFFF0000"/>
      </font>
    </dxf>
    <dxf>
      <font>
        <color rgb="FFFF0000"/>
      </font>
    </dxf>
    <dxf>
      <font>
        <color rgb="FFFF0000"/>
      </font>
    </dxf>
    <dxf>
      <font>
        <color rgb="FFFF0000"/>
      </font>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color rgb="FFFF0000"/>
      </font>
    </dxf>
    <dxf>
      <font>
        <color rgb="FFFF0000"/>
      </font>
    </dxf>
    <dxf>
      <fill>
        <patternFill>
          <bgColor rgb="FFFF9999"/>
        </patternFill>
      </fill>
    </dxf>
    <dxf>
      <font>
        <b val="0"/>
        <i val="0"/>
        <strike val="0"/>
        <color auto="1"/>
      </font>
    </dxf>
    <dxf>
      <fill>
        <patternFill>
          <bgColor theme="0" tint="-4.9958800012207406E-2"/>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color rgb="FFFF0000"/>
      </font>
    </dxf>
    <dxf>
      <font>
        <b val="0"/>
        <i val="0"/>
        <strike val="0"/>
        <color auto="1"/>
      </font>
      <fill>
        <patternFill>
          <bgColor rgb="FFFF999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Spin" dx="31" max="30000" page="10"/>
</file>

<file path=xl/ctrlProps/ctrlProp402.xml><?xml version="1.0" encoding="utf-8"?>
<formControlPr xmlns="http://schemas.microsoft.com/office/spreadsheetml/2009/9/main" objectType="Spin" dx="31" max="30000" page="10"/>
</file>

<file path=xl/ctrlProps/ctrlProp403.xml><?xml version="1.0" encoding="utf-8"?>
<formControlPr xmlns="http://schemas.microsoft.com/office/spreadsheetml/2009/9/main" objectType="Spin" dx="31" max="30000" page="10"/>
</file>

<file path=xl/ctrlProps/ctrlProp404.xml><?xml version="1.0" encoding="utf-8"?>
<formControlPr xmlns="http://schemas.microsoft.com/office/spreadsheetml/2009/9/main" objectType="Spin" dx="31" max="30000" page="10"/>
</file>

<file path=xl/ctrlProps/ctrlProp405.xml><?xml version="1.0" encoding="utf-8"?>
<formControlPr xmlns="http://schemas.microsoft.com/office/spreadsheetml/2009/9/main" objectType="Spin" dx="31" max="30000" page="10"/>
</file>

<file path=xl/ctrlProps/ctrlProp406.xml><?xml version="1.0" encoding="utf-8"?>
<formControlPr xmlns="http://schemas.microsoft.com/office/spreadsheetml/2009/9/main" objectType="Spin" dx="31" max="30000" page="10"/>
</file>

<file path=xl/ctrlProps/ctrlProp407.xml><?xml version="1.0" encoding="utf-8"?>
<formControlPr xmlns="http://schemas.microsoft.com/office/spreadsheetml/2009/9/main" objectType="Spin" dx="31" max="30000" page="10"/>
</file>

<file path=xl/ctrlProps/ctrlProp408.xml><?xml version="1.0" encoding="utf-8"?>
<formControlPr xmlns="http://schemas.microsoft.com/office/spreadsheetml/2009/9/main" objectType="Spin" dx="31" max="30000" page="10"/>
</file>

<file path=xl/ctrlProps/ctrlProp409.xml><?xml version="1.0" encoding="utf-8"?>
<formControlPr xmlns="http://schemas.microsoft.com/office/spreadsheetml/2009/9/main" objectType="Spin" dx="31" max="30000" page="10"/>
</file>

<file path=xl/ctrlProps/ctrlProp410.xml><?xml version="1.0" encoding="utf-8"?>
<formControlPr xmlns="http://schemas.microsoft.com/office/spreadsheetml/2009/9/main" objectType="Spin" dx="31" max="30000" page="10"/>
</file>

<file path=xl/ctrlProps/ctrlProp411.xml><?xml version="1.0" encoding="utf-8"?>
<formControlPr xmlns="http://schemas.microsoft.com/office/spreadsheetml/2009/9/main" objectType="Spin" dx="31" max="30000" page="10"/>
</file>

<file path=xl/ctrlProps/ctrlProp412.xml><?xml version="1.0" encoding="utf-8"?>
<formControlPr xmlns="http://schemas.microsoft.com/office/spreadsheetml/2009/9/main" objectType="Spin" dx="31" max="30000" page="10"/>
</file>

<file path=xl/ctrlProps/ctrlProp413.xml><?xml version="1.0" encoding="utf-8"?>
<formControlPr xmlns="http://schemas.microsoft.com/office/spreadsheetml/2009/9/main" objectType="Spin" dx="31" max="30000" page="10"/>
</file>

<file path=xl/ctrlProps/ctrlProp414.xml><?xml version="1.0" encoding="utf-8"?>
<formControlPr xmlns="http://schemas.microsoft.com/office/spreadsheetml/2009/9/main" objectType="Spin" dx="31" max="30000" page="10"/>
</file>

<file path=xl/ctrlProps/ctrlProp415.xml><?xml version="1.0" encoding="utf-8"?>
<formControlPr xmlns="http://schemas.microsoft.com/office/spreadsheetml/2009/9/main" objectType="Spin" dx="31" max="30000" page="10"/>
</file>

<file path=xl/ctrlProps/ctrlProp416.xml><?xml version="1.0" encoding="utf-8"?>
<formControlPr xmlns="http://schemas.microsoft.com/office/spreadsheetml/2009/9/main" objectType="Spin" dx="31" max="30000" page="10"/>
</file>

<file path=xl/ctrlProps/ctrlProp417.xml><?xml version="1.0" encoding="utf-8"?>
<formControlPr xmlns="http://schemas.microsoft.com/office/spreadsheetml/2009/9/main" objectType="Spin" dx="31" max="30000" page="10"/>
</file>

<file path=xl/ctrlProps/ctrlProp418.xml><?xml version="1.0" encoding="utf-8"?>
<formControlPr xmlns="http://schemas.microsoft.com/office/spreadsheetml/2009/9/main" objectType="Spin" dx="31" max="30000" page="10"/>
</file>

<file path=xl/ctrlProps/ctrlProp419.xml><?xml version="1.0" encoding="utf-8"?>
<formControlPr xmlns="http://schemas.microsoft.com/office/spreadsheetml/2009/9/main" objectType="Spin" dx="31" max="30000" page="10"/>
</file>

<file path=xl/ctrlProps/ctrlProp420.xml><?xml version="1.0" encoding="utf-8"?>
<formControlPr xmlns="http://schemas.microsoft.com/office/spreadsheetml/2009/9/main" objectType="Spin" dx="31" max="30000" page="10"/>
</file>

<file path=xl/ctrlProps/ctrlProp421.xml><?xml version="1.0" encoding="utf-8"?>
<formControlPr xmlns="http://schemas.microsoft.com/office/spreadsheetml/2009/9/main" objectType="Spin" dx="31" max="30000" page="10"/>
</file>

<file path=xl/ctrlProps/ctrlProp422.xml><?xml version="1.0" encoding="utf-8"?>
<formControlPr xmlns="http://schemas.microsoft.com/office/spreadsheetml/2009/9/main" objectType="Spin" dx="31" max="30000" page="10"/>
</file>

<file path=xl/ctrlProps/ctrlProp423.xml><?xml version="1.0" encoding="utf-8"?>
<formControlPr xmlns="http://schemas.microsoft.com/office/spreadsheetml/2009/9/main" objectType="Spin" dx="31" max="30000" page="10"/>
</file>

<file path=xl/ctrlProps/ctrlProp424.xml><?xml version="1.0" encoding="utf-8"?>
<formControlPr xmlns="http://schemas.microsoft.com/office/spreadsheetml/2009/9/main" objectType="Spin" dx="31" max="30000" page="10"/>
</file>

<file path=xl/ctrlProps/ctrlProp425.xml><?xml version="1.0" encoding="utf-8"?>
<formControlPr xmlns="http://schemas.microsoft.com/office/spreadsheetml/2009/9/main" objectType="Spin" dx="31" max="30000" page="10"/>
</file>

<file path=xl/ctrlProps/ctrlProp426.xml><?xml version="1.0" encoding="utf-8"?>
<formControlPr xmlns="http://schemas.microsoft.com/office/spreadsheetml/2009/9/main" objectType="Spin" dx="31" max="30000" page="10"/>
</file>

<file path=xl/ctrlProps/ctrlProp427.xml><?xml version="1.0" encoding="utf-8"?>
<formControlPr xmlns="http://schemas.microsoft.com/office/spreadsheetml/2009/9/main" objectType="Spin" dx="31" max="30000" page="10"/>
</file>

<file path=xl/ctrlProps/ctrlProp428.xml><?xml version="1.0" encoding="utf-8"?>
<formControlPr xmlns="http://schemas.microsoft.com/office/spreadsheetml/2009/9/main" objectType="Spin" dx="31" max="30000" page="10"/>
</file>

<file path=xl/ctrlProps/ctrlProp429.xml><?xml version="1.0" encoding="utf-8"?>
<formControlPr xmlns="http://schemas.microsoft.com/office/spreadsheetml/2009/9/main" objectType="Spin" dx="31" max="30000" page="10"/>
</file>

<file path=xl/ctrlProps/ctrlProp430.xml><?xml version="1.0" encoding="utf-8"?>
<formControlPr xmlns="http://schemas.microsoft.com/office/spreadsheetml/2009/9/main" objectType="Spin" dx="31" max="30000" page="10"/>
</file>

<file path=xl/ctrlProps/ctrlProp431.xml><?xml version="1.0" encoding="utf-8"?>
<formControlPr xmlns="http://schemas.microsoft.com/office/spreadsheetml/2009/9/main" objectType="Spin" dx="31" max="30000" page="10"/>
</file>

<file path=xl/ctrlProps/ctrlProp432.xml><?xml version="1.0" encoding="utf-8"?>
<formControlPr xmlns="http://schemas.microsoft.com/office/spreadsheetml/2009/9/main" objectType="Spin" dx="31" max="30000" page="10"/>
</file>

<file path=xl/ctrlProps/ctrlProp433.xml><?xml version="1.0" encoding="utf-8"?>
<formControlPr xmlns="http://schemas.microsoft.com/office/spreadsheetml/2009/9/main" objectType="Spin" dx="31" max="30000" page="10"/>
</file>

<file path=xl/ctrlProps/ctrlProp434.xml><?xml version="1.0" encoding="utf-8"?>
<formControlPr xmlns="http://schemas.microsoft.com/office/spreadsheetml/2009/9/main" objectType="Spin" dx="31" max="30000" page="10"/>
</file>

<file path=xl/ctrlProps/ctrlProp435.xml><?xml version="1.0" encoding="utf-8"?>
<formControlPr xmlns="http://schemas.microsoft.com/office/spreadsheetml/2009/9/main" objectType="Spin" dx="31" max="30000" page="10"/>
</file>

<file path=xl/ctrlProps/ctrlProp436.xml><?xml version="1.0" encoding="utf-8"?>
<formControlPr xmlns="http://schemas.microsoft.com/office/spreadsheetml/2009/9/main" objectType="Spin" dx="31" max="30000" page="10" val="0"/>
</file>

<file path=xl/ctrlProps/ctrlProp437.xml><?xml version="1.0" encoding="utf-8"?>
<formControlPr xmlns="http://schemas.microsoft.com/office/spreadsheetml/2009/9/main" objectType="Spin" dx="31" max="30000" page="10" val="0"/>
</file>

<file path=xl/ctrlProps/ctrlProp438.xml><?xml version="1.0" encoding="utf-8"?>
<formControlPr xmlns="http://schemas.microsoft.com/office/spreadsheetml/2009/9/main" objectType="Spin" dx="31" max="30000" page="10" val="0"/>
</file>

<file path=xl/ctrlProps/ctrlProp439.xml><?xml version="1.0" encoding="utf-8"?>
<formControlPr xmlns="http://schemas.microsoft.com/office/spreadsheetml/2009/9/main" objectType="Spin" dx="31" max="30000" page="10" val="0"/>
</file>

<file path=xl/ctrlProps/ctrlProp440.xml><?xml version="1.0" encoding="utf-8"?>
<formControlPr xmlns="http://schemas.microsoft.com/office/spreadsheetml/2009/9/main" objectType="Spin" dx="31" max="30000" page="10" val="0"/>
</file>

<file path=xl/ctrlProps/ctrlProp441.xml><?xml version="1.0" encoding="utf-8"?>
<formControlPr xmlns="http://schemas.microsoft.com/office/spreadsheetml/2009/9/main" objectType="Spin" dx="31" max="30000" page="10" val="0"/>
</file>

<file path=xl/ctrlProps/ctrlProp442.xml><?xml version="1.0" encoding="utf-8"?>
<formControlPr xmlns="http://schemas.microsoft.com/office/spreadsheetml/2009/9/main" objectType="Spin" dx="31" max="30000" page="10" val="0"/>
</file>

<file path=xl/ctrlProps/ctrlProp443.xml><?xml version="1.0" encoding="utf-8"?>
<formControlPr xmlns="http://schemas.microsoft.com/office/spreadsheetml/2009/9/main" objectType="Spin" dx="31" max="30000" page="10" val="0"/>
</file>

<file path=xl/ctrlProps/ctrlProp444.xml><?xml version="1.0" encoding="utf-8"?>
<formControlPr xmlns="http://schemas.microsoft.com/office/spreadsheetml/2009/9/main" objectType="Spin" dx="31" max="30000" page="10" val="0"/>
</file>

<file path=xl/ctrlProps/ctrlProp445.xml><?xml version="1.0" encoding="utf-8"?>
<formControlPr xmlns="http://schemas.microsoft.com/office/spreadsheetml/2009/9/main" objectType="Spin" dx="31" max="30000" page="10" val="0"/>
</file>

<file path=xl/ctrlProps/ctrlProp446.xml><?xml version="1.0" encoding="utf-8"?>
<formControlPr xmlns="http://schemas.microsoft.com/office/spreadsheetml/2009/9/main" objectType="Spin" dx="31" max="30000" page="10" val="0"/>
</file>

<file path=xl/ctrlProps/ctrlProp447.xml><?xml version="1.0" encoding="utf-8"?>
<formControlPr xmlns="http://schemas.microsoft.com/office/spreadsheetml/2009/9/main" objectType="Spin" dx="31" max="30000" page="10" val="0"/>
</file>

<file path=xl/ctrlProps/ctrlProp448.xml><?xml version="1.0" encoding="utf-8"?>
<formControlPr xmlns="http://schemas.microsoft.com/office/spreadsheetml/2009/9/main" objectType="Spin" dx="31" max="30000" page="10" val="0"/>
</file>

<file path=xl/ctrlProps/ctrlProp449.xml><?xml version="1.0" encoding="utf-8"?>
<formControlPr xmlns="http://schemas.microsoft.com/office/spreadsheetml/2009/9/main" objectType="Spin" dx="31" max="30000" page="10" val="0"/>
</file>

<file path=xl/ctrlProps/ctrlProp450.xml><?xml version="1.0" encoding="utf-8"?>
<formControlPr xmlns="http://schemas.microsoft.com/office/spreadsheetml/2009/9/main" objectType="Spin" dx="31" max="30000" page="10" val="0"/>
</file>

<file path=xl/ctrlProps/ctrlProp451.xml><?xml version="1.0" encoding="utf-8"?>
<formControlPr xmlns="http://schemas.microsoft.com/office/spreadsheetml/2009/9/main" objectType="Spin" dx="31" max="30000" page="10" val="0"/>
</file>

<file path=xl/ctrlProps/ctrlProp452.xml><?xml version="1.0" encoding="utf-8"?>
<formControlPr xmlns="http://schemas.microsoft.com/office/spreadsheetml/2009/9/main" objectType="Spin" dx="31" max="30000" page="10" val="0"/>
</file>

<file path=xl/ctrlProps/ctrlProp453.xml><?xml version="1.0" encoding="utf-8"?>
<formControlPr xmlns="http://schemas.microsoft.com/office/spreadsheetml/2009/9/main" objectType="Spin" dx="31" max="30000" page="10" val="0"/>
</file>

<file path=xl/ctrlProps/ctrlProp454.xml><?xml version="1.0" encoding="utf-8"?>
<formControlPr xmlns="http://schemas.microsoft.com/office/spreadsheetml/2009/9/main" objectType="Spin" dx="31" max="30000" page="10" val="0"/>
</file>

<file path=xl/ctrlProps/ctrlProp455.xml><?xml version="1.0" encoding="utf-8"?>
<formControlPr xmlns="http://schemas.microsoft.com/office/spreadsheetml/2009/9/main" objectType="Spin" dx="31" max="30000" page="10" val="0"/>
</file>

<file path=xl/ctrlProps/ctrlProp456.xml><?xml version="1.0" encoding="utf-8"?>
<formControlPr xmlns="http://schemas.microsoft.com/office/spreadsheetml/2009/9/main" objectType="Spin" dx="31" max="30000" page="10" val="0"/>
</file>

<file path=xl/ctrlProps/ctrlProp457.xml><?xml version="1.0" encoding="utf-8"?>
<formControlPr xmlns="http://schemas.microsoft.com/office/spreadsheetml/2009/9/main" objectType="Spin" dx="31" max="30000" page="10" val="0"/>
</file>

<file path=xl/ctrlProps/ctrlProp458.xml><?xml version="1.0" encoding="utf-8"?>
<formControlPr xmlns="http://schemas.microsoft.com/office/spreadsheetml/2009/9/main" objectType="Spin" dx="31" max="30000" page="10" val="0"/>
</file>

<file path=xl/ctrlProps/ctrlProp459.xml><?xml version="1.0" encoding="utf-8"?>
<formControlPr xmlns="http://schemas.microsoft.com/office/spreadsheetml/2009/9/main" objectType="Spin" dx="31" max="30000" page="10" val="0"/>
</file>

<file path=xl/ctrlProps/ctrlProp460.xml><?xml version="1.0" encoding="utf-8"?>
<formControlPr xmlns="http://schemas.microsoft.com/office/spreadsheetml/2009/9/main" objectType="Spin" dx="31" max="30000" page="10" val="0"/>
</file>

<file path=xl/ctrlProps/ctrlProp461.xml><?xml version="1.0" encoding="utf-8"?>
<formControlPr xmlns="http://schemas.microsoft.com/office/spreadsheetml/2009/9/main" objectType="Spin" dx="31" max="30000" page="10" val="0"/>
</file>

<file path=xl/ctrlProps/ctrlProp462.xml><?xml version="1.0" encoding="utf-8"?>
<formControlPr xmlns="http://schemas.microsoft.com/office/spreadsheetml/2009/9/main" objectType="Spin" dx="31" max="30000" page="10" val="0"/>
</file>

<file path=xl/ctrlProps/ctrlProp463.xml><?xml version="1.0" encoding="utf-8"?>
<formControlPr xmlns="http://schemas.microsoft.com/office/spreadsheetml/2009/9/main" objectType="Spin" dx="31" max="30000" page="10" val="0"/>
</file>

<file path=xl/ctrlProps/ctrlProp464.xml><?xml version="1.0" encoding="utf-8"?>
<formControlPr xmlns="http://schemas.microsoft.com/office/spreadsheetml/2009/9/main" objectType="Spin" dx="31" max="30000" page="10" val="0"/>
</file>

<file path=xl/ctrlProps/ctrlProp465.xml><?xml version="1.0" encoding="utf-8"?>
<formControlPr xmlns="http://schemas.microsoft.com/office/spreadsheetml/2009/9/main" objectType="Spin" dx="31" max="30000" page="10" val="0"/>
</file>

<file path=xl/ctrlProps/ctrlProp466.xml><?xml version="1.0" encoding="utf-8"?>
<formControlPr xmlns="http://schemas.microsoft.com/office/spreadsheetml/2009/9/main" objectType="Spin" dx="31" max="30000" page="10" val="0"/>
</file>

<file path=xl/ctrlProps/ctrlProp467.xml><?xml version="1.0" encoding="utf-8"?>
<formControlPr xmlns="http://schemas.microsoft.com/office/spreadsheetml/2009/9/main" objectType="Spin" dx="31" max="30000" page="10" val="0"/>
</file>

<file path=xl/ctrlProps/ctrlProp468.xml><?xml version="1.0" encoding="utf-8"?>
<formControlPr xmlns="http://schemas.microsoft.com/office/spreadsheetml/2009/9/main" objectType="Spin" dx="31" max="30000" page="10" val="0"/>
</file>

<file path=xl/ctrlProps/ctrlProp469.xml><?xml version="1.0" encoding="utf-8"?>
<formControlPr xmlns="http://schemas.microsoft.com/office/spreadsheetml/2009/9/main" objectType="Spin" dx="31" max="30000" page="10" val="0"/>
</file>

<file path=xl/ctrlProps/ctrlProp470.xml><?xml version="1.0" encoding="utf-8"?>
<formControlPr xmlns="http://schemas.microsoft.com/office/spreadsheetml/2009/9/main" objectType="Spin" dx="31" max="30000" page="10" val="0"/>
</file>

<file path=xl/ctrlProps/ctrlProp471.xml><?xml version="1.0" encoding="utf-8"?>
<formControlPr xmlns="http://schemas.microsoft.com/office/spreadsheetml/2009/9/main" objectType="Spin" dx="31" max="30000" page="10" val="0"/>
</file>

<file path=xl/ctrlProps/ctrlProp472.xml><?xml version="1.0" encoding="utf-8"?>
<formControlPr xmlns="http://schemas.microsoft.com/office/spreadsheetml/2009/9/main" objectType="Spin" dx="31" max="30000" page="10" val="0"/>
</file>

<file path=xl/ctrlProps/ctrlProp473.xml><?xml version="1.0" encoding="utf-8"?>
<formControlPr xmlns="http://schemas.microsoft.com/office/spreadsheetml/2009/9/main" objectType="Spin" dx="31" max="30000" page="10" val="0"/>
</file>

<file path=xl/ctrlProps/ctrlProp474.xml><?xml version="1.0" encoding="utf-8"?>
<formControlPr xmlns="http://schemas.microsoft.com/office/spreadsheetml/2009/9/main" objectType="Spin" dx="31" max="30000" page="10" val="0"/>
</file>

<file path=xl/ctrlProps/ctrlProp475.xml><?xml version="1.0" encoding="utf-8"?>
<formControlPr xmlns="http://schemas.microsoft.com/office/spreadsheetml/2009/9/main" objectType="Spin" dx="31" max="30000" page="10" val="0"/>
</file>

<file path=xl/ctrlProps/ctrlProp476.xml><?xml version="1.0" encoding="utf-8"?>
<formControlPr xmlns="http://schemas.microsoft.com/office/spreadsheetml/2009/9/main" objectType="Spin" dx="31" max="30000" page="10" val="0"/>
</file>

<file path=xl/ctrlProps/ctrlProp477.xml><?xml version="1.0" encoding="utf-8"?>
<formControlPr xmlns="http://schemas.microsoft.com/office/spreadsheetml/2009/9/main" objectType="Spin" dx="31" max="30000" page="10" val="0"/>
</file>

<file path=xl/ctrlProps/ctrlProp478.xml><?xml version="1.0" encoding="utf-8"?>
<formControlPr xmlns="http://schemas.microsoft.com/office/spreadsheetml/2009/9/main" objectType="Spin" dx="31" max="30000" page="10" val="0"/>
</file>

<file path=xl/ctrlProps/ctrlProp479.xml><?xml version="1.0" encoding="utf-8"?>
<formControlPr xmlns="http://schemas.microsoft.com/office/spreadsheetml/2009/9/main" objectType="Spin" dx="31" max="30000" page="10" val="0"/>
</file>

<file path=xl/ctrlProps/ctrlProp480.xml><?xml version="1.0" encoding="utf-8"?>
<formControlPr xmlns="http://schemas.microsoft.com/office/spreadsheetml/2009/9/main" objectType="Spin" dx="31" max="30000" page="10" val="0"/>
</file>

<file path=xl/ctrlProps/ctrlProp481.xml><?xml version="1.0" encoding="utf-8"?>
<formControlPr xmlns="http://schemas.microsoft.com/office/spreadsheetml/2009/9/main" objectType="Spin" dx="31" max="30000" page="10" val="0"/>
</file>

<file path=xl/ctrlProps/ctrlProp482.xml><?xml version="1.0" encoding="utf-8"?>
<formControlPr xmlns="http://schemas.microsoft.com/office/spreadsheetml/2009/9/main" objectType="Spin" dx="31" max="30000" page="10" val="0"/>
</file>

<file path=xl/ctrlProps/ctrlProp483.xml><?xml version="1.0" encoding="utf-8"?>
<formControlPr xmlns="http://schemas.microsoft.com/office/spreadsheetml/2009/9/main" objectType="Spin" dx="31" max="30000" page="10" val="0"/>
</file>

<file path=xl/ctrlProps/ctrlProp484.xml><?xml version="1.0" encoding="utf-8"?>
<formControlPr xmlns="http://schemas.microsoft.com/office/spreadsheetml/2009/9/main" objectType="Spin" dx="31" max="30000" page="10" val="0"/>
</file>

<file path=xl/ctrlProps/ctrlProp485.xml><?xml version="1.0" encoding="utf-8"?>
<formControlPr xmlns="http://schemas.microsoft.com/office/spreadsheetml/2009/9/main" objectType="Spin" dx="31" max="30000" page="10" val="0"/>
</file>

<file path=xl/ctrlProps/ctrlProp486.xml><?xml version="1.0" encoding="utf-8"?>
<formControlPr xmlns="http://schemas.microsoft.com/office/spreadsheetml/2009/9/main" objectType="Spin" dx="31" max="30000" page="10" val="0"/>
</file>

<file path=xl/ctrlProps/ctrlProp487.xml><?xml version="1.0" encoding="utf-8"?>
<formControlPr xmlns="http://schemas.microsoft.com/office/spreadsheetml/2009/9/main" objectType="Spin" dx="31" max="30000" page="10" val="0"/>
</file>

<file path=xl/ctrlProps/ctrlProp488.xml><?xml version="1.0" encoding="utf-8"?>
<formControlPr xmlns="http://schemas.microsoft.com/office/spreadsheetml/2009/9/main" objectType="Spin" dx="31" max="30000" page="10" val="0"/>
</file>

<file path=xl/ctrlProps/ctrlProp489.xml><?xml version="1.0" encoding="utf-8"?>
<formControlPr xmlns="http://schemas.microsoft.com/office/spreadsheetml/2009/9/main" objectType="Spin" dx="31" max="30000" page="10" val="0"/>
</file>

<file path=xl/ctrlProps/ctrlProp490.xml><?xml version="1.0" encoding="utf-8"?>
<formControlPr xmlns="http://schemas.microsoft.com/office/spreadsheetml/2009/9/main" objectType="Spin" dx="31" max="30000" page="10" val="0"/>
</file>

<file path=xl/ctrlProps/ctrlProp491.xml><?xml version="1.0" encoding="utf-8"?>
<formControlPr xmlns="http://schemas.microsoft.com/office/spreadsheetml/2009/9/main" objectType="Spin" dx="31" max="30000" page="10" val="0"/>
</file>

<file path=xl/ctrlProps/ctrlProp492.xml><?xml version="1.0" encoding="utf-8"?>
<formControlPr xmlns="http://schemas.microsoft.com/office/spreadsheetml/2009/9/main" objectType="Spin" dx="31" max="30000" page="10" val="0"/>
</file>

<file path=xl/ctrlProps/ctrlProp493.xml><?xml version="1.0" encoding="utf-8"?>
<formControlPr xmlns="http://schemas.microsoft.com/office/spreadsheetml/2009/9/main" objectType="Spin" dx="31" max="30000" page="10" val="0"/>
</file>

<file path=xl/ctrlProps/ctrlProp494.xml><?xml version="1.0" encoding="utf-8"?>
<formControlPr xmlns="http://schemas.microsoft.com/office/spreadsheetml/2009/9/main" objectType="Spin" dx="31" max="30000" page="10" val="0"/>
</file>

<file path=xl/ctrlProps/ctrlProp495.xml><?xml version="1.0" encoding="utf-8"?>
<formControlPr xmlns="http://schemas.microsoft.com/office/spreadsheetml/2009/9/main" objectType="Spin" dx="31" max="30000" page="10" val="0"/>
</file>

<file path=xl/ctrlProps/ctrlProp496.xml><?xml version="1.0" encoding="utf-8"?>
<formControlPr xmlns="http://schemas.microsoft.com/office/spreadsheetml/2009/9/main" objectType="Spin" dx="31" max="30000" page="10" val="0"/>
</file>

<file path=xl/ctrlProps/ctrlProp497.xml><?xml version="1.0" encoding="utf-8"?>
<formControlPr xmlns="http://schemas.microsoft.com/office/spreadsheetml/2009/9/main" objectType="Spin" dx="31" max="30000" page="10" val="0"/>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Spin" dx="31" max="30000" page="10" val="0"/>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Spin" dx="31" max="30000" page="10" val="0"/>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drawing4.xml.rels><?xml version="1.0" encoding="UTF-8" standalone="yes"?>
<Relationships xmlns="http://schemas.openxmlformats.org/package/2006/relationships"><Relationship Id="rId13" Type="http://schemas.openxmlformats.org/officeDocument/2006/relationships/image" Target="../media/image31.jpeg"/><Relationship Id="rId18" Type="http://schemas.openxmlformats.org/officeDocument/2006/relationships/image" Target="../media/image36.jpeg"/><Relationship Id="rId26" Type="http://schemas.openxmlformats.org/officeDocument/2006/relationships/image" Target="../media/image44.jpeg"/><Relationship Id="rId3" Type="http://schemas.openxmlformats.org/officeDocument/2006/relationships/image" Target="../media/image21.jpeg"/><Relationship Id="rId21" Type="http://schemas.openxmlformats.org/officeDocument/2006/relationships/image" Target="../media/image39.jpeg"/><Relationship Id="rId34" Type="http://schemas.openxmlformats.org/officeDocument/2006/relationships/image" Target="../media/image52.jpeg"/><Relationship Id="rId7" Type="http://schemas.openxmlformats.org/officeDocument/2006/relationships/image" Target="../media/image25.jpeg"/><Relationship Id="rId12" Type="http://schemas.openxmlformats.org/officeDocument/2006/relationships/image" Target="../media/image30.jpeg"/><Relationship Id="rId17" Type="http://schemas.openxmlformats.org/officeDocument/2006/relationships/image" Target="../media/image35.jpeg"/><Relationship Id="rId25" Type="http://schemas.openxmlformats.org/officeDocument/2006/relationships/image" Target="../media/image43.jpeg"/><Relationship Id="rId33" Type="http://schemas.openxmlformats.org/officeDocument/2006/relationships/image" Target="../media/image51.jpeg"/><Relationship Id="rId2" Type="http://schemas.openxmlformats.org/officeDocument/2006/relationships/image" Target="../media/image20.jpeg"/><Relationship Id="rId16" Type="http://schemas.openxmlformats.org/officeDocument/2006/relationships/image" Target="../media/image34.jpeg"/><Relationship Id="rId20" Type="http://schemas.openxmlformats.org/officeDocument/2006/relationships/image" Target="../media/image38.jpeg"/><Relationship Id="rId29" Type="http://schemas.openxmlformats.org/officeDocument/2006/relationships/image" Target="../media/image47.jpeg"/><Relationship Id="rId1" Type="http://schemas.openxmlformats.org/officeDocument/2006/relationships/image" Target="../media/image19.jpeg"/><Relationship Id="rId6" Type="http://schemas.openxmlformats.org/officeDocument/2006/relationships/image" Target="../media/image24.jpeg"/><Relationship Id="rId11" Type="http://schemas.openxmlformats.org/officeDocument/2006/relationships/image" Target="../media/image29.jpeg"/><Relationship Id="rId24" Type="http://schemas.openxmlformats.org/officeDocument/2006/relationships/image" Target="../media/image42.jpeg"/><Relationship Id="rId32" Type="http://schemas.openxmlformats.org/officeDocument/2006/relationships/image" Target="../media/image50.jpeg"/><Relationship Id="rId5" Type="http://schemas.openxmlformats.org/officeDocument/2006/relationships/image" Target="../media/image23.jpeg"/><Relationship Id="rId15" Type="http://schemas.openxmlformats.org/officeDocument/2006/relationships/image" Target="../media/image33.jpeg"/><Relationship Id="rId23" Type="http://schemas.openxmlformats.org/officeDocument/2006/relationships/image" Target="../media/image41.jpeg"/><Relationship Id="rId28" Type="http://schemas.openxmlformats.org/officeDocument/2006/relationships/image" Target="../media/image46.jpeg"/><Relationship Id="rId10" Type="http://schemas.openxmlformats.org/officeDocument/2006/relationships/image" Target="../media/image28.jpeg"/><Relationship Id="rId19" Type="http://schemas.openxmlformats.org/officeDocument/2006/relationships/image" Target="../media/image37.jpeg"/><Relationship Id="rId31" Type="http://schemas.openxmlformats.org/officeDocument/2006/relationships/image" Target="../media/image49.jpeg"/><Relationship Id="rId4" Type="http://schemas.openxmlformats.org/officeDocument/2006/relationships/image" Target="../media/image22.jpeg"/><Relationship Id="rId9" Type="http://schemas.openxmlformats.org/officeDocument/2006/relationships/image" Target="../media/image27.jpeg"/><Relationship Id="rId14" Type="http://schemas.openxmlformats.org/officeDocument/2006/relationships/image" Target="../media/image32.jpeg"/><Relationship Id="rId22" Type="http://schemas.openxmlformats.org/officeDocument/2006/relationships/image" Target="../media/image40.jpeg"/><Relationship Id="rId27" Type="http://schemas.openxmlformats.org/officeDocument/2006/relationships/image" Target="../media/image45.jpeg"/><Relationship Id="rId30" Type="http://schemas.openxmlformats.org/officeDocument/2006/relationships/image" Target="../media/image48.jpeg"/><Relationship Id="rId35" Type="http://schemas.openxmlformats.org/officeDocument/2006/relationships/image" Target="../media/image53.jpeg"/><Relationship Id="rId8" Type="http://schemas.openxmlformats.org/officeDocument/2006/relationships/image" Target="../media/image26.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2.emf"/><Relationship Id="rId3" Type="http://schemas.openxmlformats.org/officeDocument/2006/relationships/image" Target="../media/image13.emf"/><Relationship Id="rId7" Type="http://schemas.openxmlformats.org/officeDocument/2006/relationships/image" Target="../media/image8.emf"/><Relationship Id="rId12" Type="http://schemas.openxmlformats.org/officeDocument/2006/relationships/image" Target="../media/image3.emf"/><Relationship Id="rId2" Type="http://schemas.openxmlformats.org/officeDocument/2006/relationships/image" Target="../media/image14.emf"/><Relationship Id="rId16"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9.emf"/><Relationship Id="rId11" Type="http://schemas.openxmlformats.org/officeDocument/2006/relationships/image" Target="../media/image4.emf"/><Relationship Id="rId5" Type="http://schemas.openxmlformats.org/officeDocument/2006/relationships/image" Target="../media/image10.emf"/><Relationship Id="rId15" Type="http://schemas.openxmlformats.org/officeDocument/2006/relationships/image" Target="../media/image11.emf"/><Relationship Id="rId10" Type="http://schemas.openxmlformats.org/officeDocument/2006/relationships/image" Target="../media/image5.emf"/><Relationship Id="rId4" Type="http://schemas.openxmlformats.org/officeDocument/2006/relationships/image" Target="../media/image12.emf"/><Relationship Id="rId9" Type="http://schemas.openxmlformats.org/officeDocument/2006/relationships/image" Target="../media/image6.emf"/><Relationship Id="rId1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609600</xdr:rowOff>
        </xdr:from>
        <xdr:to>
          <xdr:col>7</xdr:col>
          <xdr:colOff>142875</xdr:colOff>
          <xdr:row>8</xdr:row>
          <xdr:rowOff>847725</xdr:rowOff>
        </xdr:to>
        <xdr:sp macro="" textlink="">
          <xdr:nvSpPr>
            <xdr:cNvPr id="33799" name="chkSizeToFit" hidden="1">
              <a:extLst>
                <a:ext uri="{63B3BB69-23CF-44E3-9099-C40C66FF867C}">
                  <a14:compatExt spid="_x0000_s33799"/>
                </a:ext>
                <a:ext uri="{FF2B5EF4-FFF2-40B4-BE49-F238E27FC236}">
                  <a16:creationId xmlns:a16="http://schemas.microsoft.com/office/drawing/2014/main" id="{00000000-0008-0000-0000-00000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fPrintsWithSheet="0"/>
      </xdr:twoCellAnchor>
    </mc:Choice>
    <mc:Fallback/>
  </mc:AlternateContent>
  <xdr:twoCellAnchor editAs="oneCell">
    <xdr:from>
      <xdr:col>29</xdr:col>
      <xdr:colOff>95251</xdr:colOff>
      <xdr:row>0</xdr:row>
      <xdr:rowOff>139700</xdr:rowOff>
    </xdr:from>
    <xdr:to>
      <xdr:col>35</xdr:col>
      <xdr:colOff>177547</xdr:colOff>
      <xdr:row>3</xdr:row>
      <xdr:rowOff>82550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43525" y="142875"/>
          <a:ext cx="1171575" cy="45720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8</xdr:row>
          <xdr:rowOff>0</xdr:rowOff>
        </xdr:from>
        <xdr:to>
          <xdr:col>21</xdr:col>
          <xdr:colOff>104775</xdr:colOff>
          <xdr:row>8</xdr:row>
          <xdr:rowOff>647700</xdr:rowOff>
        </xdr:to>
        <xdr:sp macro="" textlink="">
          <xdr:nvSpPr>
            <xdr:cNvPr id="33836" name="imgLogo" hidden="1">
              <a:extLst>
                <a:ext uri="{63B3BB69-23CF-44E3-9099-C40C66FF867C}">
                  <a14:compatExt spid="_x0000_s33836"/>
                </a:ext>
                <a:ext uri="{FF2B5EF4-FFF2-40B4-BE49-F238E27FC236}">
                  <a16:creationId xmlns:a16="http://schemas.microsoft.com/office/drawing/2014/main" id="{00000000-0008-0000-0000-00002C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11</xdr:col>
          <xdr:colOff>85725</xdr:colOff>
          <xdr:row>22</xdr:row>
          <xdr:rowOff>9525</xdr:rowOff>
        </xdr:to>
        <xdr:sp macro="" textlink="">
          <xdr:nvSpPr>
            <xdr:cNvPr id="33814" name="obBASIC" hidden="1">
              <a:extLst>
                <a:ext uri="{63B3BB69-23CF-44E3-9099-C40C66FF867C}">
                  <a14:compatExt spid="_x0000_s33814"/>
                </a:ext>
                <a:ext uri="{FF2B5EF4-FFF2-40B4-BE49-F238E27FC236}">
                  <a16:creationId xmlns:a16="http://schemas.microsoft.com/office/drawing/2014/main" id="{00000000-0008-0000-0000-00001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20</xdr:row>
          <xdr:rowOff>0</xdr:rowOff>
        </xdr:from>
        <xdr:to>
          <xdr:col>22</xdr:col>
          <xdr:colOff>85725</xdr:colOff>
          <xdr:row>22</xdr:row>
          <xdr:rowOff>9525</xdr:rowOff>
        </xdr:to>
        <xdr:sp macro="" textlink="">
          <xdr:nvSpPr>
            <xdr:cNvPr id="33815" name="obFNMA" hidden="1">
              <a:extLst>
                <a:ext uri="{63B3BB69-23CF-44E3-9099-C40C66FF867C}">
                  <a14:compatExt spid="_x0000_s33815"/>
                </a:ext>
                <a:ext uri="{FF2B5EF4-FFF2-40B4-BE49-F238E27FC236}">
                  <a16:creationId xmlns:a16="http://schemas.microsoft.com/office/drawing/2014/main" id="{00000000-0008-0000-0000-00001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22</xdr:row>
          <xdr:rowOff>0</xdr:rowOff>
        </xdr:from>
        <xdr:to>
          <xdr:col>22</xdr:col>
          <xdr:colOff>85725</xdr:colOff>
          <xdr:row>23</xdr:row>
          <xdr:rowOff>0</xdr:rowOff>
        </xdr:to>
        <xdr:sp macro="" textlink="">
          <xdr:nvSpPr>
            <xdr:cNvPr id="33816" name="obFHLMC" hidden="1">
              <a:extLst>
                <a:ext uri="{63B3BB69-23CF-44E3-9099-C40C66FF867C}">
                  <a14:compatExt spid="_x0000_s33816"/>
                </a:ext>
                <a:ext uri="{FF2B5EF4-FFF2-40B4-BE49-F238E27FC236}">
                  <a16:creationId xmlns:a16="http://schemas.microsoft.com/office/drawing/2014/main" id="{00000000-0008-0000-0000-00001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11</xdr:col>
          <xdr:colOff>85725</xdr:colOff>
          <xdr:row>23</xdr:row>
          <xdr:rowOff>0</xdr:rowOff>
        </xdr:to>
        <xdr:sp macro="" textlink="">
          <xdr:nvSpPr>
            <xdr:cNvPr id="33833" name="obRV" hidden="1">
              <a:extLst>
                <a:ext uri="{63B3BB69-23CF-44E3-9099-C40C66FF867C}">
                  <a14:compatExt spid="_x0000_s33833"/>
                </a:ext>
                <a:ext uri="{FF2B5EF4-FFF2-40B4-BE49-F238E27FC236}">
                  <a16:creationId xmlns:a16="http://schemas.microsoft.com/office/drawing/2014/main" id="{00000000-0008-0000-0000-00002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20</xdr:col>
          <xdr:colOff>66675</xdr:colOff>
          <xdr:row>24</xdr:row>
          <xdr:rowOff>0</xdr:rowOff>
        </xdr:to>
        <xdr:sp macro="" textlink="">
          <xdr:nvSpPr>
            <xdr:cNvPr id="33841" name="Group Box 49" hidden="1">
              <a:extLst>
                <a:ext uri="{63B3BB69-23CF-44E3-9099-C40C66FF867C}">
                  <a14:compatExt spid="_x0000_s33841"/>
                </a:ext>
                <a:ext uri="{FF2B5EF4-FFF2-40B4-BE49-F238E27FC236}">
                  <a16:creationId xmlns:a16="http://schemas.microsoft.com/office/drawing/2014/main" id="{00000000-0008-0000-0000-000031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0" rIns="0" bIns="0" anchor="t" upright="1"/>
            <a:lstStyle/>
            <a:p>
              <a:pPr algn="l" rtl="0">
                <a:defRPr sz="1000"/>
              </a:pP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10</xdr:col>
          <xdr:colOff>114300</xdr:colOff>
          <xdr:row>27</xdr:row>
          <xdr:rowOff>38100</xdr:rowOff>
        </xdr:to>
        <xdr:sp macro="" textlink="">
          <xdr:nvSpPr>
            <xdr:cNvPr id="33821" name="cbGeneralInfo" hidden="1">
              <a:extLst>
                <a:ext uri="{63B3BB69-23CF-44E3-9099-C40C66FF867C}">
                  <a14:compatExt spid="_x0000_s33821"/>
                </a:ext>
                <a:ext uri="{FF2B5EF4-FFF2-40B4-BE49-F238E27FC236}">
                  <a16:creationId xmlns:a16="http://schemas.microsoft.com/office/drawing/2014/main" id="{00000000-0008-0000-0000-00001D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10</xdr:col>
          <xdr:colOff>114300</xdr:colOff>
          <xdr:row>28</xdr:row>
          <xdr:rowOff>38100</xdr:rowOff>
        </xdr:to>
        <xdr:sp macro="" textlink="">
          <xdr:nvSpPr>
            <xdr:cNvPr id="33822" name="cbPhysical" hidden="1">
              <a:extLst>
                <a:ext uri="{63B3BB69-23CF-44E3-9099-C40C66FF867C}">
                  <a14:compatExt spid="_x0000_s33822"/>
                </a:ext>
                <a:ext uri="{FF2B5EF4-FFF2-40B4-BE49-F238E27FC236}">
                  <a16:creationId xmlns:a16="http://schemas.microsoft.com/office/drawing/2014/main" id="{00000000-0008-0000-0000-00001E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10</xdr:col>
          <xdr:colOff>114300</xdr:colOff>
          <xdr:row>29</xdr:row>
          <xdr:rowOff>38100</xdr:rowOff>
        </xdr:to>
        <xdr:sp macro="" textlink="">
          <xdr:nvSpPr>
            <xdr:cNvPr id="33823" name="cbPhotos" hidden="1">
              <a:extLst>
                <a:ext uri="{63B3BB69-23CF-44E3-9099-C40C66FF867C}">
                  <a14:compatExt spid="_x0000_s33823"/>
                </a:ext>
                <a:ext uri="{FF2B5EF4-FFF2-40B4-BE49-F238E27FC236}">
                  <a16:creationId xmlns:a16="http://schemas.microsoft.com/office/drawing/2014/main" id="{00000000-0008-0000-0000-00001F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10</xdr:col>
          <xdr:colOff>114300</xdr:colOff>
          <xdr:row>30</xdr:row>
          <xdr:rowOff>28575</xdr:rowOff>
        </xdr:to>
        <xdr:sp macro="" textlink="">
          <xdr:nvSpPr>
            <xdr:cNvPr id="33824" name="cbRentRoll" hidden="1">
              <a:extLst>
                <a:ext uri="{63B3BB69-23CF-44E3-9099-C40C66FF867C}">
                  <a14:compatExt spid="_x0000_s33824"/>
                </a:ext>
                <a:ext uri="{FF2B5EF4-FFF2-40B4-BE49-F238E27FC236}">
                  <a16:creationId xmlns:a16="http://schemas.microsoft.com/office/drawing/2014/main" id="{00000000-0008-0000-0000-000020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0</xdr:rowOff>
        </xdr:from>
        <xdr:to>
          <xdr:col>20</xdr:col>
          <xdr:colOff>161925</xdr:colOff>
          <xdr:row>27</xdr:row>
          <xdr:rowOff>38100</xdr:rowOff>
        </xdr:to>
        <xdr:sp macro="" textlink="">
          <xdr:nvSpPr>
            <xdr:cNvPr id="33826" name="cbMgmtInterview" hidden="1">
              <a:extLst>
                <a:ext uri="{63B3BB69-23CF-44E3-9099-C40C66FF867C}">
                  <a14:compatExt spid="_x0000_s33826"/>
                </a:ext>
                <a:ext uri="{FF2B5EF4-FFF2-40B4-BE49-F238E27FC236}">
                  <a16:creationId xmlns:a16="http://schemas.microsoft.com/office/drawing/2014/main" id="{00000000-0008-0000-0000-000022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27</xdr:row>
          <xdr:rowOff>0</xdr:rowOff>
        </xdr:from>
        <xdr:to>
          <xdr:col>20</xdr:col>
          <xdr:colOff>161925</xdr:colOff>
          <xdr:row>28</xdr:row>
          <xdr:rowOff>28575</xdr:rowOff>
        </xdr:to>
        <xdr:sp macro="" textlink="">
          <xdr:nvSpPr>
            <xdr:cNvPr id="33827" name="cbMultifamily" hidden="1">
              <a:extLst>
                <a:ext uri="{63B3BB69-23CF-44E3-9099-C40C66FF867C}">
                  <a14:compatExt spid="_x0000_s33827"/>
                </a:ext>
                <a:ext uri="{FF2B5EF4-FFF2-40B4-BE49-F238E27FC236}">
                  <a16:creationId xmlns:a16="http://schemas.microsoft.com/office/drawing/2014/main" id="{00000000-0008-0000-0000-000023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29</xdr:row>
          <xdr:rowOff>0</xdr:rowOff>
        </xdr:from>
        <xdr:to>
          <xdr:col>20</xdr:col>
          <xdr:colOff>161925</xdr:colOff>
          <xdr:row>30</xdr:row>
          <xdr:rowOff>28575</xdr:rowOff>
        </xdr:to>
        <xdr:sp macro="" textlink="">
          <xdr:nvSpPr>
            <xdr:cNvPr id="33828" name="cbRepairsVerification" hidden="1">
              <a:extLst>
                <a:ext uri="{63B3BB69-23CF-44E3-9099-C40C66FF867C}">
                  <a14:compatExt spid="_x0000_s33828"/>
                </a:ext>
                <a:ext uri="{FF2B5EF4-FFF2-40B4-BE49-F238E27FC236}">
                  <a16:creationId xmlns:a16="http://schemas.microsoft.com/office/drawing/2014/main" id="{00000000-0008-0000-0000-000024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0</xdr:rowOff>
        </xdr:from>
        <xdr:to>
          <xdr:col>31</xdr:col>
          <xdr:colOff>161925</xdr:colOff>
          <xdr:row>28</xdr:row>
          <xdr:rowOff>38100</xdr:rowOff>
        </xdr:to>
        <xdr:sp macro="" textlink="">
          <xdr:nvSpPr>
            <xdr:cNvPr id="33829" name="cbHospitals" hidden="1">
              <a:extLst>
                <a:ext uri="{63B3BB69-23CF-44E3-9099-C40C66FF867C}">
                  <a14:compatExt spid="_x0000_s33829"/>
                </a:ext>
                <a:ext uri="{FF2B5EF4-FFF2-40B4-BE49-F238E27FC236}">
                  <a16:creationId xmlns:a16="http://schemas.microsoft.com/office/drawing/2014/main" id="{00000000-0008-0000-0000-000025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28</xdr:row>
          <xdr:rowOff>0</xdr:rowOff>
        </xdr:from>
        <xdr:to>
          <xdr:col>20</xdr:col>
          <xdr:colOff>161925</xdr:colOff>
          <xdr:row>29</xdr:row>
          <xdr:rowOff>28575</xdr:rowOff>
        </xdr:to>
        <xdr:sp macro="" textlink="">
          <xdr:nvSpPr>
            <xdr:cNvPr id="33830" name="cbCompAssmt" hidden="1">
              <a:extLst>
                <a:ext uri="{63B3BB69-23CF-44E3-9099-C40C66FF867C}">
                  <a14:compatExt spid="_x0000_s33830"/>
                </a:ext>
                <a:ext uri="{FF2B5EF4-FFF2-40B4-BE49-F238E27FC236}">
                  <a16:creationId xmlns:a16="http://schemas.microsoft.com/office/drawing/2014/main" id="{00000000-0008-0000-0000-00002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26</xdr:row>
          <xdr:rowOff>0</xdr:rowOff>
        </xdr:from>
        <xdr:to>
          <xdr:col>31</xdr:col>
          <xdr:colOff>161925</xdr:colOff>
          <xdr:row>27</xdr:row>
          <xdr:rowOff>38100</xdr:rowOff>
        </xdr:to>
        <xdr:sp macro="" textlink="">
          <xdr:nvSpPr>
            <xdr:cNvPr id="33832" name="cbSRS" hidden="1">
              <a:extLst>
                <a:ext uri="{63B3BB69-23CF-44E3-9099-C40C66FF867C}">
                  <a14:compatExt spid="_x0000_s33832"/>
                </a:ext>
                <a:ext uri="{FF2B5EF4-FFF2-40B4-BE49-F238E27FC236}">
                  <a16:creationId xmlns:a16="http://schemas.microsoft.com/office/drawing/2014/main" id="{00000000-0008-0000-0000-00002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11</xdr:row>
          <xdr:rowOff>0</xdr:rowOff>
        </xdr:from>
        <xdr:to>
          <xdr:col>8</xdr:col>
          <xdr:colOff>95250</xdr:colOff>
          <xdr:row>12</xdr:row>
          <xdr:rowOff>114300</xdr:rowOff>
        </xdr:to>
        <xdr:sp macro="" textlink="">
          <xdr:nvSpPr>
            <xdr:cNvPr id="33842" name="cmdCheckSpelling" hidden="1">
              <a:extLst>
                <a:ext uri="{63B3BB69-23CF-44E3-9099-C40C66FF867C}">
                  <a14:compatExt spid="_x0000_s33842"/>
                </a:ext>
                <a:ext uri="{FF2B5EF4-FFF2-40B4-BE49-F238E27FC236}">
                  <a16:creationId xmlns:a16="http://schemas.microsoft.com/office/drawing/2014/main" id="{00000000-0008-0000-0000-00003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Spelling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13</xdr:row>
          <xdr:rowOff>0</xdr:rowOff>
        </xdr:from>
        <xdr:to>
          <xdr:col>8</xdr:col>
          <xdr:colOff>95250</xdr:colOff>
          <xdr:row>14</xdr:row>
          <xdr:rowOff>114300</xdr:rowOff>
        </xdr:to>
        <xdr:sp macro="" textlink="">
          <xdr:nvSpPr>
            <xdr:cNvPr id="33843" name="cmdPrint" hidden="1">
              <a:extLst>
                <a:ext uri="{63B3BB69-23CF-44E3-9099-C40C66FF867C}">
                  <a14:compatExt spid="_x0000_s33843"/>
                </a:ext>
                <a:ext uri="{FF2B5EF4-FFF2-40B4-BE49-F238E27FC236}">
                  <a16:creationId xmlns:a16="http://schemas.microsoft.com/office/drawing/2014/main" id="{00000000-0008-0000-0000-000033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Print /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7</xdr:row>
          <xdr:rowOff>38100</xdr:rowOff>
        </xdr:from>
        <xdr:to>
          <xdr:col>8</xdr:col>
          <xdr:colOff>95250</xdr:colOff>
          <xdr:row>8</xdr:row>
          <xdr:rowOff>276225</xdr:rowOff>
        </xdr:to>
        <xdr:sp macro="" textlink="">
          <xdr:nvSpPr>
            <xdr:cNvPr id="33844" name="cmdInsertLogo" hidden="1">
              <a:extLst>
                <a:ext uri="{63B3BB69-23CF-44E3-9099-C40C66FF867C}">
                  <a14:compatExt spid="_x0000_s33844"/>
                </a:ext>
                <a:ext uri="{FF2B5EF4-FFF2-40B4-BE49-F238E27FC236}">
                  <a16:creationId xmlns:a16="http://schemas.microsoft.com/office/drawing/2014/main" id="{00000000-0008-0000-0000-000034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Add/Replace 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8</xdr:row>
          <xdr:rowOff>295275</xdr:rowOff>
        </xdr:from>
        <xdr:to>
          <xdr:col>8</xdr:col>
          <xdr:colOff>95250</xdr:colOff>
          <xdr:row>8</xdr:row>
          <xdr:rowOff>571500</xdr:rowOff>
        </xdr:to>
        <xdr:sp macro="" textlink="">
          <xdr:nvSpPr>
            <xdr:cNvPr id="33845" name="cmdDeleteLogo" hidden="1">
              <a:extLst>
                <a:ext uri="{63B3BB69-23CF-44E3-9099-C40C66FF867C}">
                  <a14:compatExt spid="_x0000_s33845"/>
                </a:ext>
                <a:ext uri="{FF2B5EF4-FFF2-40B4-BE49-F238E27FC236}">
                  <a16:creationId xmlns:a16="http://schemas.microsoft.com/office/drawing/2014/main" id="{00000000-0008-0000-0000-00003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Logo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15</xdr:row>
          <xdr:rowOff>0</xdr:rowOff>
        </xdr:from>
        <xdr:to>
          <xdr:col>8</xdr:col>
          <xdr:colOff>95250</xdr:colOff>
          <xdr:row>16</xdr:row>
          <xdr:rowOff>114300</xdr:rowOff>
        </xdr:to>
        <xdr:sp macro="" textlink="">
          <xdr:nvSpPr>
            <xdr:cNvPr id="33846" name="cmdExtractPhotos" hidden="1">
              <a:extLst>
                <a:ext uri="{63B3BB69-23CF-44E3-9099-C40C66FF867C}">
                  <a14:compatExt spid="_x0000_s33846"/>
                </a:ext>
                <a:ext uri="{FF2B5EF4-FFF2-40B4-BE49-F238E27FC236}">
                  <a16:creationId xmlns:a16="http://schemas.microsoft.com/office/drawing/2014/main" id="{00000000-0008-0000-0000-0000368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Extract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30</xdr:row>
          <xdr:rowOff>66675</xdr:rowOff>
        </xdr:from>
        <xdr:to>
          <xdr:col>9</xdr:col>
          <xdr:colOff>95250</xdr:colOff>
          <xdr:row>32</xdr:row>
          <xdr:rowOff>76200</xdr:rowOff>
        </xdr:to>
        <xdr:sp macro="" textlink="">
          <xdr:nvSpPr>
            <xdr:cNvPr id="33847" name="cmdShowAllTabs" hidden="1">
              <a:extLst>
                <a:ext uri="{63B3BB69-23CF-44E3-9099-C40C66FF867C}">
                  <a14:compatExt spid="_x0000_s33847"/>
                </a:ext>
                <a:ext uri="{FF2B5EF4-FFF2-40B4-BE49-F238E27FC236}">
                  <a16:creationId xmlns:a16="http://schemas.microsoft.com/office/drawing/2014/main" id="{00000000-0008-0000-0000-000037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all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28575</xdr:colOff>
          <xdr:row>2</xdr:row>
          <xdr:rowOff>28575</xdr:rowOff>
        </xdr:from>
        <xdr:to>
          <xdr:col>36</xdr:col>
          <xdr:colOff>0</xdr:colOff>
          <xdr:row>6</xdr:row>
          <xdr:rowOff>0</xdr:rowOff>
        </xdr:to>
        <xdr:sp macro="" textlink="">
          <xdr:nvSpPr>
            <xdr:cNvPr id="15010" name="imgLogo" hidden="1">
              <a:extLst>
                <a:ext uri="{63B3BB69-23CF-44E3-9099-C40C66FF867C}">
                  <a14:compatExt spid="_x0000_s15010"/>
                </a:ext>
                <a:ext uri="{FF2B5EF4-FFF2-40B4-BE49-F238E27FC236}">
                  <a16:creationId xmlns:a16="http://schemas.microsoft.com/office/drawing/2014/main" id="{00000000-0008-0000-0200-0000A2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171449</xdr:colOff>
          <xdr:row>66</xdr:row>
          <xdr:rowOff>180974</xdr:rowOff>
        </xdr:from>
        <xdr:to>
          <xdr:col>40</xdr:col>
          <xdr:colOff>60324</xdr:colOff>
          <xdr:row>69</xdr:row>
          <xdr:rowOff>174624</xdr:rowOff>
        </xdr:to>
        <xdr:sp macro="" textlink="">
          <xdr:nvSpPr>
            <xdr:cNvPr id="15060" name="ValidationHelp_GI" hidden="1">
              <a:extLst>
                <a:ext uri="{63B3BB69-23CF-44E3-9099-C40C66FF867C}">
                  <a14:compatExt spid="_x0000_s15060"/>
                </a:ext>
                <a:ext uri="{FF2B5EF4-FFF2-40B4-BE49-F238E27FC236}">
                  <a16:creationId xmlns:a16="http://schemas.microsoft.com/office/drawing/2014/main" id="{00000000-0008-0000-0200-0000D43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Validation</a:t>
              </a:r>
            </a:p>
            <a:p>
              <a:pPr algn="ctr" rtl="0">
                <a:defRPr sz="1000"/>
              </a:pPr>
              <a:r>
                <a:rPr lang="en-US" sz="1100" b="0" i="0" u="none" strike="noStrike" baseline="0">
                  <a:solidFill>
                    <a:srgbClr val="000000"/>
                  </a:solidFill>
                  <a:latin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171449</xdr:colOff>
          <xdr:row>106</xdr:row>
          <xdr:rowOff>28574</xdr:rowOff>
        </xdr:from>
        <xdr:to>
          <xdr:col>39</xdr:col>
          <xdr:colOff>31749</xdr:colOff>
          <xdr:row>108</xdr:row>
          <xdr:rowOff>60324</xdr:rowOff>
        </xdr:to>
        <xdr:sp macro="" textlink="">
          <xdr:nvSpPr>
            <xdr:cNvPr id="15062" name="Add_CapExItem" hidden="1">
              <a:extLst>
                <a:ext uri="{63B3BB69-23CF-44E3-9099-C40C66FF867C}">
                  <a14:compatExt spid="_x0000_s15062"/>
                </a:ext>
                <a:ext uri="{FF2B5EF4-FFF2-40B4-BE49-F238E27FC236}">
                  <a16:creationId xmlns:a16="http://schemas.microsoft.com/office/drawing/2014/main" id="{00000000-0008-0000-0200-0000D63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12700</xdr:colOff>
          <xdr:row>106</xdr:row>
          <xdr:rowOff>28574</xdr:rowOff>
        </xdr:from>
        <xdr:to>
          <xdr:col>40</xdr:col>
          <xdr:colOff>66675</xdr:colOff>
          <xdr:row>108</xdr:row>
          <xdr:rowOff>60324</xdr:rowOff>
        </xdr:to>
        <xdr:sp macro="" textlink="">
          <xdr:nvSpPr>
            <xdr:cNvPr id="15106" name="GI_CapEx_X" hidden="1">
              <a:extLst>
                <a:ext uri="{63B3BB69-23CF-44E3-9099-C40C66FF867C}">
                  <a14:compatExt spid="_x0000_s15106"/>
                </a:ext>
                <a:ext uri="{FF2B5EF4-FFF2-40B4-BE49-F238E27FC236}">
                  <a16:creationId xmlns:a16="http://schemas.microsoft.com/office/drawing/2014/main" id="{00000000-0008-0000-0200-0000023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37</xdr:col>
          <xdr:colOff>0</xdr:colOff>
          <xdr:row>84</xdr:row>
          <xdr:rowOff>0</xdr:rowOff>
        </xdr:from>
        <xdr:to>
          <xdr:col>37</xdr:col>
          <xdr:colOff>546100</xdr:colOff>
          <xdr:row>87</xdr:row>
          <xdr:rowOff>34925</xdr:rowOff>
        </xdr:to>
        <xdr:sp macro="" textlink="">
          <xdr:nvSpPr>
            <xdr:cNvPr id="128001" name="btnExportDM" hidden="1">
              <a:extLst>
                <a:ext uri="{63B3BB69-23CF-44E3-9099-C40C66FF867C}">
                  <a14:compatExt spid="_x0000_s128001"/>
                </a:ext>
                <a:ext uri="{FF2B5EF4-FFF2-40B4-BE49-F238E27FC236}">
                  <a16:creationId xmlns:a16="http://schemas.microsoft.com/office/drawing/2014/main" id="{00000000-0008-0000-0300-000001F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8823</xdr:colOff>
      <xdr:row>823</xdr:row>
      <xdr:rowOff>57150</xdr:rowOff>
    </xdr:from>
    <xdr:to>
      <xdr:col>28</xdr:col>
      <xdr:colOff>162628</xdr:colOff>
      <xdr:row>843</xdr:row>
      <xdr:rowOff>19050</xdr:rowOff>
    </xdr:to>
    <xdr:sp macro="" textlink="" fLocksText="0">
      <xdr:nvSpPr>
        <xdr:cNvPr id="119915" name="PicFrame35">
          <a:extLst>
            <a:ext uri="{FF2B5EF4-FFF2-40B4-BE49-F238E27FC236}">
              <a16:creationId xmlns:a16="http://schemas.microsoft.com/office/drawing/2014/main" id="{8A130B27-12AE-45F3-97E4-9A4B54869B27}"/>
            </a:ext>
          </a:extLst>
        </xdr:cNvPr>
        <xdr:cNvSpPr/>
      </xdr:nvSpPr>
      <xdr:spPr>
        <a:xfrm>
          <a:off x="1208973" y="129492375"/>
          <a:ext cx="4106680"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799</xdr:row>
      <xdr:rowOff>57150</xdr:rowOff>
    </xdr:from>
    <xdr:to>
      <xdr:col>28</xdr:col>
      <xdr:colOff>161366</xdr:colOff>
      <xdr:row>819</xdr:row>
      <xdr:rowOff>19050</xdr:rowOff>
    </xdr:to>
    <xdr:sp macro="" textlink="" fLocksText="0">
      <xdr:nvSpPr>
        <xdr:cNvPr id="119914" name="PicFrame34">
          <a:extLst>
            <a:ext uri="{FF2B5EF4-FFF2-40B4-BE49-F238E27FC236}">
              <a16:creationId xmlns:a16="http://schemas.microsoft.com/office/drawing/2014/main" id="{9976951D-CC65-48B4-868E-69017BE9BBDA}"/>
            </a:ext>
          </a:extLst>
        </xdr:cNvPr>
        <xdr:cNvSpPr/>
      </xdr:nvSpPr>
      <xdr:spPr>
        <a:xfrm>
          <a:off x="1210234" y="1257204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775</xdr:row>
      <xdr:rowOff>57150</xdr:rowOff>
    </xdr:from>
    <xdr:to>
      <xdr:col>28</xdr:col>
      <xdr:colOff>161366</xdr:colOff>
      <xdr:row>795</xdr:row>
      <xdr:rowOff>19050</xdr:rowOff>
    </xdr:to>
    <xdr:sp macro="" textlink="" fLocksText="0">
      <xdr:nvSpPr>
        <xdr:cNvPr id="119913" name="PicFrame33">
          <a:extLst>
            <a:ext uri="{FF2B5EF4-FFF2-40B4-BE49-F238E27FC236}">
              <a16:creationId xmlns:a16="http://schemas.microsoft.com/office/drawing/2014/main" id="{3C467941-E8D1-4F7C-AAE3-DB04B91E6179}"/>
            </a:ext>
          </a:extLst>
        </xdr:cNvPr>
        <xdr:cNvSpPr/>
      </xdr:nvSpPr>
      <xdr:spPr>
        <a:xfrm>
          <a:off x="1210234" y="1219485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751</xdr:row>
      <xdr:rowOff>57150</xdr:rowOff>
    </xdr:from>
    <xdr:to>
      <xdr:col>28</xdr:col>
      <xdr:colOff>161366</xdr:colOff>
      <xdr:row>771</xdr:row>
      <xdr:rowOff>19050</xdr:rowOff>
    </xdr:to>
    <xdr:sp macro="" textlink="" fLocksText="0">
      <xdr:nvSpPr>
        <xdr:cNvPr id="119813" name="PicFrame32">
          <a:extLst>
            <a:ext uri="{FF2B5EF4-FFF2-40B4-BE49-F238E27FC236}">
              <a16:creationId xmlns:a16="http://schemas.microsoft.com/office/drawing/2014/main" id="{E6CF9682-04EB-4618-81A2-89A10C64B4BE}"/>
            </a:ext>
          </a:extLst>
        </xdr:cNvPr>
        <xdr:cNvSpPr/>
      </xdr:nvSpPr>
      <xdr:spPr>
        <a:xfrm>
          <a:off x="1210234" y="1181766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727</xdr:row>
      <xdr:rowOff>57150</xdr:rowOff>
    </xdr:from>
    <xdr:to>
      <xdr:col>28</xdr:col>
      <xdr:colOff>161366</xdr:colOff>
      <xdr:row>747</xdr:row>
      <xdr:rowOff>19050</xdr:rowOff>
    </xdr:to>
    <xdr:sp macro="" textlink="" fLocksText="0">
      <xdr:nvSpPr>
        <xdr:cNvPr id="119812" name="PicFrame31">
          <a:extLst>
            <a:ext uri="{FF2B5EF4-FFF2-40B4-BE49-F238E27FC236}">
              <a16:creationId xmlns:a16="http://schemas.microsoft.com/office/drawing/2014/main" id="{08CF2740-CE88-442F-859F-BE96D67B2BDC}"/>
            </a:ext>
          </a:extLst>
        </xdr:cNvPr>
        <xdr:cNvSpPr/>
      </xdr:nvSpPr>
      <xdr:spPr>
        <a:xfrm>
          <a:off x="1210234" y="1144047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703</xdr:row>
      <xdr:rowOff>57150</xdr:rowOff>
    </xdr:from>
    <xdr:to>
      <xdr:col>28</xdr:col>
      <xdr:colOff>161366</xdr:colOff>
      <xdr:row>723</xdr:row>
      <xdr:rowOff>19050</xdr:rowOff>
    </xdr:to>
    <xdr:sp macro="" textlink="" fLocksText="0">
      <xdr:nvSpPr>
        <xdr:cNvPr id="119811" name="PicFrame30">
          <a:extLst>
            <a:ext uri="{FF2B5EF4-FFF2-40B4-BE49-F238E27FC236}">
              <a16:creationId xmlns:a16="http://schemas.microsoft.com/office/drawing/2014/main" id="{689AEF05-DC0F-487E-A45A-D81934A51CD8}"/>
            </a:ext>
          </a:extLst>
        </xdr:cNvPr>
        <xdr:cNvSpPr/>
      </xdr:nvSpPr>
      <xdr:spPr>
        <a:xfrm>
          <a:off x="1210234" y="1106328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679</xdr:row>
      <xdr:rowOff>57150</xdr:rowOff>
    </xdr:from>
    <xdr:to>
      <xdr:col>28</xdr:col>
      <xdr:colOff>161366</xdr:colOff>
      <xdr:row>699</xdr:row>
      <xdr:rowOff>19050</xdr:rowOff>
    </xdr:to>
    <xdr:sp macro="" textlink="" fLocksText="0">
      <xdr:nvSpPr>
        <xdr:cNvPr id="119810" name="PicFrame29">
          <a:extLst>
            <a:ext uri="{FF2B5EF4-FFF2-40B4-BE49-F238E27FC236}">
              <a16:creationId xmlns:a16="http://schemas.microsoft.com/office/drawing/2014/main" id="{9332284B-B7DE-4847-83E0-759676BEA7DB}"/>
            </a:ext>
          </a:extLst>
        </xdr:cNvPr>
        <xdr:cNvSpPr/>
      </xdr:nvSpPr>
      <xdr:spPr>
        <a:xfrm>
          <a:off x="1210234" y="1068609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655</xdr:row>
      <xdr:rowOff>57150</xdr:rowOff>
    </xdr:from>
    <xdr:to>
      <xdr:col>28</xdr:col>
      <xdr:colOff>161366</xdr:colOff>
      <xdr:row>675</xdr:row>
      <xdr:rowOff>19050</xdr:rowOff>
    </xdr:to>
    <xdr:sp macro="" textlink="" fLocksText="0">
      <xdr:nvSpPr>
        <xdr:cNvPr id="119809" name="PicFrame28">
          <a:extLst>
            <a:ext uri="{FF2B5EF4-FFF2-40B4-BE49-F238E27FC236}">
              <a16:creationId xmlns:a16="http://schemas.microsoft.com/office/drawing/2014/main" id="{05797548-12D2-4EEB-A0B7-2E597397B22C}"/>
            </a:ext>
          </a:extLst>
        </xdr:cNvPr>
        <xdr:cNvSpPr/>
      </xdr:nvSpPr>
      <xdr:spPr>
        <a:xfrm>
          <a:off x="1210234" y="1030890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631</xdr:row>
      <xdr:rowOff>57150</xdr:rowOff>
    </xdr:from>
    <xdr:to>
      <xdr:col>28</xdr:col>
      <xdr:colOff>161366</xdr:colOff>
      <xdr:row>651</xdr:row>
      <xdr:rowOff>19050</xdr:rowOff>
    </xdr:to>
    <xdr:sp macro="" textlink="" fLocksText="0">
      <xdr:nvSpPr>
        <xdr:cNvPr id="119808" name="PicFrame27">
          <a:extLst>
            <a:ext uri="{FF2B5EF4-FFF2-40B4-BE49-F238E27FC236}">
              <a16:creationId xmlns:a16="http://schemas.microsoft.com/office/drawing/2014/main" id="{C8098F0F-6332-4B04-A72F-A2DD0C86ACBF}"/>
            </a:ext>
          </a:extLst>
        </xdr:cNvPr>
        <xdr:cNvSpPr/>
      </xdr:nvSpPr>
      <xdr:spPr>
        <a:xfrm>
          <a:off x="1210234" y="993171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607</xdr:row>
      <xdr:rowOff>57150</xdr:rowOff>
    </xdr:from>
    <xdr:to>
      <xdr:col>28</xdr:col>
      <xdr:colOff>161366</xdr:colOff>
      <xdr:row>627</xdr:row>
      <xdr:rowOff>19050</xdr:rowOff>
    </xdr:to>
    <xdr:sp macro="" textlink="" fLocksText="0">
      <xdr:nvSpPr>
        <xdr:cNvPr id="63" name="PicFrame26">
          <a:extLst>
            <a:ext uri="{FF2B5EF4-FFF2-40B4-BE49-F238E27FC236}">
              <a16:creationId xmlns:a16="http://schemas.microsoft.com/office/drawing/2014/main" id="{23F98C96-DD74-425F-A908-3433DDCBEF23}"/>
            </a:ext>
          </a:extLst>
        </xdr:cNvPr>
        <xdr:cNvSpPr/>
      </xdr:nvSpPr>
      <xdr:spPr>
        <a:xfrm>
          <a:off x="1210234" y="955452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583</xdr:row>
      <xdr:rowOff>57150</xdr:rowOff>
    </xdr:from>
    <xdr:to>
      <xdr:col>28</xdr:col>
      <xdr:colOff>161366</xdr:colOff>
      <xdr:row>603</xdr:row>
      <xdr:rowOff>19050</xdr:rowOff>
    </xdr:to>
    <xdr:sp macro="" textlink="" fLocksText="0">
      <xdr:nvSpPr>
        <xdr:cNvPr id="62" name="PicFrame25">
          <a:extLst>
            <a:ext uri="{FF2B5EF4-FFF2-40B4-BE49-F238E27FC236}">
              <a16:creationId xmlns:a16="http://schemas.microsoft.com/office/drawing/2014/main" id="{07F90F78-B9C0-474A-91B7-0984D714E100}"/>
            </a:ext>
          </a:extLst>
        </xdr:cNvPr>
        <xdr:cNvSpPr/>
      </xdr:nvSpPr>
      <xdr:spPr>
        <a:xfrm>
          <a:off x="1210234" y="917733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559</xdr:row>
      <xdr:rowOff>57150</xdr:rowOff>
    </xdr:from>
    <xdr:to>
      <xdr:col>28</xdr:col>
      <xdr:colOff>161366</xdr:colOff>
      <xdr:row>579</xdr:row>
      <xdr:rowOff>19050</xdr:rowOff>
    </xdr:to>
    <xdr:sp macro="" textlink="" fLocksText="0">
      <xdr:nvSpPr>
        <xdr:cNvPr id="61" name="PicFrame24">
          <a:extLst>
            <a:ext uri="{FF2B5EF4-FFF2-40B4-BE49-F238E27FC236}">
              <a16:creationId xmlns:a16="http://schemas.microsoft.com/office/drawing/2014/main" id="{44936485-9E47-44B6-9753-16E9F893784E}"/>
            </a:ext>
          </a:extLst>
        </xdr:cNvPr>
        <xdr:cNvSpPr/>
      </xdr:nvSpPr>
      <xdr:spPr>
        <a:xfrm>
          <a:off x="1210234" y="880014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535</xdr:row>
      <xdr:rowOff>57150</xdr:rowOff>
    </xdr:from>
    <xdr:to>
      <xdr:col>28</xdr:col>
      <xdr:colOff>161366</xdr:colOff>
      <xdr:row>555</xdr:row>
      <xdr:rowOff>19050</xdr:rowOff>
    </xdr:to>
    <xdr:sp macro="" textlink="" fLocksText="0">
      <xdr:nvSpPr>
        <xdr:cNvPr id="60" name="PicFrame23">
          <a:extLst>
            <a:ext uri="{FF2B5EF4-FFF2-40B4-BE49-F238E27FC236}">
              <a16:creationId xmlns:a16="http://schemas.microsoft.com/office/drawing/2014/main" id="{40CCDD37-557A-4CB0-BE0D-74EE4BF8EE70}"/>
            </a:ext>
          </a:extLst>
        </xdr:cNvPr>
        <xdr:cNvSpPr/>
      </xdr:nvSpPr>
      <xdr:spPr>
        <a:xfrm>
          <a:off x="1210234" y="842295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511</xdr:row>
      <xdr:rowOff>57150</xdr:rowOff>
    </xdr:from>
    <xdr:to>
      <xdr:col>28</xdr:col>
      <xdr:colOff>161366</xdr:colOff>
      <xdr:row>531</xdr:row>
      <xdr:rowOff>19050</xdr:rowOff>
    </xdr:to>
    <xdr:sp macro="" textlink="" fLocksText="0">
      <xdr:nvSpPr>
        <xdr:cNvPr id="59" name="PicFrame22">
          <a:extLst>
            <a:ext uri="{FF2B5EF4-FFF2-40B4-BE49-F238E27FC236}">
              <a16:creationId xmlns:a16="http://schemas.microsoft.com/office/drawing/2014/main" id="{4DC6921F-42DE-4B88-B69A-6F146D636E97}"/>
            </a:ext>
          </a:extLst>
        </xdr:cNvPr>
        <xdr:cNvSpPr/>
      </xdr:nvSpPr>
      <xdr:spPr>
        <a:xfrm>
          <a:off x="1210234" y="804576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487</xdr:row>
      <xdr:rowOff>57150</xdr:rowOff>
    </xdr:from>
    <xdr:to>
      <xdr:col>28</xdr:col>
      <xdr:colOff>161366</xdr:colOff>
      <xdr:row>507</xdr:row>
      <xdr:rowOff>19050</xdr:rowOff>
    </xdr:to>
    <xdr:sp macro="" textlink="" fLocksText="0">
      <xdr:nvSpPr>
        <xdr:cNvPr id="58" name="PicFrame21">
          <a:extLst>
            <a:ext uri="{FF2B5EF4-FFF2-40B4-BE49-F238E27FC236}">
              <a16:creationId xmlns:a16="http://schemas.microsoft.com/office/drawing/2014/main" id="{7EACC13D-925A-4C52-85E9-5C1A2382FF7C}"/>
            </a:ext>
          </a:extLst>
        </xdr:cNvPr>
        <xdr:cNvSpPr/>
      </xdr:nvSpPr>
      <xdr:spPr>
        <a:xfrm>
          <a:off x="1210234" y="766857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463</xdr:row>
      <xdr:rowOff>57150</xdr:rowOff>
    </xdr:from>
    <xdr:to>
      <xdr:col>28</xdr:col>
      <xdr:colOff>161366</xdr:colOff>
      <xdr:row>483</xdr:row>
      <xdr:rowOff>19050</xdr:rowOff>
    </xdr:to>
    <xdr:sp macro="" textlink="" fLocksText="0">
      <xdr:nvSpPr>
        <xdr:cNvPr id="57" name="PicFrame20">
          <a:extLst>
            <a:ext uri="{FF2B5EF4-FFF2-40B4-BE49-F238E27FC236}">
              <a16:creationId xmlns:a16="http://schemas.microsoft.com/office/drawing/2014/main" id="{F650D836-F161-4737-AC3E-0FD71AA55218}"/>
            </a:ext>
          </a:extLst>
        </xdr:cNvPr>
        <xdr:cNvSpPr/>
      </xdr:nvSpPr>
      <xdr:spPr>
        <a:xfrm>
          <a:off x="1210234" y="729138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439</xdr:row>
      <xdr:rowOff>57150</xdr:rowOff>
    </xdr:from>
    <xdr:to>
      <xdr:col>28</xdr:col>
      <xdr:colOff>161366</xdr:colOff>
      <xdr:row>459</xdr:row>
      <xdr:rowOff>19050</xdr:rowOff>
    </xdr:to>
    <xdr:sp macro="" textlink="" fLocksText="0">
      <xdr:nvSpPr>
        <xdr:cNvPr id="56" name="PicFrame19">
          <a:extLst>
            <a:ext uri="{FF2B5EF4-FFF2-40B4-BE49-F238E27FC236}">
              <a16:creationId xmlns:a16="http://schemas.microsoft.com/office/drawing/2014/main" id="{A2FD1862-6ABC-4F51-AD9C-D6FE78BD616A}"/>
            </a:ext>
          </a:extLst>
        </xdr:cNvPr>
        <xdr:cNvSpPr/>
      </xdr:nvSpPr>
      <xdr:spPr>
        <a:xfrm>
          <a:off x="1210234" y="691419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415</xdr:row>
      <xdr:rowOff>57150</xdr:rowOff>
    </xdr:from>
    <xdr:to>
      <xdr:col>28</xdr:col>
      <xdr:colOff>161366</xdr:colOff>
      <xdr:row>435</xdr:row>
      <xdr:rowOff>19050</xdr:rowOff>
    </xdr:to>
    <xdr:sp macro="" textlink="" fLocksText="0">
      <xdr:nvSpPr>
        <xdr:cNvPr id="55" name="PicFrame18">
          <a:extLst>
            <a:ext uri="{FF2B5EF4-FFF2-40B4-BE49-F238E27FC236}">
              <a16:creationId xmlns:a16="http://schemas.microsoft.com/office/drawing/2014/main" id="{5772204B-2569-44EC-ACAB-F9683D67A848}"/>
            </a:ext>
          </a:extLst>
        </xdr:cNvPr>
        <xdr:cNvSpPr/>
      </xdr:nvSpPr>
      <xdr:spPr>
        <a:xfrm>
          <a:off x="1210234" y="653700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391</xdr:row>
      <xdr:rowOff>57150</xdr:rowOff>
    </xdr:from>
    <xdr:to>
      <xdr:col>28</xdr:col>
      <xdr:colOff>161366</xdr:colOff>
      <xdr:row>411</xdr:row>
      <xdr:rowOff>19050</xdr:rowOff>
    </xdr:to>
    <xdr:sp macro="" textlink="" fLocksText="0">
      <xdr:nvSpPr>
        <xdr:cNvPr id="54" name="PicFrame17">
          <a:extLst>
            <a:ext uri="{FF2B5EF4-FFF2-40B4-BE49-F238E27FC236}">
              <a16:creationId xmlns:a16="http://schemas.microsoft.com/office/drawing/2014/main" id="{3CAF7068-D7DC-46E6-B650-F575FD58DF8E}"/>
            </a:ext>
          </a:extLst>
        </xdr:cNvPr>
        <xdr:cNvSpPr/>
      </xdr:nvSpPr>
      <xdr:spPr>
        <a:xfrm>
          <a:off x="1210234" y="615981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367</xdr:row>
      <xdr:rowOff>57150</xdr:rowOff>
    </xdr:from>
    <xdr:to>
      <xdr:col>28</xdr:col>
      <xdr:colOff>161366</xdr:colOff>
      <xdr:row>387</xdr:row>
      <xdr:rowOff>19050</xdr:rowOff>
    </xdr:to>
    <xdr:sp macro="" textlink="" fLocksText="0">
      <xdr:nvSpPr>
        <xdr:cNvPr id="53" name="PicFrame16">
          <a:extLst>
            <a:ext uri="{FF2B5EF4-FFF2-40B4-BE49-F238E27FC236}">
              <a16:creationId xmlns:a16="http://schemas.microsoft.com/office/drawing/2014/main" id="{5FAF4610-DB07-4096-A312-3D78FD57CA9A}"/>
            </a:ext>
          </a:extLst>
        </xdr:cNvPr>
        <xdr:cNvSpPr/>
      </xdr:nvSpPr>
      <xdr:spPr>
        <a:xfrm>
          <a:off x="1210234" y="578262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343</xdr:row>
      <xdr:rowOff>57150</xdr:rowOff>
    </xdr:from>
    <xdr:to>
      <xdr:col>28</xdr:col>
      <xdr:colOff>161366</xdr:colOff>
      <xdr:row>363</xdr:row>
      <xdr:rowOff>19050</xdr:rowOff>
    </xdr:to>
    <xdr:sp macro="" textlink="" fLocksText="0">
      <xdr:nvSpPr>
        <xdr:cNvPr id="52" name="PicFrame15">
          <a:extLst>
            <a:ext uri="{FF2B5EF4-FFF2-40B4-BE49-F238E27FC236}">
              <a16:creationId xmlns:a16="http://schemas.microsoft.com/office/drawing/2014/main" id="{E04CB303-9087-4916-B65D-7C55D9E7CE77}"/>
            </a:ext>
          </a:extLst>
        </xdr:cNvPr>
        <xdr:cNvSpPr/>
      </xdr:nvSpPr>
      <xdr:spPr>
        <a:xfrm>
          <a:off x="1210234" y="540543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319</xdr:row>
      <xdr:rowOff>57150</xdr:rowOff>
    </xdr:from>
    <xdr:to>
      <xdr:col>28</xdr:col>
      <xdr:colOff>161366</xdr:colOff>
      <xdr:row>339</xdr:row>
      <xdr:rowOff>19050</xdr:rowOff>
    </xdr:to>
    <xdr:sp macro="" textlink="" fLocksText="0">
      <xdr:nvSpPr>
        <xdr:cNvPr id="51" name="PicFrame14">
          <a:extLst>
            <a:ext uri="{FF2B5EF4-FFF2-40B4-BE49-F238E27FC236}">
              <a16:creationId xmlns:a16="http://schemas.microsoft.com/office/drawing/2014/main" id="{5398B82E-7A1E-4496-A950-BC68531185FA}"/>
            </a:ext>
          </a:extLst>
        </xdr:cNvPr>
        <xdr:cNvSpPr/>
      </xdr:nvSpPr>
      <xdr:spPr>
        <a:xfrm>
          <a:off x="1210234" y="502824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295</xdr:row>
      <xdr:rowOff>57150</xdr:rowOff>
    </xdr:from>
    <xdr:to>
      <xdr:col>28</xdr:col>
      <xdr:colOff>161366</xdr:colOff>
      <xdr:row>315</xdr:row>
      <xdr:rowOff>19050</xdr:rowOff>
    </xdr:to>
    <xdr:sp macro="" textlink="" fLocksText="0">
      <xdr:nvSpPr>
        <xdr:cNvPr id="50" name="PicFrame13">
          <a:extLst>
            <a:ext uri="{FF2B5EF4-FFF2-40B4-BE49-F238E27FC236}">
              <a16:creationId xmlns:a16="http://schemas.microsoft.com/office/drawing/2014/main" id="{2E59FA86-EB7D-48C3-9E9E-81F0355F82EE}"/>
            </a:ext>
          </a:extLst>
        </xdr:cNvPr>
        <xdr:cNvSpPr/>
      </xdr:nvSpPr>
      <xdr:spPr>
        <a:xfrm>
          <a:off x="1210234" y="465105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271</xdr:row>
      <xdr:rowOff>57150</xdr:rowOff>
    </xdr:from>
    <xdr:to>
      <xdr:col>28</xdr:col>
      <xdr:colOff>161366</xdr:colOff>
      <xdr:row>291</xdr:row>
      <xdr:rowOff>19050</xdr:rowOff>
    </xdr:to>
    <xdr:sp macro="" textlink="" fLocksText="0">
      <xdr:nvSpPr>
        <xdr:cNvPr id="49" name="PicFrame12">
          <a:extLst>
            <a:ext uri="{FF2B5EF4-FFF2-40B4-BE49-F238E27FC236}">
              <a16:creationId xmlns:a16="http://schemas.microsoft.com/office/drawing/2014/main" id="{8B35E9EF-C48A-4C3F-87B0-C53590DF8A7F}"/>
            </a:ext>
          </a:extLst>
        </xdr:cNvPr>
        <xdr:cNvSpPr/>
      </xdr:nvSpPr>
      <xdr:spPr>
        <a:xfrm>
          <a:off x="1210234" y="427386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247</xdr:row>
      <xdr:rowOff>57150</xdr:rowOff>
    </xdr:from>
    <xdr:to>
      <xdr:col>28</xdr:col>
      <xdr:colOff>161366</xdr:colOff>
      <xdr:row>267</xdr:row>
      <xdr:rowOff>19050</xdr:rowOff>
    </xdr:to>
    <xdr:sp macro="" textlink="" fLocksText="0">
      <xdr:nvSpPr>
        <xdr:cNvPr id="48" name="PicFrame11">
          <a:extLst>
            <a:ext uri="{FF2B5EF4-FFF2-40B4-BE49-F238E27FC236}">
              <a16:creationId xmlns:a16="http://schemas.microsoft.com/office/drawing/2014/main" id="{5CD5D249-0F14-4D64-8ECC-DCFDC7994D3A}"/>
            </a:ext>
          </a:extLst>
        </xdr:cNvPr>
        <xdr:cNvSpPr/>
      </xdr:nvSpPr>
      <xdr:spPr>
        <a:xfrm>
          <a:off x="1210234" y="389667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223</xdr:row>
      <xdr:rowOff>57150</xdr:rowOff>
    </xdr:from>
    <xdr:to>
      <xdr:col>28</xdr:col>
      <xdr:colOff>161366</xdr:colOff>
      <xdr:row>243</xdr:row>
      <xdr:rowOff>19050</xdr:rowOff>
    </xdr:to>
    <xdr:sp macro="" textlink="" fLocksText="0">
      <xdr:nvSpPr>
        <xdr:cNvPr id="47" name="PicFrame10">
          <a:extLst>
            <a:ext uri="{FF2B5EF4-FFF2-40B4-BE49-F238E27FC236}">
              <a16:creationId xmlns:a16="http://schemas.microsoft.com/office/drawing/2014/main" id="{8F811272-C08B-4146-A072-D10E0E04422F}"/>
            </a:ext>
          </a:extLst>
        </xdr:cNvPr>
        <xdr:cNvSpPr/>
      </xdr:nvSpPr>
      <xdr:spPr>
        <a:xfrm>
          <a:off x="1210234" y="351948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199</xdr:row>
      <xdr:rowOff>57150</xdr:rowOff>
    </xdr:from>
    <xdr:to>
      <xdr:col>28</xdr:col>
      <xdr:colOff>161366</xdr:colOff>
      <xdr:row>219</xdr:row>
      <xdr:rowOff>19050</xdr:rowOff>
    </xdr:to>
    <xdr:sp macro="" textlink="" fLocksText="0">
      <xdr:nvSpPr>
        <xdr:cNvPr id="46" name="PicFrame09">
          <a:extLst>
            <a:ext uri="{FF2B5EF4-FFF2-40B4-BE49-F238E27FC236}">
              <a16:creationId xmlns:a16="http://schemas.microsoft.com/office/drawing/2014/main" id="{1C280479-CC52-423D-A8D4-DBC86C34D502}"/>
            </a:ext>
          </a:extLst>
        </xdr:cNvPr>
        <xdr:cNvSpPr/>
      </xdr:nvSpPr>
      <xdr:spPr>
        <a:xfrm>
          <a:off x="1210234" y="314229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175</xdr:row>
      <xdr:rowOff>57150</xdr:rowOff>
    </xdr:from>
    <xdr:to>
      <xdr:col>28</xdr:col>
      <xdr:colOff>161366</xdr:colOff>
      <xdr:row>195</xdr:row>
      <xdr:rowOff>19050</xdr:rowOff>
    </xdr:to>
    <xdr:sp macro="" textlink="" fLocksText="0">
      <xdr:nvSpPr>
        <xdr:cNvPr id="45" name="PicFrame08">
          <a:extLst>
            <a:ext uri="{FF2B5EF4-FFF2-40B4-BE49-F238E27FC236}">
              <a16:creationId xmlns:a16="http://schemas.microsoft.com/office/drawing/2014/main" id="{08A6F895-FF8D-4830-AFAB-0D6D84B1ABB2}"/>
            </a:ext>
          </a:extLst>
        </xdr:cNvPr>
        <xdr:cNvSpPr/>
      </xdr:nvSpPr>
      <xdr:spPr>
        <a:xfrm>
          <a:off x="1210234" y="276510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151</xdr:row>
      <xdr:rowOff>57148</xdr:rowOff>
    </xdr:from>
    <xdr:to>
      <xdr:col>28</xdr:col>
      <xdr:colOff>161366</xdr:colOff>
      <xdr:row>171</xdr:row>
      <xdr:rowOff>19048</xdr:rowOff>
    </xdr:to>
    <xdr:sp macro="" textlink="" fLocksText="0">
      <xdr:nvSpPr>
        <xdr:cNvPr id="44" name="PicFrame07">
          <a:extLst>
            <a:ext uri="{FF2B5EF4-FFF2-40B4-BE49-F238E27FC236}">
              <a16:creationId xmlns:a16="http://schemas.microsoft.com/office/drawing/2014/main" id="{1692F3E8-0FC7-4A53-B752-73D8F6BA4E53}"/>
            </a:ext>
          </a:extLst>
        </xdr:cNvPr>
        <xdr:cNvSpPr/>
      </xdr:nvSpPr>
      <xdr:spPr>
        <a:xfrm>
          <a:off x="1210234" y="23879173"/>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127</xdr:row>
      <xdr:rowOff>57148</xdr:rowOff>
    </xdr:from>
    <xdr:to>
      <xdr:col>28</xdr:col>
      <xdr:colOff>161366</xdr:colOff>
      <xdr:row>147</xdr:row>
      <xdr:rowOff>19048</xdr:rowOff>
    </xdr:to>
    <xdr:sp macro="" textlink="" fLocksText="0">
      <xdr:nvSpPr>
        <xdr:cNvPr id="43" name="PicFrame06">
          <a:extLst>
            <a:ext uri="{FF2B5EF4-FFF2-40B4-BE49-F238E27FC236}">
              <a16:creationId xmlns:a16="http://schemas.microsoft.com/office/drawing/2014/main" id="{07BD86F8-DC43-4C91-B7F0-4FBE5B4EDEA4}"/>
            </a:ext>
          </a:extLst>
        </xdr:cNvPr>
        <xdr:cNvSpPr/>
      </xdr:nvSpPr>
      <xdr:spPr>
        <a:xfrm>
          <a:off x="1210234" y="20107273"/>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103</xdr:row>
      <xdr:rowOff>57150</xdr:rowOff>
    </xdr:from>
    <xdr:to>
      <xdr:col>28</xdr:col>
      <xdr:colOff>161366</xdr:colOff>
      <xdr:row>123</xdr:row>
      <xdr:rowOff>19050</xdr:rowOff>
    </xdr:to>
    <xdr:sp macro="" textlink="" fLocksText="0">
      <xdr:nvSpPr>
        <xdr:cNvPr id="42" name="PicFrame05">
          <a:extLst>
            <a:ext uri="{FF2B5EF4-FFF2-40B4-BE49-F238E27FC236}">
              <a16:creationId xmlns:a16="http://schemas.microsoft.com/office/drawing/2014/main" id="{75B128E7-9A94-4E4A-8CBF-8A56AF862BC8}"/>
            </a:ext>
          </a:extLst>
        </xdr:cNvPr>
        <xdr:cNvSpPr/>
      </xdr:nvSpPr>
      <xdr:spPr>
        <a:xfrm>
          <a:off x="1210234" y="1633537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79</xdr:row>
      <xdr:rowOff>57150</xdr:rowOff>
    </xdr:from>
    <xdr:to>
      <xdr:col>28</xdr:col>
      <xdr:colOff>161366</xdr:colOff>
      <xdr:row>99</xdr:row>
      <xdr:rowOff>19050</xdr:rowOff>
    </xdr:to>
    <xdr:sp macro="" textlink="" fLocksText="0">
      <xdr:nvSpPr>
        <xdr:cNvPr id="41" name="PicFrame04">
          <a:extLst>
            <a:ext uri="{FF2B5EF4-FFF2-40B4-BE49-F238E27FC236}">
              <a16:creationId xmlns:a16="http://schemas.microsoft.com/office/drawing/2014/main" id="{3052E189-BA0B-4681-9F9E-E31F83280E9B}"/>
            </a:ext>
          </a:extLst>
        </xdr:cNvPr>
        <xdr:cNvSpPr/>
      </xdr:nvSpPr>
      <xdr:spPr>
        <a:xfrm>
          <a:off x="1210234" y="12515850"/>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55</xdr:row>
      <xdr:rowOff>57150</xdr:rowOff>
    </xdr:from>
    <xdr:to>
      <xdr:col>28</xdr:col>
      <xdr:colOff>161366</xdr:colOff>
      <xdr:row>75</xdr:row>
      <xdr:rowOff>19050</xdr:rowOff>
    </xdr:to>
    <xdr:sp macro="" textlink="" fLocksText="0">
      <xdr:nvSpPr>
        <xdr:cNvPr id="40" name="PicFrame03">
          <a:extLst>
            <a:ext uri="{FF2B5EF4-FFF2-40B4-BE49-F238E27FC236}">
              <a16:creationId xmlns:a16="http://schemas.microsoft.com/office/drawing/2014/main" id="{8AC5EEA8-966E-494E-BD09-CE8D8034F67F}"/>
            </a:ext>
          </a:extLst>
        </xdr:cNvPr>
        <xdr:cNvSpPr/>
      </xdr:nvSpPr>
      <xdr:spPr>
        <a:xfrm>
          <a:off x="1210234" y="8696325"/>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7</xdr:col>
      <xdr:colOff>10084</xdr:colOff>
      <xdr:row>31</xdr:row>
      <xdr:rowOff>57150</xdr:rowOff>
    </xdr:from>
    <xdr:to>
      <xdr:col>28</xdr:col>
      <xdr:colOff>161366</xdr:colOff>
      <xdr:row>51</xdr:row>
      <xdr:rowOff>19050</xdr:rowOff>
    </xdr:to>
    <xdr:sp macro="" textlink="" fLocksText="0">
      <xdr:nvSpPr>
        <xdr:cNvPr id="39" name="PicFrame02">
          <a:extLst>
            <a:ext uri="{FF2B5EF4-FFF2-40B4-BE49-F238E27FC236}">
              <a16:creationId xmlns:a16="http://schemas.microsoft.com/office/drawing/2014/main" id="{2B600F56-AE50-48F3-9DB6-147AEEA7AF24}"/>
            </a:ext>
          </a:extLst>
        </xdr:cNvPr>
        <xdr:cNvSpPr/>
      </xdr:nvSpPr>
      <xdr:spPr>
        <a:xfrm>
          <a:off x="1210234" y="4876800"/>
          <a:ext cx="4104157"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twoCellAnchor>
    <xdr:from>
      <xdr:col>6</xdr:col>
      <xdr:colOff>171376</xdr:colOff>
      <xdr:row>7</xdr:row>
      <xdr:rowOff>57150</xdr:rowOff>
    </xdr:from>
    <xdr:to>
      <xdr:col>29</xdr:col>
      <xdr:colOff>74</xdr:colOff>
      <xdr:row>27</xdr:row>
      <xdr:rowOff>95250</xdr:rowOff>
    </xdr:to>
    <xdr:sp macro="" textlink="" fLocksText="0">
      <xdr:nvSpPr>
        <xdr:cNvPr id="38" name="PicFrame01">
          <a:extLst>
            <a:ext uri="{FF2B5EF4-FFF2-40B4-BE49-F238E27FC236}">
              <a16:creationId xmlns:a16="http://schemas.microsoft.com/office/drawing/2014/main" id="{12324F5A-5F06-458D-8FE7-CEB0B6B8CD44}"/>
            </a:ext>
          </a:extLst>
        </xdr:cNvPr>
        <xdr:cNvSpPr/>
      </xdr:nvSpPr>
      <xdr:spPr>
        <a:xfrm>
          <a:off x="1200076" y="1133475"/>
          <a:ext cx="4124473" cy="308610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mc:AlternateContent xmlns:mc="http://schemas.openxmlformats.org/markup-compatibility/2006">
    <mc:Choice xmlns:a14="http://schemas.microsoft.com/office/drawing/2010/main" Requires="a14">
      <xdr:twoCellAnchor>
        <xdr:from>
          <xdr:col>36</xdr:col>
          <xdr:colOff>12700</xdr:colOff>
          <xdr:row>0</xdr:row>
          <xdr:rowOff>0</xdr:rowOff>
        </xdr:from>
        <xdr:to>
          <xdr:col>37</xdr:col>
          <xdr:colOff>323850</xdr:colOff>
          <xdr:row>1</xdr:row>
          <xdr:rowOff>66675</xdr:rowOff>
        </xdr:to>
        <xdr:sp macro="" textlink="">
          <xdr:nvSpPr>
            <xdr:cNvPr id="70972" name="PhotosTools" descr="Delete All photos" hidden="1">
              <a:extLst>
                <a:ext uri="{63B3BB69-23CF-44E3-9099-C40C66FF867C}">
                  <a14:compatExt spid="_x0000_s70972"/>
                </a:ext>
                <a:ext uri="{FF2B5EF4-FFF2-40B4-BE49-F238E27FC236}">
                  <a16:creationId xmlns:a16="http://schemas.microsoft.com/office/drawing/2014/main" id="{00000000-0008-0000-0400-00003C1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Photos Tools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25</xdr:row>
          <xdr:rowOff>129428</xdr:rowOff>
        </xdr:from>
        <xdr:to>
          <xdr:col>37</xdr:col>
          <xdr:colOff>21291</xdr:colOff>
          <xdr:row>27</xdr:row>
          <xdr:rowOff>149038</xdr:rowOff>
        </xdr:to>
        <xdr:sp macro="" textlink="">
          <xdr:nvSpPr>
            <xdr:cNvPr id="71480" name="frmPicInsert01" hidden="1">
              <a:extLst>
                <a:ext uri="{63B3BB69-23CF-44E3-9099-C40C66FF867C}">
                  <a14:compatExt spid="_x0000_s71480"/>
                </a:ext>
                <a:ext uri="{FF2B5EF4-FFF2-40B4-BE49-F238E27FC236}">
                  <a16:creationId xmlns:a16="http://schemas.microsoft.com/office/drawing/2014/main" id="{00000000-0008-0000-0400-000038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48</xdr:row>
          <xdr:rowOff>129988</xdr:rowOff>
        </xdr:from>
        <xdr:to>
          <xdr:col>37</xdr:col>
          <xdr:colOff>21291</xdr:colOff>
          <xdr:row>50</xdr:row>
          <xdr:rowOff>149599</xdr:rowOff>
        </xdr:to>
        <xdr:sp macro="" textlink="">
          <xdr:nvSpPr>
            <xdr:cNvPr id="71481" name="frmPicInsert02" hidden="1">
              <a:extLst>
                <a:ext uri="{63B3BB69-23CF-44E3-9099-C40C66FF867C}">
                  <a14:compatExt spid="_x0000_s71481"/>
                </a:ext>
                <a:ext uri="{FF2B5EF4-FFF2-40B4-BE49-F238E27FC236}">
                  <a16:creationId xmlns:a16="http://schemas.microsoft.com/office/drawing/2014/main" id="{00000000-0008-0000-0400-000039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71</xdr:row>
          <xdr:rowOff>130549</xdr:rowOff>
        </xdr:from>
        <xdr:to>
          <xdr:col>37</xdr:col>
          <xdr:colOff>21291</xdr:colOff>
          <xdr:row>73</xdr:row>
          <xdr:rowOff>150159</xdr:rowOff>
        </xdr:to>
        <xdr:sp macro="" textlink="">
          <xdr:nvSpPr>
            <xdr:cNvPr id="71482" name="frmPicInsert03" hidden="1">
              <a:extLst>
                <a:ext uri="{63B3BB69-23CF-44E3-9099-C40C66FF867C}">
                  <a14:compatExt spid="_x0000_s71482"/>
                </a:ext>
                <a:ext uri="{FF2B5EF4-FFF2-40B4-BE49-F238E27FC236}">
                  <a16:creationId xmlns:a16="http://schemas.microsoft.com/office/drawing/2014/main" id="{00000000-0008-0000-0400-00003A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94</xdr:row>
          <xdr:rowOff>131109</xdr:rowOff>
        </xdr:from>
        <xdr:to>
          <xdr:col>37</xdr:col>
          <xdr:colOff>21291</xdr:colOff>
          <xdr:row>96</xdr:row>
          <xdr:rowOff>150719</xdr:rowOff>
        </xdr:to>
        <xdr:sp macro="" textlink="">
          <xdr:nvSpPr>
            <xdr:cNvPr id="71483" name="frmPicInsert04" hidden="1">
              <a:extLst>
                <a:ext uri="{63B3BB69-23CF-44E3-9099-C40C66FF867C}">
                  <a14:compatExt spid="_x0000_s71483"/>
                </a:ext>
                <a:ext uri="{FF2B5EF4-FFF2-40B4-BE49-F238E27FC236}">
                  <a16:creationId xmlns:a16="http://schemas.microsoft.com/office/drawing/2014/main" id="{00000000-0008-0000-0400-00003B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117</xdr:row>
          <xdr:rowOff>122144</xdr:rowOff>
        </xdr:from>
        <xdr:to>
          <xdr:col>37</xdr:col>
          <xdr:colOff>21291</xdr:colOff>
          <xdr:row>119</xdr:row>
          <xdr:rowOff>141754</xdr:rowOff>
        </xdr:to>
        <xdr:sp macro="" textlink="">
          <xdr:nvSpPr>
            <xdr:cNvPr id="71484" name="frmPicInsert05" hidden="1">
              <a:extLst>
                <a:ext uri="{63B3BB69-23CF-44E3-9099-C40C66FF867C}">
                  <a14:compatExt spid="_x0000_s71484"/>
                </a:ext>
                <a:ext uri="{FF2B5EF4-FFF2-40B4-BE49-F238E27FC236}">
                  <a16:creationId xmlns:a16="http://schemas.microsoft.com/office/drawing/2014/main" id="{00000000-0008-0000-0400-00003C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140</xdr:row>
          <xdr:rowOff>99172</xdr:rowOff>
        </xdr:from>
        <xdr:to>
          <xdr:col>37</xdr:col>
          <xdr:colOff>21291</xdr:colOff>
          <xdr:row>142</xdr:row>
          <xdr:rowOff>118782</xdr:rowOff>
        </xdr:to>
        <xdr:sp macro="" textlink="">
          <xdr:nvSpPr>
            <xdr:cNvPr id="71485" name="frmPicInsert06" hidden="1">
              <a:extLst>
                <a:ext uri="{63B3BB69-23CF-44E3-9099-C40C66FF867C}">
                  <a14:compatExt spid="_x0000_s71485"/>
                </a:ext>
                <a:ext uri="{FF2B5EF4-FFF2-40B4-BE49-F238E27FC236}">
                  <a16:creationId xmlns:a16="http://schemas.microsoft.com/office/drawing/2014/main" id="{00000000-0008-0000-0400-00003D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163</xdr:row>
          <xdr:rowOff>66675</xdr:rowOff>
        </xdr:from>
        <xdr:to>
          <xdr:col>37</xdr:col>
          <xdr:colOff>21291</xdr:colOff>
          <xdr:row>165</xdr:row>
          <xdr:rowOff>86285</xdr:rowOff>
        </xdr:to>
        <xdr:sp macro="" textlink="">
          <xdr:nvSpPr>
            <xdr:cNvPr id="71486" name="frmPicInsert07" hidden="1">
              <a:extLst>
                <a:ext uri="{63B3BB69-23CF-44E3-9099-C40C66FF867C}">
                  <a14:compatExt spid="_x0000_s71486"/>
                </a:ext>
                <a:ext uri="{FF2B5EF4-FFF2-40B4-BE49-F238E27FC236}">
                  <a16:creationId xmlns:a16="http://schemas.microsoft.com/office/drawing/2014/main" id="{00000000-0008-0000-0400-00003E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186</xdr:row>
          <xdr:rowOff>43703</xdr:rowOff>
        </xdr:from>
        <xdr:to>
          <xdr:col>37</xdr:col>
          <xdr:colOff>21291</xdr:colOff>
          <xdr:row>188</xdr:row>
          <xdr:rowOff>63313</xdr:rowOff>
        </xdr:to>
        <xdr:sp macro="" textlink="">
          <xdr:nvSpPr>
            <xdr:cNvPr id="71487" name="frmPicInsert08" hidden="1">
              <a:extLst>
                <a:ext uri="{63B3BB69-23CF-44E3-9099-C40C66FF867C}">
                  <a14:compatExt spid="_x0000_s71487"/>
                </a:ext>
                <a:ext uri="{FF2B5EF4-FFF2-40B4-BE49-F238E27FC236}">
                  <a16:creationId xmlns:a16="http://schemas.microsoft.com/office/drawing/2014/main" id="{00000000-0008-0000-0400-00003F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209</xdr:row>
          <xdr:rowOff>11206</xdr:rowOff>
        </xdr:from>
        <xdr:to>
          <xdr:col>37</xdr:col>
          <xdr:colOff>21291</xdr:colOff>
          <xdr:row>211</xdr:row>
          <xdr:rowOff>30816</xdr:rowOff>
        </xdr:to>
        <xdr:sp macro="" textlink="">
          <xdr:nvSpPr>
            <xdr:cNvPr id="71488" name="frmPicInsert09" hidden="1">
              <a:extLst>
                <a:ext uri="{63B3BB69-23CF-44E3-9099-C40C66FF867C}">
                  <a14:compatExt spid="_x0000_s71488"/>
                </a:ext>
                <a:ext uri="{FF2B5EF4-FFF2-40B4-BE49-F238E27FC236}">
                  <a16:creationId xmlns:a16="http://schemas.microsoft.com/office/drawing/2014/main" id="{00000000-0008-0000-0400-000040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231</xdr:row>
          <xdr:rowOff>135591</xdr:rowOff>
        </xdr:from>
        <xdr:to>
          <xdr:col>37</xdr:col>
          <xdr:colOff>21291</xdr:colOff>
          <xdr:row>233</xdr:row>
          <xdr:rowOff>155201</xdr:rowOff>
        </xdr:to>
        <xdr:sp macro="" textlink="">
          <xdr:nvSpPr>
            <xdr:cNvPr id="71489" name="frmPicInsert10" hidden="1">
              <a:extLst>
                <a:ext uri="{63B3BB69-23CF-44E3-9099-C40C66FF867C}">
                  <a14:compatExt spid="_x0000_s71489"/>
                </a:ext>
                <a:ext uri="{FF2B5EF4-FFF2-40B4-BE49-F238E27FC236}">
                  <a16:creationId xmlns:a16="http://schemas.microsoft.com/office/drawing/2014/main" id="{00000000-0008-0000-0400-000041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254</xdr:row>
          <xdr:rowOff>112619</xdr:rowOff>
        </xdr:from>
        <xdr:to>
          <xdr:col>37</xdr:col>
          <xdr:colOff>21291</xdr:colOff>
          <xdr:row>256</xdr:row>
          <xdr:rowOff>132229</xdr:rowOff>
        </xdr:to>
        <xdr:sp macro="" textlink="">
          <xdr:nvSpPr>
            <xdr:cNvPr id="71490" name="frmPicInsert11" hidden="1">
              <a:extLst>
                <a:ext uri="{63B3BB69-23CF-44E3-9099-C40C66FF867C}">
                  <a14:compatExt spid="_x0000_s71490"/>
                </a:ext>
                <a:ext uri="{FF2B5EF4-FFF2-40B4-BE49-F238E27FC236}">
                  <a16:creationId xmlns:a16="http://schemas.microsoft.com/office/drawing/2014/main" id="{00000000-0008-0000-0400-000042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277</xdr:row>
          <xdr:rowOff>80122</xdr:rowOff>
        </xdr:from>
        <xdr:to>
          <xdr:col>37</xdr:col>
          <xdr:colOff>21291</xdr:colOff>
          <xdr:row>279</xdr:row>
          <xdr:rowOff>99732</xdr:rowOff>
        </xdr:to>
        <xdr:sp macro="" textlink="">
          <xdr:nvSpPr>
            <xdr:cNvPr id="71491" name="frmPicInsert12" hidden="1">
              <a:extLst>
                <a:ext uri="{63B3BB69-23CF-44E3-9099-C40C66FF867C}">
                  <a14:compatExt spid="_x0000_s71491"/>
                </a:ext>
                <a:ext uri="{FF2B5EF4-FFF2-40B4-BE49-F238E27FC236}">
                  <a16:creationId xmlns:a16="http://schemas.microsoft.com/office/drawing/2014/main" id="{00000000-0008-0000-0400-000043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300</xdr:row>
          <xdr:rowOff>57150</xdr:rowOff>
        </xdr:from>
        <xdr:to>
          <xdr:col>37</xdr:col>
          <xdr:colOff>21291</xdr:colOff>
          <xdr:row>302</xdr:row>
          <xdr:rowOff>76760</xdr:rowOff>
        </xdr:to>
        <xdr:sp macro="" textlink="">
          <xdr:nvSpPr>
            <xdr:cNvPr id="71492" name="frmPicInsert13" hidden="1">
              <a:extLst>
                <a:ext uri="{63B3BB69-23CF-44E3-9099-C40C66FF867C}">
                  <a14:compatExt spid="_x0000_s71492"/>
                </a:ext>
                <a:ext uri="{FF2B5EF4-FFF2-40B4-BE49-F238E27FC236}">
                  <a16:creationId xmlns:a16="http://schemas.microsoft.com/office/drawing/2014/main" id="{00000000-0008-0000-0400-000044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323</xdr:row>
          <xdr:rowOff>24653</xdr:rowOff>
        </xdr:from>
        <xdr:to>
          <xdr:col>37</xdr:col>
          <xdr:colOff>21291</xdr:colOff>
          <xdr:row>325</xdr:row>
          <xdr:rowOff>44263</xdr:rowOff>
        </xdr:to>
        <xdr:sp macro="" textlink="">
          <xdr:nvSpPr>
            <xdr:cNvPr id="71493" name="frmPicInsert14" hidden="1">
              <a:extLst>
                <a:ext uri="{63B3BB69-23CF-44E3-9099-C40C66FF867C}">
                  <a14:compatExt spid="_x0000_s71493"/>
                </a:ext>
                <a:ext uri="{FF2B5EF4-FFF2-40B4-BE49-F238E27FC236}">
                  <a16:creationId xmlns:a16="http://schemas.microsoft.com/office/drawing/2014/main" id="{00000000-0008-0000-0400-000045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345</xdr:row>
          <xdr:rowOff>149038</xdr:rowOff>
        </xdr:from>
        <xdr:to>
          <xdr:col>37</xdr:col>
          <xdr:colOff>21291</xdr:colOff>
          <xdr:row>348</xdr:row>
          <xdr:rowOff>11766</xdr:rowOff>
        </xdr:to>
        <xdr:sp macro="" textlink="">
          <xdr:nvSpPr>
            <xdr:cNvPr id="71494" name="frmPicInsert15" hidden="1">
              <a:extLst>
                <a:ext uri="{63B3BB69-23CF-44E3-9099-C40C66FF867C}">
                  <a14:compatExt spid="_x0000_s71494"/>
                </a:ext>
                <a:ext uri="{FF2B5EF4-FFF2-40B4-BE49-F238E27FC236}">
                  <a16:creationId xmlns:a16="http://schemas.microsoft.com/office/drawing/2014/main" id="{00000000-0008-0000-0400-000046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368</xdr:row>
          <xdr:rowOff>159684</xdr:rowOff>
        </xdr:from>
        <xdr:to>
          <xdr:col>37</xdr:col>
          <xdr:colOff>21291</xdr:colOff>
          <xdr:row>370</xdr:row>
          <xdr:rowOff>145676</xdr:rowOff>
        </xdr:to>
        <xdr:sp macro="" textlink="">
          <xdr:nvSpPr>
            <xdr:cNvPr id="71495" name="frmPicInsert16" hidden="1">
              <a:extLst>
                <a:ext uri="{63B3BB69-23CF-44E3-9099-C40C66FF867C}">
                  <a14:compatExt spid="_x0000_s71495"/>
                </a:ext>
                <a:ext uri="{FF2B5EF4-FFF2-40B4-BE49-F238E27FC236}">
                  <a16:creationId xmlns:a16="http://schemas.microsoft.com/office/drawing/2014/main" id="{00000000-0008-0000-0400-000047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391</xdr:row>
          <xdr:rowOff>160804</xdr:rowOff>
        </xdr:from>
        <xdr:to>
          <xdr:col>37</xdr:col>
          <xdr:colOff>21291</xdr:colOff>
          <xdr:row>393</xdr:row>
          <xdr:rowOff>113179</xdr:rowOff>
        </xdr:to>
        <xdr:sp macro="" textlink="">
          <xdr:nvSpPr>
            <xdr:cNvPr id="71496" name="frmPicInsert17" hidden="1">
              <a:extLst>
                <a:ext uri="{63B3BB69-23CF-44E3-9099-C40C66FF867C}">
                  <a14:compatExt spid="_x0000_s71496"/>
                </a:ext>
                <a:ext uri="{FF2B5EF4-FFF2-40B4-BE49-F238E27FC236}">
                  <a16:creationId xmlns:a16="http://schemas.microsoft.com/office/drawing/2014/main" id="{00000000-0008-0000-0400-000048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414</xdr:row>
          <xdr:rowOff>171450</xdr:rowOff>
        </xdr:from>
        <xdr:to>
          <xdr:col>37</xdr:col>
          <xdr:colOff>21291</xdr:colOff>
          <xdr:row>416</xdr:row>
          <xdr:rowOff>123825</xdr:rowOff>
        </xdr:to>
        <xdr:sp macro="" textlink="">
          <xdr:nvSpPr>
            <xdr:cNvPr id="71497" name="frmPicInsert18" hidden="1">
              <a:extLst>
                <a:ext uri="{63B3BB69-23CF-44E3-9099-C40C66FF867C}">
                  <a14:compatExt spid="_x0000_s71497"/>
                </a:ext>
                <a:ext uri="{FF2B5EF4-FFF2-40B4-BE49-F238E27FC236}">
                  <a16:creationId xmlns:a16="http://schemas.microsoft.com/office/drawing/2014/main" id="{00000000-0008-0000-0400-000049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437</xdr:row>
          <xdr:rowOff>138953</xdr:rowOff>
        </xdr:from>
        <xdr:to>
          <xdr:col>37</xdr:col>
          <xdr:colOff>21291</xdr:colOff>
          <xdr:row>439</xdr:row>
          <xdr:rowOff>124946</xdr:rowOff>
        </xdr:to>
        <xdr:sp macro="" textlink="">
          <xdr:nvSpPr>
            <xdr:cNvPr id="71498" name="frmPicInsert19" hidden="1">
              <a:extLst>
                <a:ext uri="{63B3BB69-23CF-44E3-9099-C40C66FF867C}">
                  <a14:compatExt spid="_x0000_s71498"/>
                </a:ext>
                <a:ext uri="{FF2B5EF4-FFF2-40B4-BE49-F238E27FC236}">
                  <a16:creationId xmlns:a16="http://schemas.microsoft.com/office/drawing/2014/main" id="{00000000-0008-0000-0400-00004A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460</xdr:row>
          <xdr:rowOff>106456</xdr:rowOff>
        </xdr:from>
        <xdr:to>
          <xdr:col>37</xdr:col>
          <xdr:colOff>21291</xdr:colOff>
          <xdr:row>462</xdr:row>
          <xdr:rowOff>126066</xdr:rowOff>
        </xdr:to>
        <xdr:sp macro="" textlink="">
          <xdr:nvSpPr>
            <xdr:cNvPr id="71499" name="frmPicInsert20" hidden="1">
              <a:extLst>
                <a:ext uri="{63B3BB69-23CF-44E3-9099-C40C66FF867C}">
                  <a14:compatExt spid="_x0000_s71499"/>
                </a:ext>
                <a:ext uri="{FF2B5EF4-FFF2-40B4-BE49-F238E27FC236}">
                  <a16:creationId xmlns:a16="http://schemas.microsoft.com/office/drawing/2014/main" id="{00000000-0008-0000-0400-00004B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483</xdr:row>
          <xdr:rowOff>83484</xdr:rowOff>
        </xdr:from>
        <xdr:to>
          <xdr:col>37</xdr:col>
          <xdr:colOff>21291</xdr:colOff>
          <xdr:row>485</xdr:row>
          <xdr:rowOff>103094</xdr:rowOff>
        </xdr:to>
        <xdr:sp macro="" textlink="">
          <xdr:nvSpPr>
            <xdr:cNvPr id="71500" name="frmPicInsert21" hidden="1">
              <a:extLst>
                <a:ext uri="{63B3BB69-23CF-44E3-9099-C40C66FF867C}">
                  <a14:compatExt spid="_x0000_s71500"/>
                </a:ext>
                <a:ext uri="{FF2B5EF4-FFF2-40B4-BE49-F238E27FC236}">
                  <a16:creationId xmlns:a16="http://schemas.microsoft.com/office/drawing/2014/main" id="{00000000-0008-0000-0400-00004C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506</xdr:row>
          <xdr:rowOff>50987</xdr:rowOff>
        </xdr:from>
        <xdr:to>
          <xdr:col>37</xdr:col>
          <xdr:colOff>21291</xdr:colOff>
          <xdr:row>508</xdr:row>
          <xdr:rowOff>70597</xdr:rowOff>
        </xdr:to>
        <xdr:sp macro="" textlink="">
          <xdr:nvSpPr>
            <xdr:cNvPr id="71501" name="frmPicInsert22" hidden="1">
              <a:extLst>
                <a:ext uri="{63B3BB69-23CF-44E3-9099-C40C66FF867C}">
                  <a14:compatExt spid="_x0000_s71501"/>
                </a:ext>
                <a:ext uri="{FF2B5EF4-FFF2-40B4-BE49-F238E27FC236}">
                  <a16:creationId xmlns:a16="http://schemas.microsoft.com/office/drawing/2014/main" id="{00000000-0008-0000-0400-00004D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529</xdr:row>
          <xdr:rowOff>28015</xdr:rowOff>
        </xdr:from>
        <xdr:to>
          <xdr:col>37</xdr:col>
          <xdr:colOff>21291</xdr:colOff>
          <xdr:row>531</xdr:row>
          <xdr:rowOff>47625</xdr:rowOff>
        </xdr:to>
        <xdr:sp macro="" textlink="">
          <xdr:nvSpPr>
            <xdr:cNvPr id="71502" name="frmPicInsert23" hidden="1">
              <a:extLst>
                <a:ext uri="{63B3BB69-23CF-44E3-9099-C40C66FF867C}">
                  <a14:compatExt spid="_x0000_s71502"/>
                </a:ext>
                <a:ext uri="{FF2B5EF4-FFF2-40B4-BE49-F238E27FC236}">
                  <a16:creationId xmlns:a16="http://schemas.microsoft.com/office/drawing/2014/main" id="{00000000-0008-0000-0400-00004E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551</xdr:row>
          <xdr:rowOff>152400</xdr:rowOff>
        </xdr:from>
        <xdr:to>
          <xdr:col>37</xdr:col>
          <xdr:colOff>21291</xdr:colOff>
          <xdr:row>554</xdr:row>
          <xdr:rowOff>15128</xdr:rowOff>
        </xdr:to>
        <xdr:sp macro="" textlink="">
          <xdr:nvSpPr>
            <xdr:cNvPr id="71503" name="frmPicInsert24" hidden="1">
              <a:extLst>
                <a:ext uri="{63B3BB69-23CF-44E3-9099-C40C66FF867C}">
                  <a14:compatExt spid="_x0000_s71503"/>
                </a:ext>
                <a:ext uri="{FF2B5EF4-FFF2-40B4-BE49-F238E27FC236}">
                  <a16:creationId xmlns:a16="http://schemas.microsoft.com/office/drawing/2014/main" id="{00000000-0008-0000-0400-00004F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574</xdr:row>
          <xdr:rowOff>119903</xdr:rowOff>
        </xdr:from>
        <xdr:to>
          <xdr:col>37</xdr:col>
          <xdr:colOff>21291</xdr:colOff>
          <xdr:row>576</xdr:row>
          <xdr:rowOff>139513</xdr:rowOff>
        </xdr:to>
        <xdr:sp macro="" textlink="">
          <xdr:nvSpPr>
            <xdr:cNvPr id="71504" name="frmPicInsert25" hidden="1">
              <a:extLst>
                <a:ext uri="{63B3BB69-23CF-44E3-9099-C40C66FF867C}">
                  <a14:compatExt spid="_x0000_s71504"/>
                </a:ext>
                <a:ext uri="{FF2B5EF4-FFF2-40B4-BE49-F238E27FC236}">
                  <a16:creationId xmlns:a16="http://schemas.microsoft.com/office/drawing/2014/main" id="{00000000-0008-0000-0400-000050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597</xdr:row>
          <xdr:rowOff>96931</xdr:rowOff>
        </xdr:from>
        <xdr:to>
          <xdr:col>37</xdr:col>
          <xdr:colOff>21291</xdr:colOff>
          <xdr:row>599</xdr:row>
          <xdr:rowOff>116541</xdr:rowOff>
        </xdr:to>
        <xdr:sp macro="" textlink="">
          <xdr:nvSpPr>
            <xdr:cNvPr id="71505" name="frmPicInsert26" hidden="1">
              <a:extLst>
                <a:ext uri="{63B3BB69-23CF-44E3-9099-C40C66FF867C}">
                  <a14:compatExt spid="_x0000_s71505"/>
                </a:ext>
                <a:ext uri="{FF2B5EF4-FFF2-40B4-BE49-F238E27FC236}">
                  <a16:creationId xmlns:a16="http://schemas.microsoft.com/office/drawing/2014/main" id="{00000000-0008-0000-0400-000051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620</xdr:row>
          <xdr:rowOff>64434</xdr:rowOff>
        </xdr:from>
        <xdr:to>
          <xdr:col>37</xdr:col>
          <xdr:colOff>21291</xdr:colOff>
          <xdr:row>622</xdr:row>
          <xdr:rowOff>84044</xdr:rowOff>
        </xdr:to>
        <xdr:sp macro="" textlink="">
          <xdr:nvSpPr>
            <xdr:cNvPr id="71506" name="frmPicInsert27" hidden="1">
              <a:extLst>
                <a:ext uri="{63B3BB69-23CF-44E3-9099-C40C66FF867C}">
                  <a14:compatExt spid="_x0000_s71506"/>
                </a:ext>
                <a:ext uri="{FF2B5EF4-FFF2-40B4-BE49-F238E27FC236}">
                  <a16:creationId xmlns:a16="http://schemas.microsoft.com/office/drawing/2014/main" id="{00000000-0008-0000-0400-000052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643</xdr:row>
          <xdr:rowOff>41462</xdr:rowOff>
        </xdr:from>
        <xdr:to>
          <xdr:col>37</xdr:col>
          <xdr:colOff>21291</xdr:colOff>
          <xdr:row>645</xdr:row>
          <xdr:rowOff>61072</xdr:rowOff>
        </xdr:to>
        <xdr:sp macro="" textlink="">
          <xdr:nvSpPr>
            <xdr:cNvPr id="71507" name="frmPicInsert28" hidden="1">
              <a:extLst>
                <a:ext uri="{63B3BB69-23CF-44E3-9099-C40C66FF867C}">
                  <a14:compatExt spid="_x0000_s71507"/>
                </a:ext>
                <a:ext uri="{FF2B5EF4-FFF2-40B4-BE49-F238E27FC236}">
                  <a16:creationId xmlns:a16="http://schemas.microsoft.com/office/drawing/2014/main" id="{00000000-0008-0000-0400-000053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666</xdr:row>
          <xdr:rowOff>8965</xdr:rowOff>
        </xdr:from>
        <xdr:to>
          <xdr:col>37</xdr:col>
          <xdr:colOff>21291</xdr:colOff>
          <xdr:row>668</xdr:row>
          <xdr:rowOff>28575</xdr:rowOff>
        </xdr:to>
        <xdr:sp macro="" textlink="">
          <xdr:nvSpPr>
            <xdr:cNvPr id="71508" name="frmPicInsert29" hidden="1">
              <a:extLst>
                <a:ext uri="{63B3BB69-23CF-44E3-9099-C40C66FF867C}">
                  <a14:compatExt spid="_x0000_s71508"/>
                </a:ext>
                <a:ext uri="{FF2B5EF4-FFF2-40B4-BE49-F238E27FC236}">
                  <a16:creationId xmlns:a16="http://schemas.microsoft.com/office/drawing/2014/main" id="{00000000-0008-0000-0400-000054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688</xdr:row>
          <xdr:rowOff>133350</xdr:rowOff>
        </xdr:from>
        <xdr:to>
          <xdr:col>37</xdr:col>
          <xdr:colOff>21291</xdr:colOff>
          <xdr:row>690</xdr:row>
          <xdr:rowOff>152960</xdr:rowOff>
        </xdr:to>
        <xdr:sp macro="" textlink="">
          <xdr:nvSpPr>
            <xdr:cNvPr id="71509" name="frmPicInsert30" hidden="1">
              <a:extLst>
                <a:ext uri="{63B3BB69-23CF-44E3-9099-C40C66FF867C}">
                  <a14:compatExt spid="_x0000_s71509"/>
                </a:ext>
                <a:ext uri="{FF2B5EF4-FFF2-40B4-BE49-F238E27FC236}">
                  <a16:creationId xmlns:a16="http://schemas.microsoft.com/office/drawing/2014/main" id="{00000000-0008-0000-0400-000055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711</xdr:row>
          <xdr:rowOff>110378</xdr:rowOff>
        </xdr:from>
        <xdr:to>
          <xdr:col>37</xdr:col>
          <xdr:colOff>21291</xdr:colOff>
          <xdr:row>713</xdr:row>
          <xdr:rowOff>129988</xdr:rowOff>
        </xdr:to>
        <xdr:sp macro="" textlink="">
          <xdr:nvSpPr>
            <xdr:cNvPr id="71510" name="frmPicInsert31" hidden="1">
              <a:extLst>
                <a:ext uri="{63B3BB69-23CF-44E3-9099-C40C66FF867C}">
                  <a14:compatExt spid="_x0000_s71510"/>
                </a:ext>
                <a:ext uri="{FF2B5EF4-FFF2-40B4-BE49-F238E27FC236}">
                  <a16:creationId xmlns:a16="http://schemas.microsoft.com/office/drawing/2014/main" id="{00000000-0008-0000-0400-000056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734</xdr:row>
          <xdr:rowOff>77881</xdr:rowOff>
        </xdr:from>
        <xdr:to>
          <xdr:col>37</xdr:col>
          <xdr:colOff>21291</xdr:colOff>
          <xdr:row>736</xdr:row>
          <xdr:rowOff>97491</xdr:rowOff>
        </xdr:to>
        <xdr:sp macro="" textlink="">
          <xdr:nvSpPr>
            <xdr:cNvPr id="71511" name="frmPicInsert32" hidden="1">
              <a:extLst>
                <a:ext uri="{63B3BB69-23CF-44E3-9099-C40C66FF867C}">
                  <a14:compatExt spid="_x0000_s71511"/>
                </a:ext>
                <a:ext uri="{FF2B5EF4-FFF2-40B4-BE49-F238E27FC236}">
                  <a16:creationId xmlns:a16="http://schemas.microsoft.com/office/drawing/2014/main" id="{00000000-0008-0000-0400-000057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757</xdr:row>
          <xdr:rowOff>45384</xdr:rowOff>
        </xdr:from>
        <xdr:to>
          <xdr:col>37</xdr:col>
          <xdr:colOff>21291</xdr:colOff>
          <xdr:row>759</xdr:row>
          <xdr:rowOff>64994</xdr:rowOff>
        </xdr:to>
        <xdr:sp macro="" textlink="">
          <xdr:nvSpPr>
            <xdr:cNvPr id="71512" name="frmPicInsert33" hidden="1">
              <a:extLst>
                <a:ext uri="{63B3BB69-23CF-44E3-9099-C40C66FF867C}">
                  <a14:compatExt spid="_x0000_s71512"/>
                </a:ext>
                <a:ext uri="{FF2B5EF4-FFF2-40B4-BE49-F238E27FC236}">
                  <a16:creationId xmlns:a16="http://schemas.microsoft.com/office/drawing/2014/main" id="{00000000-0008-0000-0400-000058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780</xdr:row>
          <xdr:rowOff>12887</xdr:rowOff>
        </xdr:from>
        <xdr:to>
          <xdr:col>37</xdr:col>
          <xdr:colOff>21291</xdr:colOff>
          <xdr:row>782</xdr:row>
          <xdr:rowOff>32497</xdr:rowOff>
        </xdr:to>
        <xdr:sp macro="" textlink="">
          <xdr:nvSpPr>
            <xdr:cNvPr id="71513" name="frmPicInsert34" hidden="1">
              <a:extLst>
                <a:ext uri="{63B3BB69-23CF-44E3-9099-C40C66FF867C}">
                  <a14:compatExt spid="_x0000_s71513"/>
                </a:ext>
                <a:ext uri="{FF2B5EF4-FFF2-40B4-BE49-F238E27FC236}">
                  <a16:creationId xmlns:a16="http://schemas.microsoft.com/office/drawing/2014/main" id="{00000000-0008-0000-0400-000059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431987</xdr:colOff>
          <xdr:row>802</xdr:row>
          <xdr:rowOff>137272</xdr:rowOff>
        </xdr:from>
        <xdr:to>
          <xdr:col>37</xdr:col>
          <xdr:colOff>21291</xdr:colOff>
          <xdr:row>805</xdr:row>
          <xdr:rowOff>0</xdr:rowOff>
        </xdr:to>
        <xdr:sp macro="" textlink="">
          <xdr:nvSpPr>
            <xdr:cNvPr id="71514" name="frmPicInsert35" hidden="1">
              <a:extLst>
                <a:ext uri="{63B3BB69-23CF-44E3-9099-C40C66FF867C}">
                  <a14:compatExt spid="_x0000_s71514"/>
                </a:ext>
                <a:ext uri="{FF2B5EF4-FFF2-40B4-BE49-F238E27FC236}">
                  <a16:creationId xmlns:a16="http://schemas.microsoft.com/office/drawing/2014/main" id="{00000000-0008-0000-0400-00005A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866</xdr:row>
          <xdr:rowOff>142875</xdr:rowOff>
        </xdr:from>
        <xdr:to>
          <xdr:col>36</xdr:col>
          <xdr:colOff>581025</xdr:colOff>
          <xdr:row>868</xdr:row>
          <xdr:rowOff>152400</xdr:rowOff>
        </xdr:to>
        <xdr:sp macro="" textlink="">
          <xdr:nvSpPr>
            <xdr:cNvPr id="71515" name="frmPicInsert36" hidden="1">
              <a:extLst>
                <a:ext uri="{63B3BB69-23CF-44E3-9099-C40C66FF867C}">
                  <a14:compatExt spid="_x0000_s71515"/>
                </a:ext>
                <a:ext uri="{FF2B5EF4-FFF2-40B4-BE49-F238E27FC236}">
                  <a16:creationId xmlns:a16="http://schemas.microsoft.com/office/drawing/2014/main" id="{00000000-0008-0000-0400-00005B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890</xdr:row>
          <xdr:rowOff>142875</xdr:rowOff>
        </xdr:from>
        <xdr:to>
          <xdr:col>36</xdr:col>
          <xdr:colOff>581025</xdr:colOff>
          <xdr:row>893</xdr:row>
          <xdr:rowOff>0</xdr:rowOff>
        </xdr:to>
        <xdr:sp macro="" textlink="">
          <xdr:nvSpPr>
            <xdr:cNvPr id="71516" name="frmPicInsert37" hidden="1">
              <a:extLst>
                <a:ext uri="{63B3BB69-23CF-44E3-9099-C40C66FF867C}">
                  <a14:compatExt spid="_x0000_s71516"/>
                </a:ext>
                <a:ext uri="{FF2B5EF4-FFF2-40B4-BE49-F238E27FC236}">
                  <a16:creationId xmlns:a16="http://schemas.microsoft.com/office/drawing/2014/main" id="{00000000-0008-0000-0400-00005C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914</xdr:row>
          <xdr:rowOff>142875</xdr:rowOff>
        </xdr:from>
        <xdr:to>
          <xdr:col>36</xdr:col>
          <xdr:colOff>581025</xdr:colOff>
          <xdr:row>917</xdr:row>
          <xdr:rowOff>0</xdr:rowOff>
        </xdr:to>
        <xdr:sp macro="" textlink="">
          <xdr:nvSpPr>
            <xdr:cNvPr id="71517" name="frmPicInsert38" hidden="1">
              <a:extLst>
                <a:ext uri="{63B3BB69-23CF-44E3-9099-C40C66FF867C}">
                  <a14:compatExt spid="_x0000_s71517"/>
                </a:ext>
                <a:ext uri="{FF2B5EF4-FFF2-40B4-BE49-F238E27FC236}">
                  <a16:creationId xmlns:a16="http://schemas.microsoft.com/office/drawing/2014/main" id="{00000000-0008-0000-0400-00005D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938</xdr:row>
          <xdr:rowOff>142875</xdr:rowOff>
        </xdr:from>
        <xdr:to>
          <xdr:col>36</xdr:col>
          <xdr:colOff>581025</xdr:colOff>
          <xdr:row>941</xdr:row>
          <xdr:rowOff>0</xdr:rowOff>
        </xdr:to>
        <xdr:sp macro="" textlink="">
          <xdr:nvSpPr>
            <xdr:cNvPr id="71518" name="frmPicInsert39" hidden="1">
              <a:extLst>
                <a:ext uri="{63B3BB69-23CF-44E3-9099-C40C66FF867C}">
                  <a14:compatExt spid="_x0000_s71518"/>
                </a:ext>
                <a:ext uri="{FF2B5EF4-FFF2-40B4-BE49-F238E27FC236}">
                  <a16:creationId xmlns:a16="http://schemas.microsoft.com/office/drawing/2014/main" id="{00000000-0008-0000-0400-00005E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962</xdr:row>
          <xdr:rowOff>142875</xdr:rowOff>
        </xdr:from>
        <xdr:to>
          <xdr:col>36</xdr:col>
          <xdr:colOff>581025</xdr:colOff>
          <xdr:row>965</xdr:row>
          <xdr:rowOff>0</xdr:rowOff>
        </xdr:to>
        <xdr:sp macro="" textlink="">
          <xdr:nvSpPr>
            <xdr:cNvPr id="71519" name="frmPicInsert40" hidden="1">
              <a:extLst>
                <a:ext uri="{63B3BB69-23CF-44E3-9099-C40C66FF867C}">
                  <a14:compatExt spid="_x0000_s71519"/>
                </a:ext>
                <a:ext uri="{FF2B5EF4-FFF2-40B4-BE49-F238E27FC236}">
                  <a16:creationId xmlns:a16="http://schemas.microsoft.com/office/drawing/2014/main" id="{00000000-0008-0000-0400-00005F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986</xdr:row>
          <xdr:rowOff>142875</xdr:rowOff>
        </xdr:from>
        <xdr:to>
          <xdr:col>36</xdr:col>
          <xdr:colOff>581025</xdr:colOff>
          <xdr:row>989</xdr:row>
          <xdr:rowOff>0</xdr:rowOff>
        </xdr:to>
        <xdr:sp macro="" textlink="">
          <xdr:nvSpPr>
            <xdr:cNvPr id="71520" name="frmPicInsert41" hidden="1">
              <a:extLst>
                <a:ext uri="{63B3BB69-23CF-44E3-9099-C40C66FF867C}">
                  <a14:compatExt spid="_x0000_s71520"/>
                </a:ext>
                <a:ext uri="{FF2B5EF4-FFF2-40B4-BE49-F238E27FC236}">
                  <a16:creationId xmlns:a16="http://schemas.microsoft.com/office/drawing/2014/main" id="{00000000-0008-0000-0400-000060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1010</xdr:row>
          <xdr:rowOff>142875</xdr:rowOff>
        </xdr:from>
        <xdr:to>
          <xdr:col>36</xdr:col>
          <xdr:colOff>581025</xdr:colOff>
          <xdr:row>1013</xdr:row>
          <xdr:rowOff>0</xdr:rowOff>
        </xdr:to>
        <xdr:sp macro="" textlink="">
          <xdr:nvSpPr>
            <xdr:cNvPr id="71521" name="frmPicInsert42" hidden="1">
              <a:extLst>
                <a:ext uri="{63B3BB69-23CF-44E3-9099-C40C66FF867C}">
                  <a14:compatExt spid="_x0000_s71521"/>
                </a:ext>
                <a:ext uri="{FF2B5EF4-FFF2-40B4-BE49-F238E27FC236}">
                  <a16:creationId xmlns:a16="http://schemas.microsoft.com/office/drawing/2014/main" id="{00000000-0008-0000-0400-000061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1034</xdr:row>
          <xdr:rowOff>142875</xdr:rowOff>
        </xdr:from>
        <xdr:to>
          <xdr:col>36</xdr:col>
          <xdr:colOff>581025</xdr:colOff>
          <xdr:row>1037</xdr:row>
          <xdr:rowOff>0</xdr:rowOff>
        </xdr:to>
        <xdr:sp macro="" textlink="">
          <xdr:nvSpPr>
            <xdr:cNvPr id="71522" name="frmPicInsert43" hidden="1">
              <a:extLst>
                <a:ext uri="{63B3BB69-23CF-44E3-9099-C40C66FF867C}">
                  <a14:compatExt spid="_x0000_s71522"/>
                </a:ext>
                <a:ext uri="{FF2B5EF4-FFF2-40B4-BE49-F238E27FC236}">
                  <a16:creationId xmlns:a16="http://schemas.microsoft.com/office/drawing/2014/main" id="{00000000-0008-0000-0400-000062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1058</xdr:row>
          <xdr:rowOff>142875</xdr:rowOff>
        </xdr:from>
        <xdr:to>
          <xdr:col>36</xdr:col>
          <xdr:colOff>581025</xdr:colOff>
          <xdr:row>1061</xdr:row>
          <xdr:rowOff>0</xdr:rowOff>
        </xdr:to>
        <xdr:sp macro="" textlink="">
          <xdr:nvSpPr>
            <xdr:cNvPr id="71523" name="frmPicInsert44" hidden="1">
              <a:extLst>
                <a:ext uri="{63B3BB69-23CF-44E3-9099-C40C66FF867C}">
                  <a14:compatExt spid="_x0000_s71523"/>
                </a:ext>
                <a:ext uri="{FF2B5EF4-FFF2-40B4-BE49-F238E27FC236}">
                  <a16:creationId xmlns:a16="http://schemas.microsoft.com/office/drawing/2014/main" id="{00000000-0008-0000-0400-000063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1082</xdr:row>
          <xdr:rowOff>142875</xdr:rowOff>
        </xdr:from>
        <xdr:to>
          <xdr:col>36</xdr:col>
          <xdr:colOff>581025</xdr:colOff>
          <xdr:row>1085</xdr:row>
          <xdr:rowOff>0</xdr:rowOff>
        </xdr:to>
        <xdr:sp macro="" textlink="">
          <xdr:nvSpPr>
            <xdr:cNvPr id="71524" name="frmPicInsert45" hidden="1">
              <a:extLst>
                <a:ext uri="{63B3BB69-23CF-44E3-9099-C40C66FF867C}">
                  <a14:compatExt spid="_x0000_s71524"/>
                </a:ext>
                <a:ext uri="{FF2B5EF4-FFF2-40B4-BE49-F238E27FC236}">
                  <a16:creationId xmlns:a16="http://schemas.microsoft.com/office/drawing/2014/main" id="{00000000-0008-0000-0400-000064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1106</xdr:row>
          <xdr:rowOff>142875</xdr:rowOff>
        </xdr:from>
        <xdr:to>
          <xdr:col>36</xdr:col>
          <xdr:colOff>581025</xdr:colOff>
          <xdr:row>1109</xdr:row>
          <xdr:rowOff>0</xdr:rowOff>
        </xdr:to>
        <xdr:sp macro="" textlink="">
          <xdr:nvSpPr>
            <xdr:cNvPr id="71525" name="frmPicInsert46" hidden="1">
              <a:extLst>
                <a:ext uri="{63B3BB69-23CF-44E3-9099-C40C66FF867C}">
                  <a14:compatExt spid="_x0000_s71525"/>
                </a:ext>
                <a:ext uri="{FF2B5EF4-FFF2-40B4-BE49-F238E27FC236}">
                  <a16:creationId xmlns:a16="http://schemas.microsoft.com/office/drawing/2014/main" id="{00000000-0008-0000-0400-000065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1130</xdr:row>
          <xdr:rowOff>142875</xdr:rowOff>
        </xdr:from>
        <xdr:to>
          <xdr:col>36</xdr:col>
          <xdr:colOff>581025</xdr:colOff>
          <xdr:row>1133</xdr:row>
          <xdr:rowOff>0</xdr:rowOff>
        </xdr:to>
        <xdr:sp macro="" textlink="">
          <xdr:nvSpPr>
            <xdr:cNvPr id="71526" name="frmPicInsert47" hidden="1">
              <a:extLst>
                <a:ext uri="{63B3BB69-23CF-44E3-9099-C40C66FF867C}">
                  <a14:compatExt spid="_x0000_s71526"/>
                </a:ext>
                <a:ext uri="{FF2B5EF4-FFF2-40B4-BE49-F238E27FC236}">
                  <a16:creationId xmlns:a16="http://schemas.microsoft.com/office/drawing/2014/main" id="{00000000-0008-0000-0400-000066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1154</xdr:row>
          <xdr:rowOff>142875</xdr:rowOff>
        </xdr:from>
        <xdr:to>
          <xdr:col>36</xdr:col>
          <xdr:colOff>581025</xdr:colOff>
          <xdr:row>1157</xdr:row>
          <xdr:rowOff>0</xdr:rowOff>
        </xdr:to>
        <xdr:sp macro="" textlink="">
          <xdr:nvSpPr>
            <xdr:cNvPr id="71527" name="frmPicInsert48" hidden="1">
              <a:extLst>
                <a:ext uri="{63B3BB69-23CF-44E3-9099-C40C66FF867C}">
                  <a14:compatExt spid="_x0000_s71527"/>
                </a:ext>
                <a:ext uri="{FF2B5EF4-FFF2-40B4-BE49-F238E27FC236}">
                  <a16:creationId xmlns:a16="http://schemas.microsoft.com/office/drawing/2014/main" id="{00000000-0008-0000-0400-000067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1178</xdr:row>
          <xdr:rowOff>142875</xdr:rowOff>
        </xdr:from>
        <xdr:to>
          <xdr:col>36</xdr:col>
          <xdr:colOff>581025</xdr:colOff>
          <xdr:row>1181</xdr:row>
          <xdr:rowOff>0</xdr:rowOff>
        </xdr:to>
        <xdr:sp macro="" textlink="">
          <xdr:nvSpPr>
            <xdr:cNvPr id="71528" name="frmPicInsert49" hidden="1">
              <a:extLst>
                <a:ext uri="{63B3BB69-23CF-44E3-9099-C40C66FF867C}">
                  <a14:compatExt spid="_x0000_s71528"/>
                </a:ext>
                <a:ext uri="{FF2B5EF4-FFF2-40B4-BE49-F238E27FC236}">
                  <a16:creationId xmlns:a16="http://schemas.microsoft.com/office/drawing/2014/main" id="{00000000-0008-0000-0400-000068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1202</xdr:row>
          <xdr:rowOff>142875</xdr:rowOff>
        </xdr:from>
        <xdr:to>
          <xdr:col>36</xdr:col>
          <xdr:colOff>581025</xdr:colOff>
          <xdr:row>1205</xdr:row>
          <xdr:rowOff>0</xdr:rowOff>
        </xdr:to>
        <xdr:sp macro="" textlink="">
          <xdr:nvSpPr>
            <xdr:cNvPr id="71529" name="frmPicInsert50" hidden="1">
              <a:extLst>
                <a:ext uri="{63B3BB69-23CF-44E3-9099-C40C66FF867C}">
                  <a14:compatExt spid="_x0000_s71529"/>
                </a:ext>
                <a:ext uri="{FF2B5EF4-FFF2-40B4-BE49-F238E27FC236}">
                  <a16:creationId xmlns:a16="http://schemas.microsoft.com/office/drawing/2014/main" id="{00000000-0008-0000-0400-000069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1226</xdr:row>
          <xdr:rowOff>142875</xdr:rowOff>
        </xdr:from>
        <xdr:to>
          <xdr:col>36</xdr:col>
          <xdr:colOff>581025</xdr:colOff>
          <xdr:row>1229</xdr:row>
          <xdr:rowOff>0</xdr:rowOff>
        </xdr:to>
        <xdr:sp macro="" textlink="">
          <xdr:nvSpPr>
            <xdr:cNvPr id="71530" name="frmPicInsert51" hidden="1">
              <a:extLst>
                <a:ext uri="{63B3BB69-23CF-44E3-9099-C40C66FF867C}">
                  <a14:compatExt spid="_x0000_s71530"/>
                </a:ext>
                <a:ext uri="{FF2B5EF4-FFF2-40B4-BE49-F238E27FC236}">
                  <a16:creationId xmlns:a16="http://schemas.microsoft.com/office/drawing/2014/main" id="{00000000-0008-0000-0400-00006A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1250</xdr:row>
          <xdr:rowOff>142875</xdr:rowOff>
        </xdr:from>
        <xdr:to>
          <xdr:col>36</xdr:col>
          <xdr:colOff>581025</xdr:colOff>
          <xdr:row>1253</xdr:row>
          <xdr:rowOff>0</xdr:rowOff>
        </xdr:to>
        <xdr:sp macro="" textlink="">
          <xdr:nvSpPr>
            <xdr:cNvPr id="71531" name="frmPicInsert52" hidden="1">
              <a:extLst>
                <a:ext uri="{63B3BB69-23CF-44E3-9099-C40C66FF867C}">
                  <a14:compatExt spid="_x0000_s71531"/>
                </a:ext>
                <a:ext uri="{FF2B5EF4-FFF2-40B4-BE49-F238E27FC236}">
                  <a16:creationId xmlns:a16="http://schemas.microsoft.com/office/drawing/2014/main" id="{00000000-0008-0000-0400-00006B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1274</xdr:row>
          <xdr:rowOff>142875</xdr:rowOff>
        </xdr:from>
        <xdr:to>
          <xdr:col>36</xdr:col>
          <xdr:colOff>581025</xdr:colOff>
          <xdr:row>1277</xdr:row>
          <xdr:rowOff>0</xdr:rowOff>
        </xdr:to>
        <xdr:sp macro="" textlink="">
          <xdr:nvSpPr>
            <xdr:cNvPr id="71532" name="frmPicInsert53" hidden="1">
              <a:extLst>
                <a:ext uri="{63B3BB69-23CF-44E3-9099-C40C66FF867C}">
                  <a14:compatExt spid="_x0000_s71532"/>
                </a:ext>
                <a:ext uri="{FF2B5EF4-FFF2-40B4-BE49-F238E27FC236}">
                  <a16:creationId xmlns:a16="http://schemas.microsoft.com/office/drawing/2014/main" id="{00000000-0008-0000-0400-00006C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1298</xdr:row>
          <xdr:rowOff>142875</xdr:rowOff>
        </xdr:from>
        <xdr:to>
          <xdr:col>36</xdr:col>
          <xdr:colOff>581025</xdr:colOff>
          <xdr:row>1301</xdr:row>
          <xdr:rowOff>0</xdr:rowOff>
        </xdr:to>
        <xdr:sp macro="" textlink="">
          <xdr:nvSpPr>
            <xdr:cNvPr id="71533" name="frmPicInsert54" hidden="1">
              <a:extLst>
                <a:ext uri="{63B3BB69-23CF-44E3-9099-C40C66FF867C}">
                  <a14:compatExt spid="_x0000_s71533"/>
                </a:ext>
                <a:ext uri="{FF2B5EF4-FFF2-40B4-BE49-F238E27FC236}">
                  <a16:creationId xmlns:a16="http://schemas.microsoft.com/office/drawing/2014/main" id="{00000000-0008-0000-0400-00006D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1322</xdr:row>
          <xdr:rowOff>142875</xdr:rowOff>
        </xdr:from>
        <xdr:to>
          <xdr:col>36</xdr:col>
          <xdr:colOff>581025</xdr:colOff>
          <xdr:row>1325</xdr:row>
          <xdr:rowOff>0</xdr:rowOff>
        </xdr:to>
        <xdr:sp macro="" textlink="">
          <xdr:nvSpPr>
            <xdr:cNvPr id="71534" name="frmPicInsert55" hidden="1">
              <a:extLst>
                <a:ext uri="{63B3BB69-23CF-44E3-9099-C40C66FF867C}">
                  <a14:compatExt spid="_x0000_s71534"/>
                </a:ext>
                <a:ext uri="{FF2B5EF4-FFF2-40B4-BE49-F238E27FC236}">
                  <a16:creationId xmlns:a16="http://schemas.microsoft.com/office/drawing/2014/main" id="{00000000-0008-0000-0400-00006E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1346</xdr:row>
          <xdr:rowOff>142875</xdr:rowOff>
        </xdr:from>
        <xdr:to>
          <xdr:col>36</xdr:col>
          <xdr:colOff>581025</xdr:colOff>
          <xdr:row>1349</xdr:row>
          <xdr:rowOff>0</xdr:rowOff>
        </xdr:to>
        <xdr:sp macro="" textlink="">
          <xdr:nvSpPr>
            <xdr:cNvPr id="71535" name="frmPicInsert56" hidden="1">
              <a:extLst>
                <a:ext uri="{63B3BB69-23CF-44E3-9099-C40C66FF867C}">
                  <a14:compatExt spid="_x0000_s71535"/>
                </a:ext>
                <a:ext uri="{FF2B5EF4-FFF2-40B4-BE49-F238E27FC236}">
                  <a16:creationId xmlns:a16="http://schemas.microsoft.com/office/drawing/2014/main" id="{00000000-0008-0000-0400-00006F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1370</xdr:row>
          <xdr:rowOff>142875</xdr:rowOff>
        </xdr:from>
        <xdr:to>
          <xdr:col>36</xdr:col>
          <xdr:colOff>581025</xdr:colOff>
          <xdr:row>1373</xdr:row>
          <xdr:rowOff>0</xdr:rowOff>
        </xdr:to>
        <xdr:sp macro="" textlink="">
          <xdr:nvSpPr>
            <xdr:cNvPr id="71536" name="frmPicInsert57" hidden="1">
              <a:extLst>
                <a:ext uri="{63B3BB69-23CF-44E3-9099-C40C66FF867C}">
                  <a14:compatExt spid="_x0000_s71536"/>
                </a:ext>
                <a:ext uri="{FF2B5EF4-FFF2-40B4-BE49-F238E27FC236}">
                  <a16:creationId xmlns:a16="http://schemas.microsoft.com/office/drawing/2014/main" id="{00000000-0008-0000-0400-000070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1394</xdr:row>
          <xdr:rowOff>142875</xdr:rowOff>
        </xdr:from>
        <xdr:to>
          <xdr:col>36</xdr:col>
          <xdr:colOff>581025</xdr:colOff>
          <xdr:row>1397</xdr:row>
          <xdr:rowOff>0</xdr:rowOff>
        </xdr:to>
        <xdr:sp macro="" textlink="">
          <xdr:nvSpPr>
            <xdr:cNvPr id="71537" name="frmPicInsert58" hidden="1">
              <a:extLst>
                <a:ext uri="{63B3BB69-23CF-44E3-9099-C40C66FF867C}">
                  <a14:compatExt spid="_x0000_s71537"/>
                </a:ext>
                <a:ext uri="{FF2B5EF4-FFF2-40B4-BE49-F238E27FC236}">
                  <a16:creationId xmlns:a16="http://schemas.microsoft.com/office/drawing/2014/main" id="{00000000-0008-0000-0400-000071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1418</xdr:row>
          <xdr:rowOff>142875</xdr:rowOff>
        </xdr:from>
        <xdr:to>
          <xdr:col>36</xdr:col>
          <xdr:colOff>581025</xdr:colOff>
          <xdr:row>1421</xdr:row>
          <xdr:rowOff>0</xdr:rowOff>
        </xdr:to>
        <xdr:sp macro="" textlink="">
          <xdr:nvSpPr>
            <xdr:cNvPr id="71538" name="frmPicInsert59" hidden="1">
              <a:extLst>
                <a:ext uri="{63B3BB69-23CF-44E3-9099-C40C66FF867C}">
                  <a14:compatExt spid="_x0000_s71538"/>
                </a:ext>
                <a:ext uri="{FF2B5EF4-FFF2-40B4-BE49-F238E27FC236}">
                  <a16:creationId xmlns:a16="http://schemas.microsoft.com/office/drawing/2014/main" id="{00000000-0008-0000-0400-000072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1442</xdr:row>
          <xdr:rowOff>142875</xdr:rowOff>
        </xdr:from>
        <xdr:to>
          <xdr:col>36</xdr:col>
          <xdr:colOff>581025</xdr:colOff>
          <xdr:row>1445</xdr:row>
          <xdr:rowOff>0</xdr:rowOff>
        </xdr:to>
        <xdr:sp macro="" textlink="">
          <xdr:nvSpPr>
            <xdr:cNvPr id="71539" name="frmPicInsert60" hidden="1">
              <a:extLst>
                <a:ext uri="{63B3BB69-23CF-44E3-9099-C40C66FF867C}">
                  <a14:compatExt spid="_x0000_s71539"/>
                </a:ext>
                <a:ext uri="{FF2B5EF4-FFF2-40B4-BE49-F238E27FC236}">
                  <a16:creationId xmlns:a16="http://schemas.microsoft.com/office/drawing/2014/main" id="{00000000-0008-0000-0400-000073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1466</xdr:row>
          <xdr:rowOff>142875</xdr:rowOff>
        </xdr:from>
        <xdr:to>
          <xdr:col>36</xdr:col>
          <xdr:colOff>581025</xdr:colOff>
          <xdr:row>1469</xdr:row>
          <xdr:rowOff>0</xdr:rowOff>
        </xdr:to>
        <xdr:sp macro="" textlink="">
          <xdr:nvSpPr>
            <xdr:cNvPr id="71540" name="frmPicInsert61" hidden="1">
              <a:extLst>
                <a:ext uri="{63B3BB69-23CF-44E3-9099-C40C66FF867C}">
                  <a14:compatExt spid="_x0000_s71540"/>
                </a:ext>
                <a:ext uri="{FF2B5EF4-FFF2-40B4-BE49-F238E27FC236}">
                  <a16:creationId xmlns:a16="http://schemas.microsoft.com/office/drawing/2014/main" id="{00000000-0008-0000-0400-000074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1490</xdr:row>
          <xdr:rowOff>142875</xdr:rowOff>
        </xdr:from>
        <xdr:to>
          <xdr:col>36</xdr:col>
          <xdr:colOff>581025</xdr:colOff>
          <xdr:row>1493</xdr:row>
          <xdr:rowOff>0</xdr:rowOff>
        </xdr:to>
        <xdr:sp macro="" textlink="">
          <xdr:nvSpPr>
            <xdr:cNvPr id="71541" name="frmPicInsert62" hidden="1">
              <a:extLst>
                <a:ext uri="{63B3BB69-23CF-44E3-9099-C40C66FF867C}">
                  <a14:compatExt spid="_x0000_s71541"/>
                </a:ext>
                <a:ext uri="{FF2B5EF4-FFF2-40B4-BE49-F238E27FC236}">
                  <a16:creationId xmlns:a16="http://schemas.microsoft.com/office/drawing/2014/main" id="{00000000-0008-0000-0400-000075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1514</xdr:row>
          <xdr:rowOff>142875</xdr:rowOff>
        </xdr:from>
        <xdr:to>
          <xdr:col>36</xdr:col>
          <xdr:colOff>581025</xdr:colOff>
          <xdr:row>1517</xdr:row>
          <xdr:rowOff>0</xdr:rowOff>
        </xdr:to>
        <xdr:sp macro="" textlink="">
          <xdr:nvSpPr>
            <xdr:cNvPr id="71542" name="frmPicInsert63" hidden="1">
              <a:extLst>
                <a:ext uri="{63B3BB69-23CF-44E3-9099-C40C66FF867C}">
                  <a14:compatExt spid="_x0000_s71542"/>
                </a:ext>
                <a:ext uri="{FF2B5EF4-FFF2-40B4-BE49-F238E27FC236}">
                  <a16:creationId xmlns:a16="http://schemas.microsoft.com/office/drawing/2014/main" id="{00000000-0008-0000-0400-000076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1538</xdr:row>
          <xdr:rowOff>142875</xdr:rowOff>
        </xdr:from>
        <xdr:to>
          <xdr:col>36</xdr:col>
          <xdr:colOff>581025</xdr:colOff>
          <xdr:row>1541</xdr:row>
          <xdr:rowOff>0</xdr:rowOff>
        </xdr:to>
        <xdr:sp macro="" textlink="">
          <xdr:nvSpPr>
            <xdr:cNvPr id="71543" name="frmPicInsert64" hidden="1">
              <a:extLst>
                <a:ext uri="{63B3BB69-23CF-44E3-9099-C40C66FF867C}">
                  <a14:compatExt spid="_x0000_s71543"/>
                </a:ext>
                <a:ext uri="{FF2B5EF4-FFF2-40B4-BE49-F238E27FC236}">
                  <a16:creationId xmlns:a16="http://schemas.microsoft.com/office/drawing/2014/main" id="{00000000-0008-0000-0400-000077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1562</xdr:row>
          <xdr:rowOff>142875</xdr:rowOff>
        </xdr:from>
        <xdr:to>
          <xdr:col>36</xdr:col>
          <xdr:colOff>581025</xdr:colOff>
          <xdr:row>1565</xdr:row>
          <xdr:rowOff>0</xdr:rowOff>
        </xdr:to>
        <xdr:sp macro="" textlink="">
          <xdr:nvSpPr>
            <xdr:cNvPr id="71544" name="frmPicInsert65" hidden="1">
              <a:extLst>
                <a:ext uri="{63B3BB69-23CF-44E3-9099-C40C66FF867C}">
                  <a14:compatExt spid="_x0000_s71544"/>
                </a:ext>
                <a:ext uri="{FF2B5EF4-FFF2-40B4-BE49-F238E27FC236}">
                  <a16:creationId xmlns:a16="http://schemas.microsoft.com/office/drawing/2014/main" id="{00000000-0008-0000-0400-000078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1586</xdr:row>
          <xdr:rowOff>142875</xdr:rowOff>
        </xdr:from>
        <xdr:to>
          <xdr:col>36</xdr:col>
          <xdr:colOff>581025</xdr:colOff>
          <xdr:row>1589</xdr:row>
          <xdr:rowOff>0</xdr:rowOff>
        </xdr:to>
        <xdr:sp macro="" textlink="">
          <xdr:nvSpPr>
            <xdr:cNvPr id="71545" name="frmPicInsert66" hidden="1">
              <a:extLst>
                <a:ext uri="{63B3BB69-23CF-44E3-9099-C40C66FF867C}">
                  <a14:compatExt spid="_x0000_s71545"/>
                </a:ext>
                <a:ext uri="{FF2B5EF4-FFF2-40B4-BE49-F238E27FC236}">
                  <a16:creationId xmlns:a16="http://schemas.microsoft.com/office/drawing/2014/main" id="{00000000-0008-0000-0400-000079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1610</xdr:row>
          <xdr:rowOff>142875</xdr:rowOff>
        </xdr:from>
        <xdr:to>
          <xdr:col>36</xdr:col>
          <xdr:colOff>581025</xdr:colOff>
          <xdr:row>1613</xdr:row>
          <xdr:rowOff>0</xdr:rowOff>
        </xdr:to>
        <xdr:sp macro="" textlink="">
          <xdr:nvSpPr>
            <xdr:cNvPr id="71546" name="frmPicInsert67" hidden="1">
              <a:extLst>
                <a:ext uri="{63B3BB69-23CF-44E3-9099-C40C66FF867C}">
                  <a14:compatExt spid="_x0000_s71546"/>
                </a:ext>
                <a:ext uri="{FF2B5EF4-FFF2-40B4-BE49-F238E27FC236}">
                  <a16:creationId xmlns:a16="http://schemas.microsoft.com/office/drawing/2014/main" id="{00000000-0008-0000-0400-00007A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1634</xdr:row>
          <xdr:rowOff>142875</xdr:rowOff>
        </xdr:from>
        <xdr:to>
          <xdr:col>36</xdr:col>
          <xdr:colOff>581025</xdr:colOff>
          <xdr:row>1637</xdr:row>
          <xdr:rowOff>0</xdr:rowOff>
        </xdr:to>
        <xdr:sp macro="" textlink="">
          <xdr:nvSpPr>
            <xdr:cNvPr id="71547" name="frmPicInsert68" hidden="1">
              <a:extLst>
                <a:ext uri="{63B3BB69-23CF-44E3-9099-C40C66FF867C}">
                  <a14:compatExt spid="_x0000_s71547"/>
                </a:ext>
                <a:ext uri="{FF2B5EF4-FFF2-40B4-BE49-F238E27FC236}">
                  <a16:creationId xmlns:a16="http://schemas.microsoft.com/office/drawing/2014/main" id="{00000000-0008-0000-0400-00007B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1658</xdr:row>
          <xdr:rowOff>142875</xdr:rowOff>
        </xdr:from>
        <xdr:to>
          <xdr:col>36</xdr:col>
          <xdr:colOff>581025</xdr:colOff>
          <xdr:row>1661</xdr:row>
          <xdr:rowOff>0</xdr:rowOff>
        </xdr:to>
        <xdr:sp macro="" textlink="">
          <xdr:nvSpPr>
            <xdr:cNvPr id="71548" name="frmPicInsert69" hidden="1">
              <a:extLst>
                <a:ext uri="{63B3BB69-23CF-44E3-9099-C40C66FF867C}">
                  <a14:compatExt spid="_x0000_s71548"/>
                </a:ext>
                <a:ext uri="{FF2B5EF4-FFF2-40B4-BE49-F238E27FC236}">
                  <a16:creationId xmlns:a16="http://schemas.microsoft.com/office/drawing/2014/main" id="{00000000-0008-0000-0400-00007C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1682</xdr:row>
          <xdr:rowOff>142875</xdr:rowOff>
        </xdr:from>
        <xdr:to>
          <xdr:col>36</xdr:col>
          <xdr:colOff>581025</xdr:colOff>
          <xdr:row>1685</xdr:row>
          <xdr:rowOff>0</xdr:rowOff>
        </xdr:to>
        <xdr:sp macro="" textlink="">
          <xdr:nvSpPr>
            <xdr:cNvPr id="71549" name="frmPicInsert70" hidden="1">
              <a:extLst>
                <a:ext uri="{63B3BB69-23CF-44E3-9099-C40C66FF867C}">
                  <a14:compatExt spid="_x0000_s71549"/>
                </a:ext>
                <a:ext uri="{FF2B5EF4-FFF2-40B4-BE49-F238E27FC236}">
                  <a16:creationId xmlns:a16="http://schemas.microsoft.com/office/drawing/2014/main" id="{00000000-0008-0000-0400-00007D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1706</xdr:row>
          <xdr:rowOff>142875</xdr:rowOff>
        </xdr:from>
        <xdr:to>
          <xdr:col>36</xdr:col>
          <xdr:colOff>581025</xdr:colOff>
          <xdr:row>1709</xdr:row>
          <xdr:rowOff>0</xdr:rowOff>
        </xdr:to>
        <xdr:sp macro="" textlink="">
          <xdr:nvSpPr>
            <xdr:cNvPr id="71550" name="frmPicInsert71" hidden="1">
              <a:extLst>
                <a:ext uri="{63B3BB69-23CF-44E3-9099-C40C66FF867C}">
                  <a14:compatExt spid="_x0000_s71550"/>
                </a:ext>
                <a:ext uri="{FF2B5EF4-FFF2-40B4-BE49-F238E27FC236}">
                  <a16:creationId xmlns:a16="http://schemas.microsoft.com/office/drawing/2014/main" id="{00000000-0008-0000-0400-00007E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1730</xdr:row>
          <xdr:rowOff>142875</xdr:rowOff>
        </xdr:from>
        <xdr:to>
          <xdr:col>36</xdr:col>
          <xdr:colOff>581025</xdr:colOff>
          <xdr:row>1733</xdr:row>
          <xdr:rowOff>0</xdr:rowOff>
        </xdr:to>
        <xdr:sp macro="" textlink="">
          <xdr:nvSpPr>
            <xdr:cNvPr id="71551" name="frmPicInsert72" hidden="1">
              <a:extLst>
                <a:ext uri="{63B3BB69-23CF-44E3-9099-C40C66FF867C}">
                  <a14:compatExt spid="_x0000_s71551"/>
                </a:ext>
                <a:ext uri="{FF2B5EF4-FFF2-40B4-BE49-F238E27FC236}">
                  <a16:creationId xmlns:a16="http://schemas.microsoft.com/office/drawing/2014/main" id="{00000000-0008-0000-0400-00007F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1754</xdr:row>
          <xdr:rowOff>142875</xdr:rowOff>
        </xdr:from>
        <xdr:to>
          <xdr:col>36</xdr:col>
          <xdr:colOff>581025</xdr:colOff>
          <xdr:row>1757</xdr:row>
          <xdr:rowOff>0</xdr:rowOff>
        </xdr:to>
        <xdr:sp macro="" textlink="">
          <xdr:nvSpPr>
            <xdr:cNvPr id="71552" name="frmPicInsert73" hidden="1">
              <a:extLst>
                <a:ext uri="{63B3BB69-23CF-44E3-9099-C40C66FF867C}">
                  <a14:compatExt spid="_x0000_s71552"/>
                </a:ext>
                <a:ext uri="{FF2B5EF4-FFF2-40B4-BE49-F238E27FC236}">
                  <a16:creationId xmlns:a16="http://schemas.microsoft.com/office/drawing/2014/main" id="{00000000-0008-0000-0400-000080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1778</xdr:row>
          <xdr:rowOff>142875</xdr:rowOff>
        </xdr:from>
        <xdr:to>
          <xdr:col>36</xdr:col>
          <xdr:colOff>581025</xdr:colOff>
          <xdr:row>1781</xdr:row>
          <xdr:rowOff>0</xdr:rowOff>
        </xdr:to>
        <xdr:sp macro="" textlink="">
          <xdr:nvSpPr>
            <xdr:cNvPr id="71553" name="frmPicInsert74" hidden="1">
              <a:extLst>
                <a:ext uri="{63B3BB69-23CF-44E3-9099-C40C66FF867C}">
                  <a14:compatExt spid="_x0000_s71553"/>
                </a:ext>
                <a:ext uri="{FF2B5EF4-FFF2-40B4-BE49-F238E27FC236}">
                  <a16:creationId xmlns:a16="http://schemas.microsoft.com/office/drawing/2014/main" id="{00000000-0008-0000-0400-000081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1802</xdr:row>
          <xdr:rowOff>142875</xdr:rowOff>
        </xdr:from>
        <xdr:to>
          <xdr:col>36</xdr:col>
          <xdr:colOff>581025</xdr:colOff>
          <xdr:row>1805</xdr:row>
          <xdr:rowOff>0</xdr:rowOff>
        </xdr:to>
        <xdr:sp macro="" textlink="">
          <xdr:nvSpPr>
            <xdr:cNvPr id="71554" name="frmPicInsert75" hidden="1">
              <a:extLst>
                <a:ext uri="{63B3BB69-23CF-44E3-9099-C40C66FF867C}">
                  <a14:compatExt spid="_x0000_s71554"/>
                </a:ext>
                <a:ext uri="{FF2B5EF4-FFF2-40B4-BE49-F238E27FC236}">
                  <a16:creationId xmlns:a16="http://schemas.microsoft.com/office/drawing/2014/main" id="{00000000-0008-0000-0400-000082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1826</xdr:row>
          <xdr:rowOff>142875</xdr:rowOff>
        </xdr:from>
        <xdr:to>
          <xdr:col>36</xdr:col>
          <xdr:colOff>581025</xdr:colOff>
          <xdr:row>1829</xdr:row>
          <xdr:rowOff>0</xdr:rowOff>
        </xdr:to>
        <xdr:sp macro="" textlink="">
          <xdr:nvSpPr>
            <xdr:cNvPr id="71555" name="frmPicInsert76" hidden="1">
              <a:extLst>
                <a:ext uri="{63B3BB69-23CF-44E3-9099-C40C66FF867C}">
                  <a14:compatExt spid="_x0000_s71555"/>
                </a:ext>
                <a:ext uri="{FF2B5EF4-FFF2-40B4-BE49-F238E27FC236}">
                  <a16:creationId xmlns:a16="http://schemas.microsoft.com/office/drawing/2014/main" id="{00000000-0008-0000-0400-000083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1850</xdr:row>
          <xdr:rowOff>142875</xdr:rowOff>
        </xdr:from>
        <xdr:to>
          <xdr:col>36</xdr:col>
          <xdr:colOff>581025</xdr:colOff>
          <xdr:row>1853</xdr:row>
          <xdr:rowOff>0</xdr:rowOff>
        </xdr:to>
        <xdr:sp macro="" textlink="">
          <xdr:nvSpPr>
            <xdr:cNvPr id="71556" name="frmPicInsert77" hidden="1">
              <a:extLst>
                <a:ext uri="{63B3BB69-23CF-44E3-9099-C40C66FF867C}">
                  <a14:compatExt spid="_x0000_s71556"/>
                </a:ext>
                <a:ext uri="{FF2B5EF4-FFF2-40B4-BE49-F238E27FC236}">
                  <a16:creationId xmlns:a16="http://schemas.microsoft.com/office/drawing/2014/main" id="{00000000-0008-0000-0400-000084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1874</xdr:row>
          <xdr:rowOff>142875</xdr:rowOff>
        </xdr:from>
        <xdr:to>
          <xdr:col>36</xdr:col>
          <xdr:colOff>581025</xdr:colOff>
          <xdr:row>1877</xdr:row>
          <xdr:rowOff>0</xdr:rowOff>
        </xdr:to>
        <xdr:sp macro="" textlink="">
          <xdr:nvSpPr>
            <xdr:cNvPr id="71557" name="frmPicInsert78" hidden="1">
              <a:extLst>
                <a:ext uri="{63B3BB69-23CF-44E3-9099-C40C66FF867C}">
                  <a14:compatExt spid="_x0000_s71557"/>
                </a:ext>
                <a:ext uri="{FF2B5EF4-FFF2-40B4-BE49-F238E27FC236}">
                  <a16:creationId xmlns:a16="http://schemas.microsoft.com/office/drawing/2014/main" id="{00000000-0008-0000-0400-000085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1898</xdr:row>
          <xdr:rowOff>142875</xdr:rowOff>
        </xdr:from>
        <xdr:to>
          <xdr:col>36</xdr:col>
          <xdr:colOff>581025</xdr:colOff>
          <xdr:row>1901</xdr:row>
          <xdr:rowOff>0</xdr:rowOff>
        </xdr:to>
        <xdr:sp macro="" textlink="">
          <xdr:nvSpPr>
            <xdr:cNvPr id="71558" name="frmPicInsert79" hidden="1">
              <a:extLst>
                <a:ext uri="{63B3BB69-23CF-44E3-9099-C40C66FF867C}">
                  <a14:compatExt spid="_x0000_s71558"/>
                </a:ext>
                <a:ext uri="{FF2B5EF4-FFF2-40B4-BE49-F238E27FC236}">
                  <a16:creationId xmlns:a16="http://schemas.microsoft.com/office/drawing/2014/main" id="{00000000-0008-0000-0400-000086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1922</xdr:row>
          <xdr:rowOff>142875</xdr:rowOff>
        </xdr:from>
        <xdr:to>
          <xdr:col>36</xdr:col>
          <xdr:colOff>581025</xdr:colOff>
          <xdr:row>1925</xdr:row>
          <xdr:rowOff>0</xdr:rowOff>
        </xdr:to>
        <xdr:sp macro="" textlink="">
          <xdr:nvSpPr>
            <xdr:cNvPr id="71559" name="frmPicInsert80" hidden="1">
              <a:extLst>
                <a:ext uri="{63B3BB69-23CF-44E3-9099-C40C66FF867C}">
                  <a14:compatExt spid="_x0000_s71559"/>
                </a:ext>
                <a:ext uri="{FF2B5EF4-FFF2-40B4-BE49-F238E27FC236}">
                  <a16:creationId xmlns:a16="http://schemas.microsoft.com/office/drawing/2014/main" id="{00000000-0008-0000-0400-000087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1946</xdr:row>
          <xdr:rowOff>142875</xdr:rowOff>
        </xdr:from>
        <xdr:to>
          <xdr:col>36</xdr:col>
          <xdr:colOff>581025</xdr:colOff>
          <xdr:row>1949</xdr:row>
          <xdr:rowOff>0</xdr:rowOff>
        </xdr:to>
        <xdr:sp macro="" textlink="">
          <xdr:nvSpPr>
            <xdr:cNvPr id="71560" name="frmPicInsert81" hidden="1">
              <a:extLst>
                <a:ext uri="{63B3BB69-23CF-44E3-9099-C40C66FF867C}">
                  <a14:compatExt spid="_x0000_s71560"/>
                </a:ext>
                <a:ext uri="{FF2B5EF4-FFF2-40B4-BE49-F238E27FC236}">
                  <a16:creationId xmlns:a16="http://schemas.microsoft.com/office/drawing/2014/main" id="{00000000-0008-0000-0400-000088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1970</xdr:row>
          <xdr:rowOff>142875</xdr:rowOff>
        </xdr:from>
        <xdr:to>
          <xdr:col>36</xdr:col>
          <xdr:colOff>581025</xdr:colOff>
          <xdr:row>1973</xdr:row>
          <xdr:rowOff>0</xdr:rowOff>
        </xdr:to>
        <xdr:sp macro="" textlink="">
          <xdr:nvSpPr>
            <xdr:cNvPr id="71561" name="frmPicInsert82" hidden="1">
              <a:extLst>
                <a:ext uri="{63B3BB69-23CF-44E3-9099-C40C66FF867C}">
                  <a14:compatExt spid="_x0000_s71561"/>
                </a:ext>
                <a:ext uri="{FF2B5EF4-FFF2-40B4-BE49-F238E27FC236}">
                  <a16:creationId xmlns:a16="http://schemas.microsoft.com/office/drawing/2014/main" id="{00000000-0008-0000-0400-000089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1994</xdr:row>
          <xdr:rowOff>142875</xdr:rowOff>
        </xdr:from>
        <xdr:to>
          <xdr:col>36</xdr:col>
          <xdr:colOff>581025</xdr:colOff>
          <xdr:row>1997</xdr:row>
          <xdr:rowOff>0</xdr:rowOff>
        </xdr:to>
        <xdr:sp macro="" textlink="">
          <xdr:nvSpPr>
            <xdr:cNvPr id="71562" name="frmPicInsert83" hidden="1">
              <a:extLst>
                <a:ext uri="{63B3BB69-23CF-44E3-9099-C40C66FF867C}">
                  <a14:compatExt spid="_x0000_s71562"/>
                </a:ext>
                <a:ext uri="{FF2B5EF4-FFF2-40B4-BE49-F238E27FC236}">
                  <a16:creationId xmlns:a16="http://schemas.microsoft.com/office/drawing/2014/main" id="{00000000-0008-0000-0400-00008A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2018</xdr:row>
          <xdr:rowOff>142875</xdr:rowOff>
        </xdr:from>
        <xdr:to>
          <xdr:col>36</xdr:col>
          <xdr:colOff>581025</xdr:colOff>
          <xdr:row>2021</xdr:row>
          <xdr:rowOff>0</xdr:rowOff>
        </xdr:to>
        <xdr:sp macro="" textlink="">
          <xdr:nvSpPr>
            <xdr:cNvPr id="71563" name="frmPicInsert84" hidden="1">
              <a:extLst>
                <a:ext uri="{63B3BB69-23CF-44E3-9099-C40C66FF867C}">
                  <a14:compatExt spid="_x0000_s71563"/>
                </a:ext>
                <a:ext uri="{FF2B5EF4-FFF2-40B4-BE49-F238E27FC236}">
                  <a16:creationId xmlns:a16="http://schemas.microsoft.com/office/drawing/2014/main" id="{00000000-0008-0000-0400-00008B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2042</xdr:row>
          <xdr:rowOff>142875</xdr:rowOff>
        </xdr:from>
        <xdr:to>
          <xdr:col>36</xdr:col>
          <xdr:colOff>581025</xdr:colOff>
          <xdr:row>2045</xdr:row>
          <xdr:rowOff>0</xdr:rowOff>
        </xdr:to>
        <xdr:sp macro="" textlink="">
          <xdr:nvSpPr>
            <xdr:cNvPr id="71564" name="frmPicInsert85" hidden="1">
              <a:extLst>
                <a:ext uri="{63B3BB69-23CF-44E3-9099-C40C66FF867C}">
                  <a14:compatExt spid="_x0000_s71564"/>
                </a:ext>
                <a:ext uri="{FF2B5EF4-FFF2-40B4-BE49-F238E27FC236}">
                  <a16:creationId xmlns:a16="http://schemas.microsoft.com/office/drawing/2014/main" id="{00000000-0008-0000-0400-00008C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2066</xdr:row>
          <xdr:rowOff>142875</xdr:rowOff>
        </xdr:from>
        <xdr:to>
          <xdr:col>36</xdr:col>
          <xdr:colOff>581025</xdr:colOff>
          <xdr:row>2069</xdr:row>
          <xdr:rowOff>0</xdr:rowOff>
        </xdr:to>
        <xdr:sp macro="" textlink="">
          <xdr:nvSpPr>
            <xdr:cNvPr id="71565" name="frmPicInsert86" hidden="1">
              <a:extLst>
                <a:ext uri="{63B3BB69-23CF-44E3-9099-C40C66FF867C}">
                  <a14:compatExt spid="_x0000_s71565"/>
                </a:ext>
                <a:ext uri="{FF2B5EF4-FFF2-40B4-BE49-F238E27FC236}">
                  <a16:creationId xmlns:a16="http://schemas.microsoft.com/office/drawing/2014/main" id="{00000000-0008-0000-0400-00008D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2090</xdr:row>
          <xdr:rowOff>142875</xdr:rowOff>
        </xdr:from>
        <xdr:to>
          <xdr:col>36</xdr:col>
          <xdr:colOff>581025</xdr:colOff>
          <xdr:row>2093</xdr:row>
          <xdr:rowOff>0</xdr:rowOff>
        </xdr:to>
        <xdr:sp macro="" textlink="">
          <xdr:nvSpPr>
            <xdr:cNvPr id="71566" name="frmPicInsert87" hidden="1">
              <a:extLst>
                <a:ext uri="{63B3BB69-23CF-44E3-9099-C40C66FF867C}">
                  <a14:compatExt spid="_x0000_s71566"/>
                </a:ext>
                <a:ext uri="{FF2B5EF4-FFF2-40B4-BE49-F238E27FC236}">
                  <a16:creationId xmlns:a16="http://schemas.microsoft.com/office/drawing/2014/main" id="{00000000-0008-0000-0400-00008E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2114</xdr:row>
          <xdr:rowOff>142875</xdr:rowOff>
        </xdr:from>
        <xdr:to>
          <xdr:col>36</xdr:col>
          <xdr:colOff>581025</xdr:colOff>
          <xdr:row>2117</xdr:row>
          <xdr:rowOff>0</xdr:rowOff>
        </xdr:to>
        <xdr:sp macro="" textlink="">
          <xdr:nvSpPr>
            <xdr:cNvPr id="71567" name="frmPicInsert88" hidden="1">
              <a:extLst>
                <a:ext uri="{63B3BB69-23CF-44E3-9099-C40C66FF867C}">
                  <a14:compatExt spid="_x0000_s71567"/>
                </a:ext>
                <a:ext uri="{FF2B5EF4-FFF2-40B4-BE49-F238E27FC236}">
                  <a16:creationId xmlns:a16="http://schemas.microsoft.com/office/drawing/2014/main" id="{00000000-0008-0000-0400-00008F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2138</xdr:row>
          <xdr:rowOff>142875</xdr:rowOff>
        </xdr:from>
        <xdr:to>
          <xdr:col>36</xdr:col>
          <xdr:colOff>581025</xdr:colOff>
          <xdr:row>2141</xdr:row>
          <xdr:rowOff>0</xdr:rowOff>
        </xdr:to>
        <xdr:sp macro="" textlink="">
          <xdr:nvSpPr>
            <xdr:cNvPr id="71568" name="frmPicInsert89" hidden="1">
              <a:extLst>
                <a:ext uri="{63B3BB69-23CF-44E3-9099-C40C66FF867C}">
                  <a14:compatExt spid="_x0000_s71568"/>
                </a:ext>
                <a:ext uri="{FF2B5EF4-FFF2-40B4-BE49-F238E27FC236}">
                  <a16:creationId xmlns:a16="http://schemas.microsoft.com/office/drawing/2014/main" id="{00000000-0008-0000-0400-000090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2162</xdr:row>
          <xdr:rowOff>142875</xdr:rowOff>
        </xdr:from>
        <xdr:to>
          <xdr:col>36</xdr:col>
          <xdr:colOff>581025</xdr:colOff>
          <xdr:row>2165</xdr:row>
          <xdr:rowOff>0</xdr:rowOff>
        </xdr:to>
        <xdr:sp macro="" textlink="">
          <xdr:nvSpPr>
            <xdr:cNvPr id="71569" name="frmPicInsert90" hidden="1">
              <a:extLst>
                <a:ext uri="{63B3BB69-23CF-44E3-9099-C40C66FF867C}">
                  <a14:compatExt spid="_x0000_s71569"/>
                </a:ext>
                <a:ext uri="{FF2B5EF4-FFF2-40B4-BE49-F238E27FC236}">
                  <a16:creationId xmlns:a16="http://schemas.microsoft.com/office/drawing/2014/main" id="{00000000-0008-0000-0400-000091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2186</xdr:row>
          <xdr:rowOff>142875</xdr:rowOff>
        </xdr:from>
        <xdr:to>
          <xdr:col>36</xdr:col>
          <xdr:colOff>581025</xdr:colOff>
          <xdr:row>2189</xdr:row>
          <xdr:rowOff>0</xdr:rowOff>
        </xdr:to>
        <xdr:sp macro="" textlink="">
          <xdr:nvSpPr>
            <xdr:cNvPr id="71570" name="frmPicInsert91" hidden="1">
              <a:extLst>
                <a:ext uri="{63B3BB69-23CF-44E3-9099-C40C66FF867C}">
                  <a14:compatExt spid="_x0000_s71570"/>
                </a:ext>
                <a:ext uri="{FF2B5EF4-FFF2-40B4-BE49-F238E27FC236}">
                  <a16:creationId xmlns:a16="http://schemas.microsoft.com/office/drawing/2014/main" id="{00000000-0008-0000-0400-000092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2210</xdr:row>
          <xdr:rowOff>142875</xdr:rowOff>
        </xdr:from>
        <xdr:to>
          <xdr:col>36</xdr:col>
          <xdr:colOff>581025</xdr:colOff>
          <xdr:row>2213</xdr:row>
          <xdr:rowOff>0</xdr:rowOff>
        </xdr:to>
        <xdr:sp macro="" textlink="">
          <xdr:nvSpPr>
            <xdr:cNvPr id="71571" name="frmPicInsert92" hidden="1">
              <a:extLst>
                <a:ext uri="{63B3BB69-23CF-44E3-9099-C40C66FF867C}">
                  <a14:compatExt spid="_x0000_s71571"/>
                </a:ext>
                <a:ext uri="{FF2B5EF4-FFF2-40B4-BE49-F238E27FC236}">
                  <a16:creationId xmlns:a16="http://schemas.microsoft.com/office/drawing/2014/main" id="{00000000-0008-0000-0400-000093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2234</xdr:row>
          <xdr:rowOff>142875</xdr:rowOff>
        </xdr:from>
        <xdr:to>
          <xdr:col>36</xdr:col>
          <xdr:colOff>581025</xdr:colOff>
          <xdr:row>2237</xdr:row>
          <xdr:rowOff>0</xdr:rowOff>
        </xdr:to>
        <xdr:sp macro="" textlink="">
          <xdr:nvSpPr>
            <xdr:cNvPr id="71572" name="frmPicInsert93" hidden="1">
              <a:extLst>
                <a:ext uri="{63B3BB69-23CF-44E3-9099-C40C66FF867C}">
                  <a14:compatExt spid="_x0000_s71572"/>
                </a:ext>
                <a:ext uri="{FF2B5EF4-FFF2-40B4-BE49-F238E27FC236}">
                  <a16:creationId xmlns:a16="http://schemas.microsoft.com/office/drawing/2014/main" id="{00000000-0008-0000-0400-000094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2258</xdr:row>
          <xdr:rowOff>142875</xdr:rowOff>
        </xdr:from>
        <xdr:to>
          <xdr:col>36</xdr:col>
          <xdr:colOff>581025</xdr:colOff>
          <xdr:row>2261</xdr:row>
          <xdr:rowOff>0</xdr:rowOff>
        </xdr:to>
        <xdr:sp macro="" textlink="">
          <xdr:nvSpPr>
            <xdr:cNvPr id="71573" name="frmPicInsert94" hidden="1">
              <a:extLst>
                <a:ext uri="{63B3BB69-23CF-44E3-9099-C40C66FF867C}">
                  <a14:compatExt spid="_x0000_s71573"/>
                </a:ext>
                <a:ext uri="{FF2B5EF4-FFF2-40B4-BE49-F238E27FC236}">
                  <a16:creationId xmlns:a16="http://schemas.microsoft.com/office/drawing/2014/main" id="{00000000-0008-0000-0400-000095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2282</xdr:row>
          <xdr:rowOff>142875</xdr:rowOff>
        </xdr:from>
        <xdr:to>
          <xdr:col>36</xdr:col>
          <xdr:colOff>581025</xdr:colOff>
          <xdr:row>2285</xdr:row>
          <xdr:rowOff>0</xdr:rowOff>
        </xdr:to>
        <xdr:sp macro="" textlink="">
          <xdr:nvSpPr>
            <xdr:cNvPr id="71574" name="frmPicInsert95" hidden="1">
              <a:extLst>
                <a:ext uri="{63B3BB69-23CF-44E3-9099-C40C66FF867C}">
                  <a14:compatExt spid="_x0000_s71574"/>
                </a:ext>
                <a:ext uri="{FF2B5EF4-FFF2-40B4-BE49-F238E27FC236}">
                  <a16:creationId xmlns:a16="http://schemas.microsoft.com/office/drawing/2014/main" id="{00000000-0008-0000-0400-000096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2306</xdr:row>
          <xdr:rowOff>142875</xdr:rowOff>
        </xdr:from>
        <xdr:to>
          <xdr:col>36</xdr:col>
          <xdr:colOff>581025</xdr:colOff>
          <xdr:row>2309</xdr:row>
          <xdr:rowOff>0</xdr:rowOff>
        </xdr:to>
        <xdr:sp macro="" textlink="">
          <xdr:nvSpPr>
            <xdr:cNvPr id="71575" name="frmPicInsert96" hidden="1">
              <a:extLst>
                <a:ext uri="{63B3BB69-23CF-44E3-9099-C40C66FF867C}">
                  <a14:compatExt spid="_x0000_s71575"/>
                </a:ext>
                <a:ext uri="{FF2B5EF4-FFF2-40B4-BE49-F238E27FC236}">
                  <a16:creationId xmlns:a16="http://schemas.microsoft.com/office/drawing/2014/main" id="{00000000-0008-0000-0400-000097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2330</xdr:row>
          <xdr:rowOff>142875</xdr:rowOff>
        </xdr:from>
        <xdr:to>
          <xdr:col>36</xdr:col>
          <xdr:colOff>581025</xdr:colOff>
          <xdr:row>2333</xdr:row>
          <xdr:rowOff>0</xdr:rowOff>
        </xdr:to>
        <xdr:sp macro="" textlink="">
          <xdr:nvSpPr>
            <xdr:cNvPr id="71576" name="frmPicInsert97" hidden="1">
              <a:extLst>
                <a:ext uri="{63B3BB69-23CF-44E3-9099-C40C66FF867C}">
                  <a14:compatExt spid="_x0000_s71576"/>
                </a:ext>
                <a:ext uri="{FF2B5EF4-FFF2-40B4-BE49-F238E27FC236}">
                  <a16:creationId xmlns:a16="http://schemas.microsoft.com/office/drawing/2014/main" id="{00000000-0008-0000-0400-000098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2355</xdr:row>
          <xdr:rowOff>0</xdr:rowOff>
        </xdr:from>
        <xdr:to>
          <xdr:col>36</xdr:col>
          <xdr:colOff>581025</xdr:colOff>
          <xdr:row>2357</xdr:row>
          <xdr:rowOff>9525</xdr:rowOff>
        </xdr:to>
        <xdr:sp macro="" textlink="">
          <xdr:nvSpPr>
            <xdr:cNvPr id="71577" name="frmPicInsert98" hidden="1">
              <a:extLst>
                <a:ext uri="{63B3BB69-23CF-44E3-9099-C40C66FF867C}">
                  <a14:compatExt spid="_x0000_s71577"/>
                </a:ext>
                <a:ext uri="{FF2B5EF4-FFF2-40B4-BE49-F238E27FC236}">
                  <a16:creationId xmlns:a16="http://schemas.microsoft.com/office/drawing/2014/main" id="{00000000-0008-0000-0400-000099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295275</xdr:colOff>
          <xdr:row>2379</xdr:row>
          <xdr:rowOff>0</xdr:rowOff>
        </xdr:from>
        <xdr:to>
          <xdr:col>36</xdr:col>
          <xdr:colOff>581025</xdr:colOff>
          <xdr:row>2381</xdr:row>
          <xdr:rowOff>9525</xdr:rowOff>
        </xdr:to>
        <xdr:sp macro="" textlink="">
          <xdr:nvSpPr>
            <xdr:cNvPr id="71578" name="frmPicInsert99" hidden="1">
              <a:extLst>
                <a:ext uri="{63B3BB69-23CF-44E3-9099-C40C66FF867C}">
                  <a14:compatExt spid="_x0000_s71578"/>
                </a:ext>
                <a:ext uri="{FF2B5EF4-FFF2-40B4-BE49-F238E27FC236}">
                  <a16:creationId xmlns:a16="http://schemas.microsoft.com/office/drawing/2014/main" id="{00000000-0008-0000-0400-00009A17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Wingdings 3"/>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25</xdr:row>
          <xdr:rowOff>129428</xdr:rowOff>
        </xdr:from>
        <xdr:to>
          <xdr:col>38</xdr:col>
          <xdr:colOff>141194</xdr:colOff>
          <xdr:row>27</xdr:row>
          <xdr:rowOff>149038</xdr:rowOff>
        </xdr:to>
        <xdr:sp macro="" textlink="">
          <xdr:nvSpPr>
            <xdr:cNvPr id="71579" name="frmPicDelete01" hidden="1">
              <a:extLst>
                <a:ext uri="{63B3BB69-23CF-44E3-9099-C40C66FF867C}">
                  <a14:compatExt spid="_x0000_s71579"/>
                </a:ext>
                <a:ext uri="{FF2B5EF4-FFF2-40B4-BE49-F238E27FC236}">
                  <a16:creationId xmlns:a16="http://schemas.microsoft.com/office/drawing/2014/main" id="{00000000-0008-0000-0400-00009B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48</xdr:row>
          <xdr:rowOff>129988</xdr:rowOff>
        </xdr:from>
        <xdr:to>
          <xdr:col>38</xdr:col>
          <xdr:colOff>141194</xdr:colOff>
          <xdr:row>50</xdr:row>
          <xdr:rowOff>149599</xdr:rowOff>
        </xdr:to>
        <xdr:sp macro="" textlink="">
          <xdr:nvSpPr>
            <xdr:cNvPr id="71580" name="frmPicDelete02" hidden="1">
              <a:extLst>
                <a:ext uri="{63B3BB69-23CF-44E3-9099-C40C66FF867C}">
                  <a14:compatExt spid="_x0000_s71580"/>
                </a:ext>
                <a:ext uri="{FF2B5EF4-FFF2-40B4-BE49-F238E27FC236}">
                  <a16:creationId xmlns:a16="http://schemas.microsoft.com/office/drawing/2014/main" id="{00000000-0008-0000-0400-00009C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71</xdr:row>
          <xdr:rowOff>130549</xdr:rowOff>
        </xdr:from>
        <xdr:to>
          <xdr:col>38</xdr:col>
          <xdr:colOff>141194</xdr:colOff>
          <xdr:row>73</xdr:row>
          <xdr:rowOff>150159</xdr:rowOff>
        </xdr:to>
        <xdr:sp macro="" textlink="">
          <xdr:nvSpPr>
            <xdr:cNvPr id="71581" name="frmPicDelete03" hidden="1">
              <a:extLst>
                <a:ext uri="{63B3BB69-23CF-44E3-9099-C40C66FF867C}">
                  <a14:compatExt spid="_x0000_s71581"/>
                </a:ext>
                <a:ext uri="{FF2B5EF4-FFF2-40B4-BE49-F238E27FC236}">
                  <a16:creationId xmlns:a16="http://schemas.microsoft.com/office/drawing/2014/main" id="{00000000-0008-0000-0400-00009D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94</xdr:row>
          <xdr:rowOff>131109</xdr:rowOff>
        </xdr:from>
        <xdr:to>
          <xdr:col>38</xdr:col>
          <xdr:colOff>141194</xdr:colOff>
          <xdr:row>96</xdr:row>
          <xdr:rowOff>150719</xdr:rowOff>
        </xdr:to>
        <xdr:sp macro="" textlink="">
          <xdr:nvSpPr>
            <xdr:cNvPr id="71582" name="frmPicDelete04" hidden="1">
              <a:extLst>
                <a:ext uri="{63B3BB69-23CF-44E3-9099-C40C66FF867C}">
                  <a14:compatExt spid="_x0000_s71582"/>
                </a:ext>
                <a:ext uri="{FF2B5EF4-FFF2-40B4-BE49-F238E27FC236}">
                  <a16:creationId xmlns:a16="http://schemas.microsoft.com/office/drawing/2014/main" id="{00000000-0008-0000-0400-00009E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117</xdr:row>
          <xdr:rowOff>122144</xdr:rowOff>
        </xdr:from>
        <xdr:to>
          <xdr:col>38</xdr:col>
          <xdr:colOff>141194</xdr:colOff>
          <xdr:row>119</xdr:row>
          <xdr:rowOff>141754</xdr:rowOff>
        </xdr:to>
        <xdr:sp macro="" textlink="">
          <xdr:nvSpPr>
            <xdr:cNvPr id="71583" name="frmPicDelete05" hidden="1">
              <a:extLst>
                <a:ext uri="{63B3BB69-23CF-44E3-9099-C40C66FF867C}">
                  <a14:compatExt spid="_x0000_s71583"/>
                </a:ext>
                <a:ext uri="{FF2B5EF4-FFF2-40B4-BE49-F238E27FC236}">
                  <a16:creationId xmlns:a16="http://schemas.microsoft.com/office/drawing/2014/main" id="{00000000-0008-0000-0400-00009F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140</xdr:row>
          <xdr:rowOff>99172</xdr:rowOff>
        </xdr:from>
        <xdr:to>
          <xdr:col>38</xdr:col>
          <xdr:colOff>141194</xdr:colOff>
          <xdr:row>142</xdr:row>
          <xdr:rowOff>118782</xdr:rowOff>
        </xdr:to>
        <xdr:sp macro="" textlink="">
          <xdr:nvSpPr>
            <xdr:cNvPr id="71584" name="frmPicDelete06" hidden="1">
              <a:extLst>
                <a:ext uri="{63B3BB69-23CF-44E3-9099-C40C66FF867C}">
                  <a14:compatExt spid="_x0000_s71584"/>
                </a:ext>
                <a:ext uri="{FF2B5EF4-FFF2-40B4-BE49-F238E27FC236}">
                  <a16:creationId xmlns:a16="http://schemas.microsoft.com/office/drawing/2014/main" id="{00000000-0008-0000-0400-0000A0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163</xdr:row>
          <xdr:rowOff>66675</xdr:rowOff>
        </xdr:from>
        <xdr:to>
          <xdr:col>38</xdr:col>
          <xdr:colOff>141194</xdr:colOff>
          <xdr:row>165</xdr:row>
          <xdr:rowOff>86285</xdr:rowOff>
        </xdr:to>
        <xdr:sp macro="" textlink="">
          <xdr:nvSpPr>
            <xdr:cNvPr id="71585" name="frmPicDelete07" hidden="1">
              <a:extLst>
                <a:ext uri="{63B3BB69-23CF-44E3-9099-C40C66FF867C}">
                  <a14:compatExt spid="_x0000_s71585"/>
                </a:ext>
                <a:ext uri="{FF2B5EF4-FFF2-40B4-BE49-F238E27FC236}">
                  <a16:creationId xmlns:a16="http://schemas.microsoft.com/office/drawing/2014/main" id="{00000000-0008-0000-0400-0000A1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186</xdr:row>
          <xdr:rowOff>43703</xdr:rowOff>
        </xdr:from>
        <xdr:to>
          <xdr:col>38</xdr:col>
          <xdr:colOff>141194</xdr:colOff>
          <xdr:row>188</xdr:row>
          <xdr:rowOff>63313</xdr:rowOff>
        </xdr:to>
        <xdr:sp macro="" textlink="">
          <xdr:nvSpPr>
            <xdr:cNvPr id="71586" name="frmPicDelete08" hidden="1">
              <a:extLst>
                <a:ext uri="{63B3BB69-23CF-44E3-9099-C40C66FF867C}">
                  <a14:compatExt spid="_x0000_s71586"/>
                </a:ext>
                <a:ext uri="{FF2B5EF4-FFF2-40B4-BE49-F238E27FC236}">
                  <a16:creationId xmlns:a16="http://schemas.microsoft.com/office/drawing/2014/main" id="{00000000-0008-0000-0400-0000A2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209</xdr:row>
          <xdr:rowOff>11206</xdr:rowOff>
        </xdr:from>
        <xdr:to>
          <xdr:col>38</xdr:col>
          <xdr:colOff>141194</xdr:colOff>
          <xdr:row>211</xdr:row>
          <xdr:rowOff>30816</xdr:rowOff>
        </xdr:to>
        <xdr:sp macro="" textlink="">
          <xdr:nvSpPr>
            <xdr:cNvPr id="71587" name="frmPicDelete09" hidden="1">
              <a:extLst>
                <a:ext uri="{63B3BB69-23CF-44E3-9099-C40C66FF867C}">
                  <a14:compatExt spid="_x0000_s71587"/>
                </a:ext>
                <a:ext uri="{FF2B5EF4-FFF2-40B4-BE49-F238E27FC236}">
                  <a16:creationId xmlns:a16="http://schemas.microsoft.com/office/drawing/2014/main" id="{00000000-0008-0000-0400-0000A3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231</xdr:row>
          <xdr:rowOff>135591</xdr:rowOff>
        </xdr:from>
        <xdr:to>
          <xdr:col>38</xdr:col>
          <xdr:colOff>141194</xdr:colOff>
          <xdr:row>233</xdr:row>
          <xdr:rowOff>155201</xdr:rowOff>
        </xdr:to>
        <xdr:sp macro="" textlink="">
          <xdr:nvSpPr>
            <xdr:cNvPr id="71588" name="frmPicDelete10" hidden="1">
              <a:extLst>
                <a:ext uri="{63B3BB69-23CF-44E3-9099-C40C66FF867C}">
                  <a14:compatExt spid="_x0000_s71588"/>
                </a:ext>
                <a:ext uri="{FF2B5EF4-FFF2-40B4-BE49-F238E27FC236}">
                  <a16:creationId xmlns:a16="http://schemas.microsoft.com/office/drawing/2014/main" id="{00000000-0008-0000-0400-0000A4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254</xdr:row>
          <xdr:rowOff>112619</xdr:rowOff>
        </xdr:from>
        <xdr:to>
          <xdr:col>38</xdr:col>
          <xdr:colOff>141194</xdr:colOff>
          <xdr:row>256</xdr:row>
          <xdr:rowOff>132229</xdr:rowOff>
        </xdr:to>
        <xdr:sp macro="" textlink="">
          <xdr:nvSpPr>
            <xdr:cNvPr id="71589" name="frmPicDelete11" hidden="1">
              <a:extLst>
                <a:ext uri="{63B3BB69-23CF-44E3-9099-C40C66FF867C}">
                  <a14:compatExt spid="_x0000_s71589"/>
                </a:ext>
                <a:ext uri="{FF2B5EF4-FFF2-40B4-BE49-F238E27FC236}">
                  <a16:creationId xmlns:a16="http://schemas.microsoft.com/office/drawing/2014/main" id="{00000000-0008-0000-0400-0000A5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277</xdr:row>
          <xdr:rowOff>80122</xdr:rowOff>
        </xdr:from>
        <xdr:to>
          <xdr:col>38</xdr:col>
          <xdr:colOff>141194</xdr:colOff>
          <xdr:row>279</xdr:row>
          <xdr:rowOff>99732</xdr:rowOff>
        </xdr:to>
        <xdr:sp macro="" textlink="">
          <xdr:nvSpPr>
            <xdr:cNvPr id="71590" name="frmPicDelete12" hidden="1">
              <a:extLst>
                <a:ext uri="{63B3BB69-23CF-44E3-9099-C40C66FF867C}">
                  <a14:compatExt spid="_x0000_s71590"/>
                </a:ext>
                <a:ext uri="{FF2B5EF4-FFF2-40B4-BE49-F238E27FC236}">
                  <a16:creationId xmlns:a16="http://schemas.microsoft.com/office/drawing/2014/main" id="{00000000-0008-0000-0400-0000A6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300</xdr:row>
          <xdr:rowOff>57150</xdr:rowOff>
        </xdr:from>
        <xdr:to>
          <xdr:col>38</xdr:col>
          <xdr:colOff>141194</xdr:colOff>
          <xdr:row>302</xdr:row>
          <xdr:rowOff>76760</xdr:rowOff>
        </xdr:to>
        <xdr:sp macro="" textlink="">
          <xdr:nvSpPr>
            <xdr:cNvPr id="71591" name="frmPicDelete13" hidden="1">
              <a:extLst>
                <a:ext uri="{63B3BB69-23CF-44E3-9099-C40C66FF867C}">
                  <a14:compatExt spid="_x0000_s71591"/>
                </a:ext>
                <a:ext uri="{FF2B5EF4-FFF2-40B4-BE49-F238E27FC236}">
                  <a16:creationId xmlns:a16="http://schemas.microsoft.com/office/drawing/2014/main" id="{00000000-0008-0000-0400-0000A7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323</xdr:row>
          <xdr:rowOff>24653</xdr:rowOff>
        </xdr:from>
        <xdr:to>
          <xdr:col>38</xdr:col>
          <xdr:colOff>141194</xdr:colOff>
          <xdr:row>325</xdr:row>
          <xdr:rowOff>44263</xdr:rowOff>
        </xdr:to>
        <xdr:sp macro="" textlink="">
          <xdr:nvSpPr>
            <xdr:cNvPr id="71592" name="frmPicDelete14" hidden="1">
              <a:extLst>
                <a:ext uri="{63B3BB69-23CF-44E3-9099-C40C66FF867C}">
                  <a14:compatExt spid="_x0000_s71592"/>
                </a:ext>
                <a:ext uri="{FF2B5EF4-FFF2-40B4-BE49-F238E27FC236}">
                  <a16:creationId xmlns:a16="http://schemas.microsoft.com/office/drawing/2014/main" id="{00000000-0008-0000-0400-0000A8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345</xdr:row>
          <xdr:rowOff>149038</xdr:rowOff>
        </xdr:from>
        <xdr:to>
          <xdr:col>38</xdr:col>
          <xdr:colOff>141194</xdr:colOff>
          <xdr:row>348</xdr:row>
          <xdr:rowOff>11766</xdr:rowOff>
        </xdr:to>
        <xdr:sp macro="" textlink="">
          <xdr:nvSpPr>
            <xdr:cNvPr id="71593" name="frmPicDelete15" hidden="1">
              <a:extLst>
                <a:ext uri="{63B3BB69-23CF-44E3-9099-C40C66FF867C}">
                  <a14:compatExt spid="_x0000_s71593"/>
                </a:ext>
                <a:ext uri="{FF2B5EF4-FFF2-40B4-BE49-F238E27FC236}">
                  <a16:creationId xmlns:a16="http://schemas.microsoft.com/office/drawing/2014/main" id="{00000000-0008-0000-0400-0000A9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368</xdr:row>
          <xdr:rowOff>159684</xdr:rowOff>
        </xdr:from>
        <xdr:to>
          <xdr:col>38</xdr:col>
          <xdr:colOff>141194</xdr:colOff>
          <xdr:row>370</xdr:row>
          <xdr:rowOff>145676</xdr:rowOff>
        </xdr:to>
        <xdr:sp macro="" textlink="">
          <xdr:nvSpPr>
            <xdr:cNvPr id="71594" name="frmPicDelete16" hidden="1">
              <a:extLst>
                <a:ext uri="{63B3BB69-23CF-44E3-9099-C40C66FF867C}">
                  <a14:compatExt spid="_x0000_s71594"/>
                </a:ext>
                <a:ext uri="{FF2B5EF4-FFF2-40B4-BE49-F238E27FC236}">
                  <a16:creationId xmlns:a16="http://schemas.microsoft.com/office/drawing/2014/main" id="{00000000-0008-0000-0400-0000AA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391</xdr:row>
          <xdr:rowOff>160804</xdr:rowOff>
        </xdr:from>
        <xdr:to>
          <xdr:col>38</xdr:col>
          <xdr:colOff>141194</xdr:colOff>
          <xdr:row>393</xdr:row>
          <xdr:rowOff>113179</xdr:rowOff>
        </xdr:to>
        <xdr:sp macro="" textlink="">
          <xdr:nvSpPr>
            <xdr:cNvPr id="71595" name="frmPicDelete17" hidden="1">
              <a:extLst>
                <a:ext uri="{63B3BB69-23CF-44E3-9099-C40C66FF867C}">
                  <a14:compatExt spid="_x0000_s71595"/>
                </a:ext>
                <a:ext uri="{FF2B5EF4-FFF2-40B4-BE49-F238E27FC236}">
                  <a16:creationId xmlns:a16="http://schemas.microsoft.com/office/drawing/2014/main" id="{00000000-0008-0000-0400-0000AB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414</xdr:row>
          <xdr:rowOff>171450</xdr:rowOff>
        </xdr:from>
        <xdr:to>
          <xdr:col>38</xdr:col>
          <xdr:colOff>141194</xdr:colOff>
          <xdr:row>416</xdr:row>
          <xdr:rowOff>123825</xdr:rowOff>
        </xdr:to>
        <xdr:sp macro="" textlink="">
          <xdr:nvSpPr>
            <xdr:cNvPr id="71596" name="frmPicDelete18" hidden="1">
              <a:extLst>
                <a:ext uri="{63B3BB69-23CF-44E3-9099-C40C66FF867C}">
                  <a14:compatExt spid="_x0000_s71596"/>
                </a:ext>
                <a:ext uri="{FF2B5EF4-FFF2-40B4-BE49-F238E27FC236}">
                  <a16:creationId xmlns:a16="http://schemas.microsoft.com/office/drawing/2014/main" id="{00000000-0008-0000-0400-0000AC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437</xdr:row>
          <xdr:rowOff>138953</xdr:rowOff>
        </xdr:from>
        <xdr:to>
          <xdr:col>38</xdr:col>
          <xdr:colOff>141194</xdr:colOff>
          <xdr:row>439</xdr:row>
          <xdr:rowOff>124946</xdr:rowOff>
        </xdr:to>
        <xdr:sp macro="" textlink="">
          <xdr:nvSpPr>
            <xdr:cNvPr id="71597" name="frmPicDelete19" hidden="1">
              <a:extLst>
                <a:ext uri="{63B3BB69-23CF-44E3-9099-C40C66FF867C}">
                  <a14:compatExt spid="_x0000_s71597"/>
                </a:ext>
                <a:ext uri="{FF2B5EF4-FFF2-40B4-BE49-F238E27FC236}">
                  <a16:creationId xmlns:a16="http://schemas.microsoft.com/office/drawing/2014/main" id="{00000000-0008-0000-0400-0000AD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460</xdr:row>
          <xdr:rowOff>106456</xdr:rowOff>
        </xdr:from>
        <xdr:to>
          <xdr:col>38</xdr:col>
          <xdr:colOff>141194</xdr:colOff>
          <xdr:row>462</xdr:row>
          <xdr:rowOff>126066</xdr:rowOff>
        </xdr:to>
        <xdr:sp macro="" textlink="">
          <xdr:nvSpPr>
            <xdr:cNvPr id="71598" name="frmPicDelete20" hidden="1">
              <a:extLst>
                <a:ext uri="{63B3BB69-23CF-44E3-9099-C40C66FF867C}">
                  <a14:compatExt spid="_x0000_s71598"/>
                </a:ext>
                <a:ext uri="{FF2B5EF4-FFF2-40B4-BE49-F238E27FC236}">
                  <a16:creationId xmlns:a16="http://schemas.microsoft.com/office/drawing/2014/main" id="{00000000-0008-0000-0400-0000AE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483</xdr:row>
          <xdr:rowOff>83484</xdr:rowOff>
        </xdr:from>
        <xdr:to>
          <xdr:col>38</xdr:col>
          <xdr:colOff>141194</xdr:colOff>
          <xdr:row>485</xdr:row>
          <xdr:rowOff>103094</xdr:rowOff>
        </xdr:to>
        <xdr:sp macro="" textlink="">
          <xdr:nvSpPr>
            <xdr:cNvPr id="71599" name="frmPicDelete21" hidden="1">
              <a:extLst>
                <a:ext uri="{63B3BB69-23CF-44E3-9099-C40C66FF867C}">
                  <a14:compatExt spid="_x0000_s71599"/>
                </a:ext>
                <a:ext uri="{FF2B5EF4-FFF2-40B4-BE49-F238E27FC236}">
                  <a16:creationId xmlns:a16="http://schemas.microsoft.com/office/drawing/2014/main" id="{00000000-0008-0000-0400-0000AF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506</xdr:row>
          <xdr:rowOff>50987</xdr:rowOff>
        </xdr:from>
        <xdr:to>
          <xdr:col>38</xdr:col>
          <xdr:colOff>141194</xdr:colOff>
          <xdr:row>508</xdr:row>
          <xdr:rowOff>70597</xdr:rowOff>
        </xdr:to>
        <xdr:sp macro="" textlink="">
          <xdr:nvSpPr>
            <xdr:cNvPr id="71600" name="frmPicDelete22" hidden="1">
              <a:extLst>
                <a:ext uri="{63B3BB69-23CF-44E3-9099-C40C66FF867C}">
                  <a14:compatExt spid="_x0000_s71600"/>
                </a:ext>
                <a:ext uri="{FF2B5EF4-FFF2-40B4-BE49-F238E27FC236}">
                  <a16:creationId xmlns:a16="http://schemas.microsoft.com/office/drawing/2014/main" id="{00000000-0008-0000-0400-0000B0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529</xdr:row>
          <xdr:rowOff>28015</xdr:rowOff>
        </xdr:from>
        <xdr:to>
          <xdr:col>38</xdr:col>
          <xdr:colOff>141194</xdr:colOff>
          <xdr:row>531</xdr:row>
          <xdr:rowOff>47625</xdr:rowOff>
        </xdr:to>
        <xdr:sp macro="" textlink="">
          <xdr:nvSpPr>
            <xdr:cNvPr id="71601" name="frmPicDelete23" hidden="1">
              <a:extLst>
                <a:ext uri="{63B3BB69-23CF-44E3-9099-C40C66FF867C}">
                  <a14:compatExt spid="_x0000_s71601"/>
                </a:ext>
                <a:ext uri="{FF2B5EF4-FFF2-40B4-BE49-F238E27FC236}">
                  <a16:creationId xmlns:a16="http://schemas.microsoft.com/office/drawing/2014/main" id="{00000000-0008-0000-0400-0000B1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551</xdr:row>
          <xdr:rowOff>152400</xdr:rowOff>
        </xdr:from>
        <xdr:to>
          <xdr:col>38</xdr:col>
          <xdr:colOff>141194</xdr:colOff>
          <xdr:row>554</xdr:row>
          <xdr:rowOff>15128</xdr:rowOff>
        </xdr:to>
        <xdr:sp macro="" textlink="">
          <xdr:nvSpPr>
            <xdr:cNvPr id="71602" name="frmPicDelete24" hidden="1">
              <a:extLst>
                <a:ext uri="{63B3BB69-23CF-44E3-9099-C40C66FF867C}">
                  <a14:compatExt spid="_x0000_s71602"/>
                </a:ext>
                <a:ext uri="{FF2B5EF4-FFF2-40B4-BE49-F238E27FC236}">
                  <a16:creationId xmlns:a16="http://schemas.microsoft.com/office/drawing/2014/main" id="{00000000-0008-0000-0400-0000B2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574</xdr:row>
          <xdr:rowOff>119903</xdr:rowOff>
        </xdr:from>
        <xdr:to>
          <xdr:col>38</xdr:col>
          <xdr:colOff>141194</xdr:colOff>
          <xdr:row>576</xdr:row>
          <xdr:rowOff>139513</xdr:rowOff>
        </xdr:to>
        <xdr:sp macro="" textlink="">
          <xdr:nvSpPr>
            <xdr:cNvPr id="71603" name="frmPicDelete25" hidden="1">
              <a:extLst>
                <a:ext uri="{63B3BB69-23CF-44E3-9099-C40C66FF867C}">
                  <a14:compatExt spid="_x0000_s71603"/>
                </a:ext>
                <a:ext uri="{FF2B5EF4-FFF2-40B4-BE49-F238E27FC236}">
                  <a16:creationId xmlns:a16="http://schemas.microsoft.com/office/drawing/2014/main" id="{00000000-0008-0000-0400-0000B3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597</xdr:row>
          <xdr:rowOff>96931</xdr:rowOff>
        </xdr:from>
        <xdr:to>
          <xdr:col>38</xdr:col>
          <xdr:colOff>141194</xdr:colOff>
          <xdr:row>599</xdr:row>
          <xdr:rowOff>116541</xdr:rowOff>
        </xdr:to>
        <xdr:sp macro="" textlink="">
          <xdr:nvSpPr>
            <xdr:cNvPr id="71604" name="frmPicDelete26" hidden="1">
              <a:extLst>
                <a:ext uri="{63B3BB69-23CF-44E3-9099-C40C66FF867C}">
                  <a14:compatExt spid="_x0000_s71604"/>
                </a:ext>
                <a:ext uri="{FF2B5EF4-FFF2-40B4-BE49-F238E27FC236}">
                  <a16:creationId xmlns:a16="http://schemas.microsoft.com/office/drawing/2014/main" id="{00000000-0008-0000-0400-0000B4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620</xdr:row>
          <xdr:rowOff>64434</xdr:rowOff>
        </xdr:from>
        <xdr:to>
          <xdr:col>38</xdr:col>
          <xdr:colOff>141194</xdr:colOff>
          <xdr:row>622</xdr:row>
          <xdr:rowOff>84044</xdr:rowOff>
        </xdr:to>
        <xdr:sp macro="" textlink="">
          <xdr:nvSpPr>
            <xdr:cNvPr id="71605" name="frmPicDelete27" hidden="1">
              <a:extLst>
                <a:ext uri="{63B3BB69-23CF-44E3-9099-C40C66FF867C}">
                  <a14:compatExt spid="_x0000_s71605"/>
                </a:ext>
                <a:ext uri="{FF2B5EF4-FFF2-40B4-BE49-F238E27FC236}">
                  <a16:creationId xmlns:a16="http://schemas.microsoft.com/office/drawing/2014/main" id="{00000000-0008-0000-0400-0000B5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643</xdr:row>
          <xdr:rowOff>41462</xdr:rowOff>
        </xdr:from>
        <xdr:to>
          <xdr:col>38</xdr:col>
          <xdr:colOff>141194</xdr:colOff>
          <xdr:row>645</xdr:row>
          <xdr:rowOff>61072</xdr:rowOff>
        </xdr:to>
        <xdr:sp macro="" textlink="">
          <xdr:nvSpPr>
            <xdr:cNvPr id="71606" name="frmPicDelete28" hidden="1">
              <a:extLst>
                <a:ext uri="{63B3BB69-23CF-44E3-9099-C40C66FF867C}">
                  <a14:compatExt spid="_x0000_s71606"/>
                </a:ext>
                <a:ext uri="{FF2B5EF4-FFF2-40B4-BE49-F238E27FC236}">
                  <a16:creationId xmlns:a16="http://schemas.microsoft.com/office/drawing/2014/main" id="{00000000-0008-0000-0400-0000B6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666</xdr:row>
          <xdr:rowOff>8965</xdr:rowOff>
        </xdr:from>
        <xdr:to>
          <xdr:col>38</xdr:col>
          <xdr:colOff>141194</xdr:colOff>
          <xdr:row>668</xdr:row>
          <xdr:rowOff>28575</xdr:rowOff>
        </xdr:to>
        <xdr:sp macro="" textlink="">
          <xdr:nvSpPr>
            <xdr:cNvPr id="71607" name="frmPicDelete29" hidden="1">
              <a:extLst>
                <a:ext uri="{63B3BB69-23CF-44E3-9099-C40C66FF867C}">
                  <a14:compatExt spid="_x0000_s71607"/>
                </a:ext>
                <a:ext uri="{FF2B5EF4-FFF2-40B4-BE49-F238E27FC236}">
                  <a16:creationId xmlns:a16="http://schemas.microsoft.com/office/drawing/2014/main" id="{00000000-0008-0000-0400-0000B7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688</xdr:row>
          <xdr:rowOff>133350</xdr:rowOff>
        </xdr:from>
        <xdr:to>
          <xdr:col>38</xdr:col>
          <xdr:colOff>141194</xdr:colOff>
          <xdr:row>690</xdr:row>
          <xdr:rowOff>152960</xdr:rowOff>
        </xdr:to>
        <xdr:sp macro="" textlink="">
          <xdr:nvSpPr>
            <xdr:cNvPr id="71608" name="frmPicDelete30" hidden="1">
              <a:extLst>
                <a:ext uri="{63B3BB69-23CF-44E3-9099-C40C66FF867C}">
                  <a14:compatExt spid="_x0000_s71608"/>
                </a:ext>
                <a:ext uri="{FF2B5EF4-FFF2-40B4-BE49-F238E27FC236}">
                  <a16:creationId xmlns:a16="http://schemas.microsoft.com/office/drawing/2014/main" id="{00000000-0008-0000-0400-0000B8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711</xdr:row>
          <xdr:rowOff>110378</xdr:rowOff>
        </xdr:from>
        <xdr:to>
          <xdr:col>38</xdr:col>
          <xdr:colOff>141194</xdr:colOff>
          <xdr:row>713</xdr:row>
          <xdr:rowOff>129988</xdr:rowOff>
        </xdr:to>
        <xdr:sp macro="" textlink="">
          <xdr:nvSpPr>
            <xdr:cNvPr id="71609" name="frmPicDelete31" hidden="1">
              <a:extLst>
                <a:ext uri="{63B3BB69-23CF-44E3-9099-C40C66FF867C}">
                  <a14:compatExt spid="_x0000_s71609"/>
                </a:ext>
                <a:ext uri="{FF2B5EF4-FFF2-40B4-BE49-F238E27FC236}">
                  <a16:creationId xmlns:a16="http://schemas.microsoft.com/office/drawing/2014/main" id="{00000000-0008-0000-0400-0000B9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734</xdr:row>
          <xdr:rowOff>77881</xdr:rowOff>
        </xdr:from>
        <xdr:to>
          <xdr:col>38</xdr:col>
          <xdr:colOff>141194</xdr:colOff>
          <xdr:row>736</xdr:row>
          <xdr:rowOff>97491</xdr:rowOff>
        </xdr:to>
        <xdr:sp macro="" textlink="">
          <xdr:nvSpPr>
            <xdr:cNvPr id="71610" name="frmPicDelete32" hidden="1">
              <a:extLst>
                <a:ext uri="{63B3BB69-23CF-44E3-9099-C40C66FF867C}">
                  <a14:compatExt spid="_x0000_s71610"/>
                </a:ext>
                <a:ext uri="{FF2B5EF4-FFF2-40B4-BE49-F238E27FC236}">
                  <a16:creationId xmlns:a16="http://schemas.microsoft.com/office/drawing/2014/main" id="{00000000-0008-0000-0400-0000BA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757</xdr:row>
          <xdr:rowOff>45384</xdr:rowOff>
        </xdr:from>
        <xdr:to>
          <xdr:col>38</xdr:col>
          <xdr:colOff>141194</xdr:colOff>
          <xdr:row>759</xdr:row>
          <xdr:rowOff>64994</xdr:rowOff>
        </xdr:to>
        <xdr:sp macro="" textlink="">
          <xdr:nvSpPr>
            <xdr:cNvPr id="71611" name="frmPicDelete33" hidden="1">
              <a:extLst>
                <a:ext uri="{63B3BB69-23CF-44E3-9099-C40C66FF867C}">
                  <a14:compatExt spid="_x0000_s71611"/>
                </a:ext>
                <a:ext uri="{FF2B5EF4-FFF2-40B4-BE49-F238E27FC236}">
                  <a16:creationId xmlns:a16="http://schemas.microsoft.com/office/drawing/2014/main" id="{00000000-0008-0000-0400-0000BB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780</xdr:row>
          <xdr:rowOff>12887</xdr:rowOff>
        </xdr:from>
        <xdr:to>
          <xdr:col>38</xdr:col>
          <xdr:colOff>141194</xdr:colOff>
          <xdr:row>782</xdr:row>
          <xdr:rowOff>32497</xdr:rowOff>
        </xdr:to>
        <xdr:sp macro="" textlink="">
          <xdr:nvSpPr>
            <xdr:cNvPr id="71612" name="frmPicDelete34" hidden="1">
              <a:extLst>
                <a:ext uri="{63B3BB69-23CF-44E3-9099-C40C66FF867C}">
                  <a14:compatExt spid="_x0000_s71612"/>
                </a:ext>
                <a:ext uri="{FF2B5EF4-FFF2-40B4-BE49-F238E27FC236}">
                  <a16:creationId xmlns:a16="http://schemas.microsoft.com/office/drawing/2014/main" id="{00000000-0008-0000-0400-0000BC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316566</xdr:colOff>
          <xdr:row>802</xdr:row>
          <xdr:rowOff>137272</xdr:rowOff>
        </xdr:from>
        <xdr:to>
          <xdr:col>38</xdr:col>
          <xdr:colOff>141194</xdr:colOff>
          <xdr:row>805</xdr:row>
          <xdr:rowOff>0</xdr:rowOff>
        </xdr:to>
        <xdr:sp macro="" textlink="">
          <xdr:nvSpPr>
            <xdr:cNvPr id="71613" name="frmPicDelete35" hidden="1">
              <a:extLst>
                <a:ext uri="{63B3BB69-23CF-44E3-9099-C40C66FF867C}">
                  <a14:compatExt spid="_x0000_s71613"/>
                </a:ext>
                <a:ext uri="{FF2B5EF4-FFF2-40B4-BE49-F238E27FC236}">
                  <a16:creationId xmlns:a16="http://schemas.microsoft.com/office/drawing/2014/main" id="{00000000-0008-0000-0400-0000BD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161925</xdr:colOff>
          <xdr:row>866</xdr:row>
          <xdr:rowOff>142875</xdr:rowOff>
        </xdr:from>
        <xdr:to>
          <xdr:col>37</xdr:col>
          <xdr:colOff>447675</xdr:colOff>
          <xdr:row>868</xdr:row>
          <xdr:rowOff>152400</xdr:rowOff>
        </xdr:to>
        <xdr:sp macro="" textlink="">
          <xdr:nvSpPr>
            <xdr:cNvPr id="71614" name="frmPicDelete36" hidden="1">
              <a:extLst>
                <a:ext uri="{63B3BB69-23CF-44E3-9099-C40C66FF867C}">
                  <a14:compatExt spid="_x0000_s71614"/>
                </a:ext>
                <a:ext uri="{FF2B5EF4-FFF2-40B4-BE49-F238E27FC236}">
                  <a16:creationId xmlns:a16="http://schemas.microsoft.com/office/drawing/2014/main" id="{00000000-0008-0000-0400-0000BE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890</xdr:row>
          <xdr:rowOff>142875</xdr:rowOff>
        </xdr:from>
        <xdr:to>
          <xdr:col>37</xdr:col>
          <xdr:colOff>428625</xdr:colOff>
          <xdr:row>893</xdr:row>
          <xdr:rowOff>0</xdr:rowOff>
        </xdr:to>
        <xdr:sp macro="" textlink="">
          <xdr:nvSpPr>
            <xdr:cNvPr id="71615" name="frmPicDelete37" hidden="1">
              <a:extLst>
                <a:ext uri="{63B3BB69-23CF-44E3-9099-C40C66FF867C}">
                  <a14:compatExt spid="_x0000_s71615"/>
                </a:ext>
                <a:ext uri="{FF2B5EF4-FFF2-40B4-BE49-F238E27FC236}">
                  <a16:creationId xmlns:a16="http://schemas.microsoft.com/office/drawing/2014/main" id="{00000000-0008-0000-0400-0000BF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914</xdr:row>
          <xdr:rowOff>142875</xdr:rowOff>
        </xdr:from>
        <xdr:to>
          <xdr:col>37</xdr:col>
          <xdr:colOff>428625</xdr:colOff>
          <xdr:row>917</xdr:row>
          <xdr:rowOff>0</xdr:rowOff>
        </xdr:to>
        <xdr:sp macro="" textlink="">
          <xdr:nvSpPr>
            <xdr:cNvPr id="71616" name="frmPicDelete38" hidden="1">
              <a:extLst>
                <a:ext uri="{63B3BB69-23CF-44E3-9099-C40C66FF867C}">
                  <a14:compatExt spid="_x0000_s71616"/>
                </a:ext>
                <a:ext uri="{FF2B5EF4-FFF2-40B4-BE49-F238E27FC236}">
                  <a16:creationId xmlns:a16="http://schemas.microsoft.com/office/drawing/2014/main" id="{00000000-0008-0000-0400-0000C0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938</xdr:row>
          <xdr:rowOff>142875</xdr:rowOff>
        </xdr:from>
        <xdr:to>
          <xdr:col>37</xdr:col>
          <xdr:colOff>428625</xdr:colOff>
          <xdr:row>941</xdr:row>
          <xdr:rowOff>0</xdr:rowOff>
        </xdr:to>
        <xdr:sp macro="" textlink="">
          <xdr:nvSpPr>
            <xdr:cNvPr id="71617" name="frmPicDelete39" hidden="1">
              <a:extLst>
                <a:ext uri="{63B3BB69-23CF-44E3-9099-C40C66FF867C}">
                  <a14:compatExt spid="_x0000_s71617"/>
                </a:ext>
                <a:ext uri="{FF2B5EF4-FFF2-40B4-BE49-F238E27FC236}">
                  <a16:creationId xmlns:a16="http://schemas.microsoft.com/office/drawing/2014/main" id="{00000000-0008-0000-0400-0000C1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962</xdr:row>
          <xdr:rowOff>142875</xdr:rowOff>
        </xdr:from>
        <xdr:to>
          <xdr:col>37</xdr:col>
          <xdr:colOff>428625</xdr:colOff>
          <xdr:row>965</xdr:row>
          <xdr:rowOff>0</xdr:rowOff>
        </xdr:to>
        <xdr:sp macro="" textlink="">
          <xdr:nvSpPr>
            <xdr:cNvPr id="71618" name="frmPicDelete40" hidden="1">
              <a:extLst>
                <a:ext uri="{63B3BB69-23CF-44E3-9099-C40C66FF867C}">
                  <a14:compatExt spid="_x0000_s71618"/>
                </a:ext>
                <a:ext uri="{FF2B5EF4-FFF2-40B4-BE49-F238E27FC236}">
                  <a16:creationId xmlns:a16="http://schemas.microsoft.com/office/drawing/2014/main" id="{00000000-0008-0000-0400-0000C2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986</xdr:row>
          <xdr:rowOff>142875</xdr:rowOff>
        </xdr:from>
        <xdr:to>
          <xdr:col>37</xdr:col>
          <xdr:colOff>428625</xdr:colOff>
          <xdr:row>989</xdr:row>
          <xdr:rowOff>0</xdr:rowOff>
        </xdr:to>
        <xdr:sp macro="" textlink="">
          <xdr:nvSpPr>
            <xdr:cNvPr id="71619" name="frmPicDelete41" hidden="1">
              <a:extLst>
                <a:ext uri="{63B3BB69-23CF-44E3-9099-C40C66FF867C}">
                  <a14:compatExt spid="_x0000_s71619"/>
                </a:ext>
                <a:ext uri="{FF2B5EF4-FFF2-40B4-BE49-F238E27FC236}">
                  <a16:creationId xmlns:a16="http://schemas.microsoft.com/office/drawing/2014/main" id="{00000000-0008-0000-0400-0000C3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1010</xdr:row>
          <xdr:rowOff>142875</xdr:rowOff>
        </xdr:from>
        <xdr:to>
          <xdr:col>37</xdr:col>
          <xdr:colOff>428625</xdr:colOff>
          <xdr:row>1013</xdr:row>
          <xdr:rowOff>0</xdr:rowOff>
        </xdr:to>
        <xdr:sp macro="" textlink="">
          <xdr:nvSpPr>
            <xdr:cNvPr id="71620" name="frmPicDelete42" hidden="1">
              <a:extLst>
                <a:ext uri="{63B3BB69-23CF-44E3-9099-C40C66FF867C}">
                  <a14:compatExt spid="_x0000_s71620"/>
                </a:ext>
                <a:ext uri="{FF2B5EF4-FFF2-40B4-BE49-F238E27FC236}">
                  <a16:creationId xmlns:a16="http://schemas.microsoft.com/office/drawing/2014/main" id="{00000000-0008-0000-0400-0000C4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1034</xdr:row>
          <xdr:rowOff>142875</xdr:rowOff>
        </xdr:from>
        <xdr:to>
          <xdr:col>37</xdr:col>
          <xdr:colOff>428625</xdr:colOff>
          <xdr:row>1037</xdr:row>
          <xdr:rowOff>0</xdr:rowOff>
        </xdr:to>
        <xdr:sp macro="" textlink="">
          <xdr:nvSpPr>
            <xdr:cNvPr id="71621" name="frmPicDelete43" hidden="1">
              <a:extLst>
                <a:ext uri="{63B3BB69-23CF-44E3-9099-C40C66FF867C}">
                  <a14:compatExt spid="_x0000_s71621"/>
                </a:ext>
                <a:ext uri="{FF2B5EF4-FFF2-40B4-BE49-F238E27FC236}">
                  <a16:creationId xmlns:a16="http://schemas.microsoft.com/office/drawing/2014/main" id="{00000000-0008-0000-0400-0000C5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1058</xdr:row>
          <xdr:rowOff>142875</xdr:rowOff>
        </xdr:from>
        <xdr:to>
          <xdr:col>37</xdr:col>
          <xdr:colOff>428625</xdr:colOff>
          <xdr:row>1061</xdr:row>
          <xdr:rowOff>0</xdr:rowOff>
        </xdr:to>
        <xdr:sp macro="" textlink="">
          <xdr:nvSpPr>
            <xdr:cNvPr id="71622" name="frmPicDelete44" hidden="1">
              <a:extLst>
                <a:ext uri="{63B3BB69-23CF-44E3-9099-C40C66FF867C}">
                  <a14:compatExt spid="_x0000_s71622"/>
                </a:ext>
                <a:ext uri="{FF2B5EF4-FFF2-40B4-BE49-F238E27FC236}">
                  <a16:creationId xmlns:a16="http://schemas.microsoft.com/office/drawing/2014/main" id="{00000000-0008-0000-0400-0000C6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1082</xdr:row>
          <xdr:rowOff>142875</xdr:rowOff>
        </xdr:from>
        <xdr:to>
          <xdr:col>37</xdr:col>
          <xdr:colOff>428625</xdr:colOff>
          <xdr:row>1085</xdr:row>
          <xdr:rowOff>0</xdr:rowOff>
        </xdr:to>
        <xdr:sp macro="" textlink="">
          <xdr:nvSpPr>
            <xdr:cNvPr id="71623" name="frmPicDelete45" hidden="1">
              <a:extLst>
                <a:ext uri="{63B3BB69-23CF-44E3-9099-C40C66FF867C}">
                  <a14:compatExt spid="_x0000_s71623"/>
                </a:ext>
                <a:ext uri="{FF2B5EF4-FFF2-40B4-BE49-F238E27FC236}">
                  <a16:creationId xmlns:a16="http://schemas.microsoft.com/office/drawing/2014/main" id="{00000000-0008-0000-0400-0000C7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1106</xdr:row>
          <xdr:rowOff>142875</xdr:rowOff>
        </xdr:from>
        <xdr:to>
          <xdr:col>37</xdr:col>
          <xdr:colOff>428625</xdr:colOff>
          <xdr:row>1109</xdr:row>
          <xdr:rowOff>0</xdr:rowOff>
        </xdr:to>
        <xdr:sp macro="" textlink="">
          <xdr:nvSpPr>
            <xdr:cNvPr id="71624" name="frmPicDelete46" hidden="1">
              <a:extLst>
                <a:ext uri="{63B3BB69-23CF-44E3-9099-C40C66FF867C}">
                  <a14:compatExt spid="_x0000_s71624"/>
                </a:ext>
                <a:ext uri="{FF2B5EF4-FFF2-40B4-BE49-F238E27FC236}">
                  <a16:creationId xmlns:a16="http://schemas.microsoft.com/office/drawing/2014/main" id="{00000000-0008-0000-0400-0000C8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1130</xdr:row>
          <xdr:rowOff>142875</xdr:rowOff>
        </xdr:from>
        <xdr:to>
          <xdr:col>37</xdr:col>
          <xdr:colOff>428625</xdr:colOff>
          <xdr:row>1133</xdr:row>
          <xdr:rowOff>0</xdr:rowOff>
        </xdr:to>
        <xdr:sp macro="" textlink="">
          <xdr:nvSpPr>
            <xdr:cNvPr id="71625" name="frmPicDelete47" hidden="1">
              <a:extLst>
                <a:ext uri="{63B3BB69-23CF-44E3-9099-C40C66FF867C}">
                  <a14:compatExt spid="_x0000_s71625"/>
                </a:ext>
                <a:ext uri="{FF2B5EF4-FFF2-40B4-BE49-F238E27FC236}">
                  <a16:creationId xmlns:a16="http://schemas.microsoft.com/office/drawing/2014/main" id="{00000000-0008-0000-0400-0000C9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1154</xdr:row>
          <xdr:rowOff>142875</xdr:rowOff>
        </xdr:from>
        <xdr:to>
          <xdr:col>37</xdr:col>
          <xdr:colOff>428625</xdr:colOff>
          <xdr:row>1157</xdr:row>
          <xdr:rowOff>0</xdr:rowOff>
        </xdr:to>
        <xdr:sp macro="" textlink="">
          <xdr:nvSpPr>
            <xdr:cNvPr id="71626" name="frmPicDelete48" hidden="1">
              <a:extLst>
                <a:ext uri="{63B3BB69-23CF-44E3-9099-C40C66FF867C}">
                  <a14:compatExt spid="_x0000_s71626"/>
                </a:ext>
                <a:ext uri="{FF2B5EF4-FFF2-40B4-BE49-F238E27FC236}">
                  <a16:creationId xmlns:a16="http://schemas.microsoft.com/office/drawing/2014/main" id="{00000000-0008-0000-0400-0000CA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1178</xdr:row>
          <xdr:rowOff>142875</xdr:rowOff>
        </xdr:from>
        <xdr:to>
          <xdr:col>37</xdr:col>
          <xdr:colOff>428625</xdr:colOff>
          <xdr:row>1181</xdr:row>
          <xdr:rowOff>0</xdr:rowOff>
        </xdr:to>
        <xdr:sp macro="" textlink="">
          <xdr:nvSpPr>
            <xdr:cNvPr id="71627" name="frmPicDelete49" hidden="1">
              <a:extLst>
                <a:ext uri="{63B3BB69-23CF-44E3-9099-C40C66FF867C}">
                  <a14:compatExt spid="_x0000_s71627"/>
                </a:ext>
                <a:ext uri="{FF2B5EF4-FFF2-40B4-BE49-F238E27FC236}">
                  <a16:creationId xmlns:a16="http://schemas.microsoft.com/office/drawing/2014/main" id="{00000000-0008-0000-0400-0000CB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1202</xdr:row>
          <xdr:rowOff>142875</xdr:rowOff>
        </xdr:from>
        <xdr:to>
          <xdr:col>37</xdr:col>
          <xdr:colOff>428625</xdr:colOff>
          <xdr:row>1205</xdr:row>
          <xdr:rowOff>0</xdr:rowOff>
        </xdr:to>
        <xdr:sp macro="" textlink="">
          <xdr:nvSpPr>
            <xdr:cNvPr id="71628" name="frmPicDelete50" hidden="1">
              <a:extLst>
                <a:ext uri="{63B3BB69-23CF-44E3-9099-C40C66FF867C}">
                  <a14:compatExt spid="_x0000_s71628"/>
                </a:ext>
                <a:ext uri="{FF2B5EF4-FFF2-40B4-BE49-F238E27FC236}">
                  <a16:creationId xmlns:a16="http://schemas.microsoft.com/office/drawing/2014/main" id="{00000000-0008-0000-0400-0000CC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1226</xdr:row>
          <xdr:rowOff>142875</xdr:rowOff>
        </xdr:from>
        <xdr:to>
          <xdr:col>37</xdr:col>
          <xdr:colOff>428625</xdr:colOff>
          <xdr:row>1229</xdr:row>
          <xdr:rowOff>0</xdr:rowOff>
        </xdr:to>
        <xdr:sp macro="" textlink="">
          <xdr:nvSpPr>
            <xdr:cNvPr id="71629" name="frmPicDelete51" hidden="1">
              <a:extLst>
                <a:ext uri="{63B3BB69-23CF-44E3-9099-C40C66FF867C}">
                  <a14:compatExt spid="_x0000_s71629"/>
                </a:ext>
                <a:ext uri="{FF2B5EF4-FFF2-40B4-BE49-F238E27FC236}">
                  <a16:creationId xmlns:a16="http://schemas.microsoft.com/office/drawing/2014/main" id="{00000000-0008-0000-0400-0000CD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1250</xdr:row>
          <xdr:rowOff>142875</xdr:rowOff>
        </xdr:from>
        <xdr:to>
          <xdr:col>37</xdr:col>
          <xdr:colOff>428625</xdr:colOff>
          <xdr:row>1253</xdr:row>
          <xdr:rowOff>0</xdr:rowOff>
        </xdr:to>
        <xdr:sp macro="" textlink="">
          <xdr:nvSpPr>
            <xdr:cNvPr id="71630" name="frmPicDelete52" hidden="1">
              <a:extLst>
                <a:ext uri="{63B3BB69-23CF-44E3-9099-C40C66FF867C}">
                  <a14:compatExt spid="_x0000_s71630"/>
                </a:ext>
                <a:ext uri="{FF2B5EF4-FFF2-40B4-BE49-F238E27FC236}">
                  <a16:creationId xmlns:a16="http://schemas.microsoft.com/office/drawing/2014/main" id="{00000000-0008-0000-0400-0000CE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1274</xdr:row>
          <xdr:rowOff>142875</xdr:rowOff>
        </xdr:from>
        <xdr:to>
          <xdr:col>37</xdr:col>
          <xdr:colOff>428625</xdr:colOff>
          <xdr:row>1277</xdr:row>
          <xdr:rowOff>0</xdr:rowOff>
        </xdr:to>
        <xdr:sp macro="" textlink="">
          <xdr:nvSpPr>
            <xdr:cNvPr id="71631" name="frmPicDelete53" hidden="1">
              <a:extLst>
                <a:ext uri="{63B3BB69-23CF-44E3-9099-C40C66FF867C}">
                  <a14:compatExt spid="_x0000_s71631"/>
                </a:ext>
                <a:ext uri="{FF2B5EF4-FFF2-40B4-BE49-F238E27FC236}">
                  <a16:creationId xmlns:a16="http://schemas.microsoft.com/office/drawing/2014/main" id="{00000000-0008-0000-0400-0000CF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1298</xdr:row>
          <xdr:rowOff>142875</xdr:rowOff>
        </xdr:from>
        <xdr:to>
          <xdr:col>37</xdr:col>
          <xdr:colOff>428625</xdr:colOff>
          <xdr:row>1301</xdr:row>
          <xdr:rowOff>0</xdr:rowOff>
        </xdr:to>
        <xdr:sp macro="" textlink="">
          <xdr:nvSpPr>
            <xdr:cNvPr id="71632" name="frmPicDelete54" hidden="1">
              <a:extLst>
                <a:ext uri="{63B3BB69-23CF-44E3-9099-C40C66FF867C}">
                  <a14:compatExt spid="_x0000_s71632"/>
                </a:ext>
                <a:ext uri="{FF2B5EF4-FFF2-40B4-BE49-F238E27FC236}">
                  <a16:creationId xmlns:a16="http://schemas.microsoft.com/office/drawing/2014/main" id="{00000000-0008-0000-0400-0000D0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1322</xdr:row>
          <xdr:rowOff>142875</xdr:rowOff>
        </xdr:from>
        <xdr:to>
          <xdr:col>37</xdr:col>
          <xdr:colOff>428625</xdr:colOff>
          <xdr:row>1325</xdr:row>
          <xdr:rowOff>0</xdr:rowOff>
        </xdr:to>
        <xdr:sp macro="" textlink="">
          <xdr:nvSpPr>
            <xdr:cNvPr id="71633" name="frmPicDelete55" hidden="1">
              <a:extLst>
                <a:ext uri="{63B3BB69-23CF-44E3-9099-C40C66FF867C}">
                  <a14:compatExt spid="_x0000_s71633"/>
                </a:ext>
                <a:ext uri="{FF2B5EF4-FFF2-40B4-BE49-F238E27FC236}">
                  <a16:creationId xmlns:a16="http://schemas.microsoft.com/office/drawing/2014/main" id="{00000000-0008-0000-0400-0000D1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1346</xdr:row>
          <xdr:rowOff>142875</xdr:rowOff>
        </xdr:from>
        <xdr:to>
          <xdr:col>37</xdr:col>
          <xdr:colOff>428625</xdr:colOff>
          <xdr:row>1349</xdr:row>
          <xdr:rowOff>0</xdr:rowOff>
        </xdr:to>
        <xdr:sp macro="" textlink="">
          <xdr:nvSpPr>
            <xdr:cNvPr id="71634" name="frmPicDelete56" hidden="1">
              <a:extLst>
                <a:ext uri="{63B3BB69-23CF-44E3-9099-C40C66FF867C}">
                  <a14:compatExt spid="_x0000_s71634"/>
                </a:ext>
                <a:ext uri="{FF2B5EF4-FFF2-40B4-BE49-F238E27FC236}">
                  <a16:creationId xmlns:a16="http://schemas.microsoft.com/office/drawing/2014/main" id="{00000000-0008-0000-0400-0000D2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1370</xdr:row>
          <xdr:rowOff>142875</xdr:rowOff>
        </xdr:from>
        <xdr:to>
          <xdr:col>37</xdr:col>
          <xdr:colOff>428625</xdr:colOff>
          <xdr:row>1373</xdr:row>
          <xdr:rowOff>0</xdr:rowOff>
        </xdr:to>
        <xdr:sp macro="" textlink="">
          <xdr:nvSpPr>
            <xdr:cNvPr id="71635" name="frmPicDelete57" hidden="1">
              <a:extLst>
                <a:ext uri="{63B3BB69-23CF-44E3-9099-C40C66FF867C}">
                  <a14:compatExt spid="_x0000_s71635"/>
                </a:ext>
                <a:ext uri="{FF2B5EF4-FFF2-40B4-BE49-F238E27FC236}">
                  <a16:creationId xmlns:a16="http://schemas.microsoft.com/office/drawing/2014/main" id="{00000000-0008-0000-0400-0000D3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1394</xdr:row>
          <xdr:rowOff>142875</xdr:rowOff>
        </xdr:from>
        <xdr:to>
          <xdr:col>37</xdr:col>
          <xdr:colOff>428625</xdr:colOff>
          <xdr:row>1397</xdr:row>
          <xdr:rowOff>0</xdr:rowOff>
        </xdr:to>
        <xdr:sp macro="" textlink="">
          <xdr:nvSpPr>
            <xdr:cNvPr id="71636" name="frmPicDelete58" hidden="1">
              <a:extLst>
                <a:ext uri="{63B3BB69-23CF-44E3-9099-C40C66FF867C}">
                  <a14:compatExt spid="_x0000_s71636"/>
                </a:ext>
                <a:ext uri="{FF2B5EF4-FFF2-40B4-BE49-F238E27FC236}">
                  <a16:creationId xmlns:a16="http://schemas.microsoft.com/office/drawing/2014/main" id="{00000000-0008-0000-0400-0000D4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1418</xdr:row>
          <xdr:rowOff>142875</xdr:rowOff>
        </xdr:from>
        <xdr:to>
          <xdr:col>37</xdr:col>
          <xdr:colOff>428625</xdr:colOff>
          <xdr:row>1421</xdr:row>
          <xdr:rowOff>0</xdr:rowOff>
        </xdr:to>
        <xdr:sp macro="" textlink="">
          <xdr:nvSpPr>
            <xdr:cNvPr id="71637" name="frmPicDelete59" hidden="1">
              <a:extLst>
                <a:ext uri="{63B3BB69-23CF-44E3-9099-C40C66FF867C}">
                  <a14:compatExt spid="_x0000_s71637"/>
                </a:ext>
                <a:ext uri="{FF2B5EF4-FFF2-40B4-BE49-F238E27FC236}">
                  <a16:creationId xmlns:a16="http://schemas.microsoft.com/office/drawing/2014/main" id="{00000000-0008-0000-0400-0000D5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1442</xdr:row>
          <xdr:rowOff>142875</xdr:rowOff>
        </xdr:from>
        <xdr:to>
          <xdr:col>37</xdr:col>
          <xdr:colOff>428625</xdr:colOff>
          <xdr:row>1445</xdr:row>
          <xdr:rowOff>0</xdr:rowOff>
        </xdr:to>
        <xdr:sp macro="" textlink="">
          <xdr:nvSpPr>
            <xdr:cNvPr id="71638" name="frmPicDelete60" hidden="1">
              <a:extLst>
                <a:ext uri="{63B3BB69-23CF-44E3-9099-C40C66FF867C}">
                  <a14:compatExt spid="_x0000_s71638"/>
                </a:ext>
                <a:ext uri="{FF2B5EF4-FFF2-40B4-BE49-F238E27FC236}">
                  <a16:creationId xmlns:a16="http://schemas.microsoft.com/office/drawing/2014/main" id="{00000000-0008-0000-0400-0000D6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1466</xdr:row>
          <xdr:rowOff>142875</xdr:rowOff>
        </xdr:from>
        <xdr:to>
          <xdr:col>37</xdr:col>
          <xdr:colOff>428625</xdr:colOff>
          <xdr:row>1469</xdr:row>
          <xdr:rowOff>0</xdr:rowOff>
        </xdr:to>
        <xdr:sp macro="" textlink="">
          <xdr:nvSpPr>
            <xdr:cNvPr id="71639" name="frmPicDelete61" hidden="1">
              <a:extLst>
                <a:ext uri="{63B3BB69-23CF-44E3-9099-C40C66FF867C}">
                  <a14:compatExt spid="_x0000_s71639"/>
                </a:ext>
                <a:ext uri="{FF2B5EF4-FFF2-40B4-BE49-F238E27FC236}">
                  <a16:creationId xmlns:a16="http://schemas.microsoft.com/office/drawing/2014/main" id="{00000000-0008-0000-0400-0000D7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1490</xdr:row>
          <xdr:rowOff>142875</xdr:rowOff>
        </xdr:from>
        <xdr:to>
          <xdr:col>37</xdr:col>
          <xdr:colOff>428625</xdr:colOff>
          <xdr:row>1493</xdr:row>
          <xdr:rowOff>0</xdr:rowOff>
        </xdr:to>
        <xdr:sp macro="" textlink="">
          <xdr:nvSpPr>
            <xdr:cNvPr id="71640" name="frmPicDelete62" hidden="1">
              <a:extLst>
                <a:ext uri="{63B3BB69-23CF-44E3-9099-C40C66FF867C}">
                  <a14:compatExt spid="_x0000_s71640"/>
                </a:ext>
                <a:ext uri="{FF2B5EF4-FFF2-40B4-BE49-F238E27FC236}">
                  <a16:creationId xmlns:a16="http://schemas.microsoft.com/office/drawing/2014/main" id="{00000000-0008-0000-0400-0000D8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1514</xdr:row>
          <xdr:rowOff>142875</xdr:rowOff>
        </xdr:from>
        <xdr:to>
          <xdr:col>37</xdr:col>
          <xdr:colOff>428625</xdr:colOff>
          <xdr:row>1517</xdr:row>
          <xdr:rowOff>0</xdr:rowOff>
        </xdr:to>
        <xdr:sp macro="" textlink="">
          <xdr:nvSpPr>
            <xdr:cNvPr id="71641" name="frmPicDelete63" hidden="1">
              <a:extLst>
                <a:ext uri="{63B3BB69-23CF-44E3-9099-C40C66FF867C}">
                  <a14:compatExt spid="_x0000_s71641"/>
                </a:ext>
                <a:ext uri="{FF2B5EF4-FFF2-40B4-BE49-F238E27FC236}">
                  <a16:creationId xmlns:a16="http://schemas.microsoft.com/office/drawing/2014/main" id="{00000000-0008-0000-0400-0000D9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1538</xdr:row>
          <xdr:rowOff>142875</xdr:rowOff>
        </xdr:from>
        <xdr:to>
          <xdr:col>37</xdr:col>
          <xdr:colOff>428625</xdr:colOff>
          <xdr:row>1541</xdr:row>
          <xdr:rowOff>0</xdr:rowOff>
        </xdr:to>
        <xdr:sp macro="" textlink="">
          <xdr:nvSpPr>
            <xdr:cNvPr id="71642" name="frmPicDelete64" hidden="1">
              <a:extLst>
                <a:ext uri="{63B3BB69-23CF-44E3-9099-C40C66FF867C}">
                  <a14:compatExt spid="_x0000_s71642"/>
                </a:ext>
                <a:ext uri="{FF2B5EF4-FFF2-40B4-BE49-F238E27FC236}">
                  <a16:creationId xmlns:a16="http://schemas.microsoft.com/office/drawing/2014/main" id="{00000000-0008-0000-0400-0000DA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1562</xdr:row>
          <xdr:rowOff>142875</xdr:rowOff>
        </xdr:from>
        <xdr:to>
          <xdr:col>37</xdr:col>
          <xdr:colOff>428625</xdr:colOff>
          <xdr:row>1565</xdr:row>
          <xdr:rowOff>0</xdr:rowOff>
        </xdr:to>
        <xdr:sp macro="" textlink="">
          <xdr:nvSpPr>
            <xdr:cNvPr id="71643" name="frmPicDelete65" hidden="1">
              <a:extLst>
                <a:ext uri="{63B3BB69-23CF-44E3-9099-C40C66FF867C}">
                  <a14:compatExt spid="_x0000_s71643"/>
                </a:ext>
                <a:ext uri="{FF2B5EF4-FFF2-40B4-BE49-F238E27FC236}">
                  <a16:creationId xmlns:a16="http://schemas.microsoft.com/office/drawing/2014/main" id="{00000000-0008-0000-0400-0000DB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1586</xdr:row>
          <xdr:rowOff>142875</xdr:rowOff>
        </xdr:from>
        <xdr:to>
          <xdr:col>37</xdr:col>
          <xdr:colOff>428625</xdr:colOff>
          <xdr:row>1589</xdr:row>
          <xdr:rowOff>0</xdr:rowOff>
        </xdr:to>
        <xdr:sp macro="" textlink="">
          <xdr:nvSpPr>
            <xdr:cNvPr id="71644" name="frmPicDelete66" hidden="1">
              <a:extLst>
                <a:ext uri="{63B3BB69-23CF-44E3-9099-C40C66FF867C}">
                  <a14:compatExt spid="_x0000_s71644"/>
                </a:ext>
                <a:ext uri="{FF2B5EF4-FFF2-40B4-BE49-F238E27FC236}">
                  <a16:creationId xmlns:a16="http://schemas.microsoft.com/office/drawing/2014/main" id="{00000000-0008-0000-0400-0000DC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1610</xdr:row>
          <xdr:rowOff>142875</xdr:rowOff>
        </xdr:from>
        <xdr:to>
          <xdr:col>37</xdr:col>
          <xdr:colOff>428625</xdr:colOff>
          <xdr:row>1613</xdr:row>
          <xdr:rowOff>0</xdr:rowOff>
        </xdr:to>
        <xdr:sp macro="" textlink="">
          <xdr:nvSpPr>
            <xdr:cNvPr id="71645" name="frmPicDelete67" hidden="1">
              <a:extLst>
                <a:ext uri="{63B3BB69-23CF-44E3-9099-C40C66FF867C}">
                  <a14:compatExt spid="_x0000_s71645"/>
                </a:ext>
                <a:ext uri="{FF2B5EF4-FFF2-40B4-BE49-F238E27FC236}">
                  <a16:creationId xmlns:a16="http://schemas.microsoft.com/office/drawing/2014/main" id="{00000000-0008-0000-0400-0000DD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1634</xdr:row>
          <xdr:rowOff>142875</xdr:rowOff>
        </xdr:from>
        <xdr:to>
          <xdr:col>37</xdr:col>
          <xdr:colOff>428625</xdr:colOff>
          <xdr:row>1637</xdr:row>
          <xdr:rowOff>0</xdr:rowOff>
        </xdr:to>
        <xdr:sp macro="" textlink="">
          <xdr:nvSpPr>
            <xdr:cNvPr id="71646" name="frmPicDelete68" hidden="1">
              <a:extLst>
                <a:ext uri="{63B3BB69-23CF-44E3-9099-C40C66FF867C}">
                  <a14:compatExt spid="_x0000_s71646"/>
                </a:ext>
                <a:ext uri="{FF2B5EF4-FFF2-40B4-BE49-F238E27FC236}">
                  <a16:creationId xmlns:a16="http://schemas.microsoft.com/office/drawing/2014/main" id="{00000000-0008-0000-0400-0000DE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1658</xdr:row>
          <xdr:rowOff>142875</xdr:rowOff>
        </xdr:from>
        <xdr:to>
          <xdr:col>37</xdr:col>
          <xdr:colOff>428625</xdr:colOff>
          <xdr:row>1661</xdr:row>
          <xdr:rowOff>0</xdr:rowOff>
        </xdr:to>
        <xdr:sp macro="" textlink="">
          <xdr:nvSpPr>
            <xdr:cNvPr id="71647" name="frmPicDelete69" hidden="1">
              <a:extLst>
                <a:ext uri="{63B3BB69-23CF-44E3-9099-C40C66FF867C}">
                  <a14:compatExt spid="_x0000_s71647"/>
                </a:ext>
                <a:ext uri="{FF2B5EF4-FFF2-40B4-BE49-F238E27FC236}">
                  <a16:creationId xmlns:a16="http://schemas.microsoft.com/office/drawing/2014/main" id="{00000000-0008-0000-0400-0000DF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1682</xdr:row>
          <xdr:rowOff>142875</xdr:rowOff>
        </xdr:from>
        <xdr:to>
          <xdr:col>37</xdr:col>
          <xdr:colOff>428625</xdr:colOff>
          <xdr:row>1685</xdr:row>
          <xdr:rowOff>0</xdr:rowOff>
        </xdr:to>
        <xdr:sp macro="" textlink="">
          <xdr:nvSpPr>
            <xdr:cNvPr id="71648" name="frmPicDelete70" hidden="1">
              <a:extLst>
                <a:ext uri="{63B3BB69-23CF-44E3-9099-C40C66FF867C}">
                  <a14:compatExt spid="_x0000_s71648"/>
                </a:ext>
                <a:ext uri="{FF2B5EF4-FFF2-40B4-BE49-F238E27FC236}">
                  <a16:creationId xmlns:a16="http://schemas.microsoft.com/office/drawing/2014/main" id="{00000000-0008-0000-0400-0000E0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1706</xdr:row>
          <xdr:rowOff>142875</xdr:rowOff>
        </xdr:from>
        <xdr:to>
          <xdr:col>37</xdr:col>
          <xdr:colOff>428625</xdr:colOff>
          <xdr:row>1709</xdr:row>
          <xdr:rowOff>0</xdr:rowOff>
        </xdr:to>
        <xdr:sp macro="" textlink="">
          <xdr:nvSpPr>
            <xdr:cNvPr id="71649" name="frmPicDelete71" hidden="1">
              <a:extLst>
                <a:ext uri="{63B3BB69-23CF-44E3-9099-C40C66FF867C}">
                  <a14:compatExt spid="_x0000_s71649"/>
                </a:ext>
                <a:ext uri="{FF2B5EF4-FFF2-40B4-BE49-F238E27FC236}">
                  <a16:creationId xmlns:a16="http://schemas.microsoft.com/office/drawing/2014/main" id="{00000000-0008-0000-0400-0000E1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1730</xdr:row>
          <xdr:rowOff>142875</xdr:rowOff>
        </xdr:from>
        <xdr:to>
          <xdr:col>37</xdr:col>
          <xdr:colOff>428625</xdr:colOff>
          <xdr:row>1733</xdr:row>
          <xdr:rowOff>0</xdr:rowOff>
        </xdr:to>
        <xdr:sp macro="" textlink="">
          <xdr:nvSpPr>
            <xdr:cNvPr id="71650" name="frmPicDelete72" hidden="1">
              <a:extLst>
                <a:ext uri="{63B3BB69-23CF-44E3-9099-C40C66FF867C}">
                  <a14:compatExt spid="_x0000_s71650"/>
                </a:ext>
                <a:ext uri="{FF2B5EF4-FFF2-40B4-BE49-F238E27FC236}">
                  <a16:creationId xmlns:a16="http://schemas.microsoft.com/office/drawing/2014/main" id="{00000000-0008-0000-0400-0000E2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1754</xdr:row>
          <xdr:rowOff>142875</xdr:rowOff>
        </xdr:from>
        <xdr:to>
          <xdr:col>37</xdr:col>
          <xdr:colOff>428625</xdr:colOff>
          <xdr:row>1757</xdr:row>
          <xdr:rowOff>0</xdr:rowOff>
        </xdr:to>
        <xdr:sp macro="" textlink="">
          <xdr:nvSpPr>
            <xdr:cNvPr id="71651" name="frmPicDelete73" hidden="1">
              <a:extLst>
                <a:ext uri="{63B3BB69-23CF-44E3-9099-C40C66FF867C}">
                  <a14:compatExt spid="_x0000_s71651"/>
                </a:ext>
                <a:ext uri="{FF2B5EF4-FFF2-40B4-BE49-F238E27FC236}">
                  <a16:creationId xmlns:a16="http://schemas.microsoft.com/office/drawing/2014/main" id="{00000000-0008-0000-0400-0000E3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1778</xdr:row>
          <xdr:rowOff>142875</xdr:rowOff>
        </xdr:from>
        <xdr:to>
          <xdr:col>37</xdr:col>
          <xdr:colOff>428625</xdr:colOff>
          <xdr:row>1781</xdr:row>
          <xdr:rowOff>0</xdr:rowOff>
        </xdr:to>
        <xdr:sp macro="" textlink="">
          <xdr:nvSpPr>
            <xdr:cNvPr id="71652" name="frmPicDelete74" hidden="1">
              <a:extLst>
                <a:ext uri="{63B3BB69-23CF-44E3-9099-C40C66FF867C}">
                  <a14:compatExt spid="_x0000_s71652"/>
                </a:ext>
                <a:ext uri="{FF2B5EF4-FFF2-40B4-BE49-F238E27FC236}">
                  <a16:creationId xmlns:a16="http://schemas.microsoft.com/office/drawing/2014/main" id="{00000000-0008-0000-0400-0000E4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1802</xdr:row>
          <xdr:rowOff>142875</xdr:rowOff>
        </xdr:from>
        <xdr:to>
          <xdr:col>37</xdr:col>
          <xdr:colOff>428625</xdr:colOff>
          <xdr:row>1805</xdr:row>
          <xdr:rowOff>0</xdr:rowOff>
        </xdr:to>
        <xdr:sp macro="" textlink="">
          <xdr:nvSpPr>
            <xdr:cNvPr id="71653" name="frmPicDelete75" hidden="1">
              <a:extLst>
                <a:ext uri="{63B3BB69-23CF-44E3-9099-C40C66FF867C}">
                  <a14:compatExt spid="_x0000_s71653"/>
                </a:ext>
                <a:ext uri="{FF2B5EF4-FFF2-40B4-BE49-F238E27FC236}">
                  <a16:creationId xmlns:a16="http://schemas.microsoft.com/office/drawing/2014/main" id="{00000000-0008-0000-0400-0000E5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1826</xdr:row>
          <xdr:rowOff>142875</xdr:rowOff>
        </xdr:from>
        <xdr:to>
          <xdr:col>37</xdr:col>
          <xdr:colOff>428625</xdr:colOff>
          <xdr:row>1829</xdr:row>
          <xdr:rowOff>0</xdr:rowOff>
        </xdr:to>
        <xdr:sp macro="" textlink="">
          <xdr:nvSpPr>
            <xdr:cNvPr id="71654" name="frmPicDelete76" hidden="1">
              <a:extLst>
                <a:ext uri="{63B3BB69-23CF-44E3-9099-C40C66FF867C}">
                  <a14:compatExt spid="_x0000_s71654"/>
                </a:ext>
                <a:ext uri="{FF2B5EF4-FFF2-40B4-BE49-F238E27FC236}">
                  <a16:creationId xmlns:a16="http://schemas.microsoft.com/office/drawing/2014/main" id="{00000000-0008-0000-0400-0000E6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1850</xdr:row>
          <xdr:rowOff>142875</xdr:rowOff>
        </xdr:from>
        <xdr:to>
          <xdr:col>37</xdr:col>
          <xdr:colOff>428625</xdr:colOff>
          <xdr:row>1853</xdr:row>
          <xdr:rowOff>0</xdr:rowOff>
        </xdr:to>
        <xdr:sp macro="" textlink="">
          <xdr:nvSpPr>
            <xdr:cNvPr id="71655" name="frmPicDelete77" hidden="1">
              <a:extLst>
                <a:ext uri="{63B3BB69-23CF-44E3-9099-C40C66FF867C}">
                  <a14:compatExt spid="_x0000_s71655"/>
                </a:ext>
                <a:ext uri="{FF2B5EF4-FFF2-40B4-BE49-F238E27FC236}">
                  <a16:creationId xmlns:a16="http://schemas.microsoft.com/office/drawing/2014/main" id="{00000000-0008-0000-0400-0000E7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1874</xdr:row>
          <xdr:rowOff>142875</xdr:rowOff>
        </xdr:from>
        <xdr:to>
          <xdr:col>37</xdr:col>
          <xdr:colOff>428625</xdr:colOff>
          <xdr:row>1877</xdr:row>
          <xdr:rowOff>0</xdr:rowOff>
        </xdr:to>
        <xdr:sp macro="" textlink="">
          <xdr:nvSpPr>
            <xdr:cNvPr id="71656" name="frmPicDelete78" hidden="1">
              <a:extLst>
                <a:ext uri="{63B3BB69-23CF-44E3-9099-C40C66FF867C}">
                  <a14:compatExt spid="_x0000_s71656"/>
                </a:ext>
                <a:ext uri="{FF2B5EF4-FFF2-40B4-BE49-F238E27FC236}">
                  <a16:creationId xmlns:a16="http://schemas.microsoft.com/office/drawing/2014/main" id="{00000000-0008-0000-0400-0000E8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1898</xdr:row>
          <xdr:rowOff>142875</xdr:rowOff>
        </xdr:from>
        <xdr:to>
          <xdr:col>37</xdr:col>
          <xdr:colOff>428625</xdr:colOff>
          <xdr:row>1901</xdr:row>
          <xdr:rowOff>0</xdr:rowOff>
        </xdr:to>
        <xdr:sp macro="" textlink="">
          <xdr:nvSpPr>
            <xdr:cNvPr id="71657" name="frmPicDelete79" hidden="1">
              <a:extLst>
                <a:ext uri="{63B3BB69-23CF-44E3-9099-C40C66FF867C}">
                  <a14:compatExt spid="_x0000_s71657"/>
                </a:ext>
                <a:ext uri="{FF2B5EF4-FFF2-40B4-BE49-F238E27FC236}">
                  <a16:creationId xmlns:a16="http://schemas.microsoft.com/office/drawing/2014/main" id="{00000000-0008-0000-0400-0000E9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1922</xdr:row>
          <xdr:rowOff>142875</xdr:rowOff>
        </xdr:from>
        <xdr:to>
          <xdr:col>37</xdr:col>
          <xdr:colOff>428625</xdr:colOff>
          <xdr:row>1925</xdr:row>
          <xdr:rowOff>0</xdr:rowOff>
        </xdr:to>
        <xdr:sp macro="" textlink="">
          <xdr:nvSpPr>
            <xdr:cNvPr id="71658" name="frmPicDelete80" hidden="1">
              <a:extLst>
                <a:ext uri="{63B3BB69-23CF-44E3-9099-C40C66FF867C}">
                  <a14:compatExt spid="_x0000_s71658"/>
                </a:ext>
                <a:ext uri="{FF2B5EF4-FFF2-40B4-BE49-F238E27FC236}">
                  <a16:creationId xmlns:a16="http://schemas.microsoft.com/office/drawing/2014/main" id="{00000000-0008-0000-0400-0000EA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1946</xdr:row>
          <xdr:rowOff>142875</xdr:rowOff>
        </xdr:from>
        <xdr:to>
          <xdr:col>37</xdr:col>
          <xdr:colOff>428625</xdr:colOff>
          <xdr:row>1949</xdr:row>
          <xdr:rowOff>0</xdr:rowOff>
        </xdr:to>
        <xdr:sp macro="" textlink="">
          <xdr:nvSpPr>
            <xdr:cNvPr id="71659" name="frmPicDelete81" hidden="1">
              <a:extLst>
                <a:ext uri="{63B3BB69-23CF-44E3-9099-C40C66FF867C}">
                  <a14:compatExt spid="_x0000_s71659"/>
                </a:ext>
                <a:ext uri="{FF2B5EF4-FFF2-40B4-BE49-F238E27FC236}">
                  <a16:creationId xmlns:a16="http://schemas.microsoft.com/office/drawing/2014/main" id="{00000000-0008-0000-0400-0000EB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1970</xdr:row>
          <xdr:rowOff>142875</xdr:rowOff>
        </xdr:from>
        <xdr:to>
          <xdr:col>37</xdr:col>
          <xdr:colOff>428625</xdr:colOff>
          <xdr:row>1973</xdr:row>
          <xdr:rowOff>0</xdr:rowOff>
        </xdr:to>
        <xdr:sp macro="" textlink="">
          <xdr:nvSpPr>
            <xdr:cNvPr id="71660" name="frmPicDelete82" hidden="1">
              <a:extLst>
                <a:ext uri="{63B3BB69-23CF-44E3-9099-C40C66FF867C}">
                  <a14:compatExt spid="_x0000_s71660"/>
                </a:ext>
                <a:ext uri="{FF2B5EF4-FFF2-40B4-BE49-F238E27FC236}">
                  <a16:creationId xmlns:a16="http://schemas.microsoft.com/office/drawing/2014/main" id="{00000000-0008-0000-0400-0000EC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1994</xdr:row>
          <xdr:rowOff>142875</xdr:rowOff>
        </xdr:from>
        <xdr:to>
          <xdr:col>37</xdr:col>
          <xdr:colOff>428625</xdr:colOff>
          <xdr:row>1997</xdr:row>
          <xdr:rowOff>0</xdr:rowOff>
        </xdr:to>
        <xdr:sp macro="" textlink="">
          <xdr:nvSpPr>
            <xdr:cNvPr id="71661" name="frmPicDelete83" hidden="1">
              <a:extLst>
                <a:ext uri="{63B3BB69-23CF-44E3-9099-C40C66FF867C}">
                  <a14:compatExt spid="_x0000_s71661"/>
                </a:ext>
                <a:ext uri="{FF2B5EF4-FFF2-40B4-BE49-F238E27FC236}">
                  <a16:creationId xmlns:a16="http://schemas.microsoft.com/office/drawing/2014/main" id="{00000000-0008-0000-0400-0000ED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2018</xdr:row>
          <xdr:rowOff>142875</xdr:rowOff>
        </xdr:from>
        <xdr:to>
          <xdr:col>37</xdr:col>
          <xdr:colOff>428625</xdr:colOff>
          <xdr:row>2021</xdr:row>
          <xdr:rowOff>0</xdr:rowOff>
        </xdr:to>
        <xdr:sp macro="" textlink="">
          <xdr:nvSpPr>
            <xdr:cNvPr id="71662" name="frmPicDelete84" hidden="1">
              <a:extLst>
                <a:ext uri="{63B3BB69-23CF-44E3-9099-C40C66FF867C}">
                  <a14:compatExt spid="_x0000_s71662"/>
                </a:ext>
                <a:ext uri="{FF2B5EF4-FFF2-40B4-BE49-F238E27FC236}">
                  <a16:creationId xmlns:a16="http://schemas.microsoft.com/office/drawing/2014/main" id="{00000000-0008-0000-0400-0000EE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2042</xdr:row>
          <xdr:rowOff>142875</xdr:rowOff>
        </xdr:from>
        <xdr:to>
          <xdr:col>37</xdr:col>
          <xdr:colOff>428625</xdr:colOff>
          <xdr:row>2045</xdr:row>
          <xdr:rowOff>0</xdr:rowOff>
        </xdr:to>
        <xdr:sp macro="" textlink="">
          <xdr:nvSpPr>
            <xdr:cNvPr id="71663" name="frmPicDelete85" hidden="1">
              <a:extLst>
                <a:ext uri="{63B3BB69-23CF-44E3-9099-C40C66FF867C}">
                  <a14:compatExt spid="_x0000_s71663"/>
                </a:ext>
                <a:ext uri="{FF2B5EF4-FFF2-40B4-BE49-F238E27FC236}">
                  <a16:creationId xmlns:a16="http://schemas.microsoft.com/office/drawing/2014/main" id="{00000000-0008-0000-0400-0000EF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2066</xdr:row>
          <xdr:rowOff>142875</xdr:rowOff>
        </xdr:from>
        <xdr:to>
          <xdr:col>37</xdr:col>
          <xdr:colOff>428625</xdr:colOff>
          <xdr:row>2069</xdr:row>
          <xdr:rowOff>0</xdr:rowOff>
        </xdr:to>
        <xdr:sp macro="" textlink="">
          <xdr:nvSpPr>
            <xdr:cNvPr id="71664" name="frmPicDelete86" hidden="1">
              <a:extLst>
                <a:ext uri="{63B3BB69-23CF-44E3-9099-C40C66FF867C}">
                  <a14:compatExt spid="_x0000_s71664"/>
                </a:ext>
                <a:ext uri="{FF2B5EF4-FFF2-40B4-BE49-F238E27FC236}">
                  <a16:creationId xmlns:a16="http://schemas.microsoft.com/office/drawing/2014/main" id="{00000000-0008-0000-0400-0000F0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2090</xdr:row>
          <xdr:rowOff>142875</xdr:rowOff>
        </xdr:from>
        <xdr:to>
          <xdr:col>37</xdr:col>
          <xdr:colOff>428625</xdr:colOff>
          <xdr:row>2093</xdr:row>
          <xdr:rowOff>0</xdr:rowOff>
        </xdr:to>
        <xdr:sp macro="" textlink="">
          <xdr:nvSpPr>
            <xdr:cNvPr id="71665" name="frmPicDelete87" hidden="1">
              <a:extLst>
                <a:ext uri="{63B3BB69-23CF-44E3-9099-C40C66FF867C}">
                  <a14:compatExt spid="_x0000_s71665"/>
                </a:ext>
                <a:ext uri="{FF2B5EF4-FFF2-40B4-BE49-F238E27FC236}">
                  <a16:creationId xmlns:a16="http://schemas.microsoft.com/office/drawing/2014/main" id="{00000000-0008-0000-0400-0000F1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2114</xdr:row>
          <xdr:rowOff>142875</xdr:rowOff>
        </xdr:from>
        <xdr:to>
          <xdr:col>37</xdr:col>
          <xdr:colOff>428625</xdr:colOff>
          <xdr:row>2117</xdr:row>
          <xdr:rowOff>0</xdr:rowOff>
        </xdr:to>
        <xdr:sp macro="" textlink="">
          <xdr:nvSpPr>
            <xdr:cNvPr id="71666" name="frmPicDelete88" hidden="1">
              <a:extLst>
                <a:ext uri="{63B3BB69-23CF-44E3-9099-C40C66FF867C}">
                  <a14:compatExt spid="_x0000_s71666"/>
                </a:ext>
                <a:ext uri="{FF2B5EF4-FFF2-40B4-BE49-F238E27FC236}">
                  <a16:creationId xmlns:a16="http://schemas.microsoft.com/office/drawing/2014/main" id="{00000000-0008-0000-0400-0000F2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2138</xdr:row>
          <xdr:rowOff>142875</xdr:rowOff>
        </xdr:from>
        <xdr:to>
          <xdr:col>37</xdr:col>
          <xdr:colOff>428625</xdr:colOff>
          <xdr:row>2141</xdr:row>
          <xdr:rowOff>0</xdr:rowOff>
        </xdr:to>
        <xdr:sp macro="" textlink="">
          <xdr:nvSpPr>
            <xdr:cNvPr id="71667" name="frmPicDelete89" hidden="1">
              <a:extLst>
                <a:ext uri="{63B3BB69-23CF-44E3-9099-C40C66FF867C}">
                  <a14:compatExt spid="_x0000_s71667"/>
                </a:ext>
                <a:ext uri="{FF2B5EF4-FFF2-40B4-BE49-F238E27FC236}">
                  <a16:creationId xmlns:a16="http://schemas.microsoft.com/office/drawing/2014/main" id="{00000000-0008-0000-0400-0000F3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2162</xdr:row>
          <xdr:rowOff>142875</xdr:rowOff>
        </xdr:from>
        <xdr:to>
          <xdr:col>37</xdr:col>
          <xdr:colOff>428625</xdr:colOff>
          <xdr:row>2165</xdr:row>
          <xdr:rowOff>0</xdr:rowOff>
        </xdr:to>
        <xdr:sp macro="" textlink="">
          <xdr:nvSpPr>
            <xdr:cNvPr id="71668" name="frmPicDelete90" hidden="1">
              <a:extLst>
                <a:ext uri="{63B3BB69-23CF-44E3-9099-C40C66FF867C}">
                  <a14:compatExt spid="_x0000_s71668"/>
                </a:ext>
                <a:ext uri="{FF2B5EF4-FFF2-40B4-BE49-F238E27FC236}">
                  <a16:creationId xmlns:a16="http://schemas.microsoft.com/office/drawing/2014/main" id="{00000000-0008-0000-0400-0000F4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2186</xdr:row>
          <xdr:rowOff>142875</xdr:rowOff>
        </xdr:from>
        <xdr:to>
          <xdr:col>37</xdr:col>
          <xdr:colOff>428625</xdr:colOff>
          <xdr:row>2189</xdr:row>
          <xdr:rowOff>0</xdr:rowOff>
        </xdr:to>
        <xdr:sp macro="" textlink="">
          <xdr:nvSpPr>
            <xdr:cNvPr id="71669" name="frmPicDelete91" hidden="1">
              <a:extLst>
                <a:ext uri="{63B3BB69-23CF-44E3-9099-C40C66FF867C}">
                  <a14:compatExt spid="_x0000_s71669"/>
                </a:ext>
                <a:ext uri="{FF2B5EF4-FFF2-40B4-BE49-F238E27FC236}">
                  <a16:creationId xmlns:a16="http://schemas.microsoft.com/office/drawing/2014/main" id="{00000000-0008-0000-0400-0000F5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2210</xdr:row>
          <xdr:rowOff>142875</xdr:rowOff>
        </xdr:from>
        <xdr:to>
          <xdr:col>37</xdr:col>
          <xdr:colOff>428625</xdr:colOff>
          <xdr:row>2213</xdr:row>
          <xdr:rowOff>0</xdr:rowOff>
        </xdr:to>
        <xdr:sp macro="" textlink="">
          <xdr:nvSpPr>
            <xdr:cNvPr id="71670" name="frmPicDelete92" hidden="1">
              <a:extLst>
                <a:ext uri="{63B3BB69-23CF-44E3-9099-C40C66FF867C}">
                  <a14:compatExt spid="_x0000_s71670"/>
                </a:ext>
                <a:ext uri="{FF2B5EF4-FFF2-40B4-BE49-F238E27FC236}">
                  <a16:creationId xmlns:a16="http://schemas.microsoft.com/office/drawing/2014/main" id="{00000000-0008-0000-0400-0000F6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2234</xdr:row>
          <xdr:rowOff>142875</xdr:rowOff>
        </xdr:from>
        <xdr:to>
          <xdr:col>37</xdr:col>
          <xdr:colOff>428625</xdr:colOff>
          <xdr:row>2237</xdr:row>
          <xdr:rowOff>0</xdr:rowOff>
        </xdr:to>
        <xdr:sp macro="" textlink="">
          <xdr:nvSpPr>
            <xdr:cNvPr id="71671" name="frmPicDelete93" hidden="1">
              <a:extLst>
                <a:ext uri="{63B3BB69-23CF-44E3-9099-C40C66FF867C}">
                  <a14:compatExt spid="_x0000_s71671"/>
                </a:ext>
                <a:ext uri="{FF2B5EF4-FFF2-40B4-BE49-F238E27FC236}">
                  <a16:creationId xmlns:a16="http://schemas.microsoft.com/office/drawing/2014/main" id="{00000000-0008-0000-0400-0000F7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2258</xdr:row>
          <xdr:rowOff>142875</xdr:rowOff>
        </xdr:from>
        <xdr:to>
          <xdr:col>37</xdr:col>
          <xdr:colOff>428625</xdr:colOff>
          <xdr:row>2261</xdr:row>
          <xdr:rowOff>0</xdr:rowOff>
        </xdr:to>
        <xdr:sp macro="" textlink="">
          <xdr:nvSpPr>
            <xdr:cNvPr id="71672" name="frmPicDelete94" hidden="1">
              <a:extLst>
                <a:ext uri="{63B3BB69-23CF-44E3-9099-C40C66FF867C}">
                  <a14:compatExt spid="_x0000_s71672"/>
                </a:ext>
                <a:ext uri="{FF2B5EF4-FFF2-40B4-BE49-F238E27FC236}">
                  <a16:creationId xmlns:a16="http://schemas.microsoft.com/office/drawing/2014/main" id="{00000000-0008-0000-0400-0000F8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2282</xdr:row>
          <xdr:rowOff>142875</xdr:rowOff>
        </xdr:from>
        <xdr:to>
          <xdr:col>37</xdr:col>
          <xdr:colOff>428625</xdr:colOff>
          <xdr:row>2285</xdr:row>
          <xdr:rowOff>0</xdr:rowOff>
        </xdr:to>
        <xdr:sp macro="" textlink="">
          <xdr:nvSpPr>
            <xdr:cNvPr id="71673" name="frmPicDelete95" hidden="1">
              <a:extLst>
                <a:ext uri="{63B3BB69-23CF-44E3-9099-C40C66FF867C}">
                  <a14:compatExt spid="_x0000_s71673"/>
                </a:ext>
                <a:ext uri="{FF2B5EF4-FFF2-40B4-BE49-F238E27FC236}">
                  <a16:creationId xmlns:a16="http://schemas.microsoft.com/office/drawing/2014/main" id="{00000000-0008-0000-0400-0000F9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2306</xdr:row>
          <xdr:rowOff>142875</xdr:rowOff>
        </xdr:from>
        <xdr:to>
          <xdr:col>37</xdr:col>
          <xdr:colOff>428625</xdr:colOff>
          <xdr:row>2309</xdr:row>
          <xdr:rowOff>0</xdr:rowOff>
        </xdr:to>
        <xdr:sp macro="" textlink="">
          <xdr:nvSpPr>
            <xdr:cNvPr id="71674" name="frmPicDelete96" hidden="1">
              <a:extLst>
                <a:ext uri="{63B3BB69-23CF-44E3-9099-C40C66FF867C}">
                  <a14:compatExt spid="_x0000_s71674"/>
                </a:ext>
                <a:ext uri="{FF2B5EF4-FFF2-40B4-BE49-F238E27FC236}">
                  <a16:creationId xmlns:a16="http://schemas.microsoft.com/office/drawing/2014/main" id="{00000000-0008-0000-0400-0000FA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2330</xdr:row>
          <xdr:rowOff>142875</xdr:rowOff>
        </xdr:from>
        <xdr:to>
          <xdr:col>37</xdr:col>
          <xdr:colOff>428625</xdr:colOff>
          <xdr:row>2333</xdr:row>
          <xdr:rowOff>0</xdr:rowOff>
        </xdr:to>
        <xdr:sp macro="" textlink="">
          <xdr:nvSpPr>
            <xdr:cNvPr id="71675" name="frmPicDelete97" hidden="1">
              <a:extLst>
                <a:ext uri="{63B3BB69-23CF-44E3-9099-C40C66FF867C}">
                  <a14:compatExt spid="_x0000_s71675"/>
                </a:ext>
                <a:ext uri="{FF2B5EF4-FFF2-40B4-BE49-F238E27FC236}">
                  <a16:creationId xmlns:a16="http://schemas.microsoft.com/office/drawing/2014/main" id="{00000000-0008-0000-0400-0000FB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2355</xdr:row>
          <xdr:rowOff>0</xdr:rowOff>
        </xdr:from>
        <xdr:to>
          <xdr:col>37</xdr:col>
          <xdr:colOff>428625</xdr:colOff>
          <xdr:row>2357</xdr:row>
          <xdr:rowOff>9525</xdr:rowOff>
        </xdr:to>
        <xdr:sp macro="" textlink="">
          <xdr:nvSpPr>
            <xdr:cNvPr id="71676" name="frmPicDelete98" hidden="1">
              <a:extLst>
                <a:ext uri="{63B3BB69-23CF-44E3-9099-C40C66FF867C}">
                  <a14:compatExt spid="_x0000_s71676"/>
                </a:ext>
                <a:ext uri="{FF2B5EF4-FFF2-40B4-BE49-F238E27FC236}">
                  <a16:creationId xmlns:a16="http://schemas.microsoft.com/office/drawing/2014/main" id="{00000000-0008-0000-0400-0000FC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142875</xdr:colOff>
          <xdr:row>2379</xdr:row>
          <xdr:rowOff>0</xdr:rowOff>
        </xdr:from>
        <xdr:to>
          <xdr:col>37</xdr:col>
          <xdr:colOff>428625</xdr:colOff>
          <xdr:row>2381</xdr:row>
          <xdr:rowOff>9525</xdr:rowOff>
        </xdr:to>
        <xdr:sp macro="" textlink="">
          <xdr:nvSpPr>
            <xdr:cNvPr id="71677" name="frmPicDelete99" hidden="1">
              <a:extLst>
                <a:ext uri="{63B3BB69-23CF-44E3-9099-C40C66FF867C}">
                  <a14:compatExt spid="_x0000_s71677"/>
                </a:ext>
                <a:ext uri="{FF2B5EF4-FFF2-40B4-BE49-F238E27FC236}">
                  <a16:creationId xmlns:a16="http://schemas.microsoft.com/office/drawing/2014/main" id="{00000000-0008-0000-0400-0000FD1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25</xdr:row>
          <xdr:rowOff>129428</xdr:rowOff>
        </xdr:from>
        <xdr:to>
          <xdr:col>37</xdr:col>
          <xdr:colOff>326091</xdr:colOff>
          <xdr:row>27</xdr:row>
          <xdr:rowOff>149038</xdr:rowOff>
        </xdr:to>
        <xdr:sp macro="" textlink="">
          <xdr:nvSpPr>
            <xdr:cNvPr id="119814" name="frmPicUpdate01" hidden="1">
              <a:extLst>
                <a:ext uri="{63B3BB69-23CF-44E3-9099-C40C66FF867C}">
                  <a14:compatExt spid="_x0000_s119814"/>
                </a:ext>
                <a:ext uri="{FF2B5EF4-FFF2-40B4-BE49-F238E27FC236}">
                  <a16:creationId xmlns:a16="http://schemas.microsoft.com/office/drawing/2014/main" id="{00000000-0008-0000-0400-000006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48</xdr:row>
          <xdr:rowOff>129988</xdr:rowOff>
        </xdr:from>
        <xdr:to>
          <xdr:col>37</xdr:col>
          <xdr:colOff>326091</xdr:colOff>
          <xdr:row>50</xdr:row>
          <xdr:rowOff>149599</xdr:rowOff>
        </xdr:to>
        <xdr:sp macro="" textlink="">
          <xdr:nvSpPr>
            <xdr:cNvPr id="119815" name="frmPicUpdate02" hidden="1">
              <a:extLst>
                <a:ext uri="{63B3BB69-23CF-44E3-9099-C40C66FF867C}">
                  <a14:compatExt spid="_x0000_s119815"/>
                </a:ext>
                <a:ext uri="{FF2B5EF4-FFF2-40B4-BE49-F238E27FC236}">
                  <a16:creationId xmlns:a16="http://schemas.microsoft.com/office/drawing/2014/main" id="{00000000-0008-0000-0400-000007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71</xdr:row>
          <xdr:rowOff>130549</xdr:rowOff>
        </xdr:from>
        <xdr:to>
          <xdr:col>37</xdr:col>
          <xdr:colOff>326091</xdr:colOff>
          <xdr:row>73</xdr:row>
          <xdr:rowOff>150159</xdr:rowOff>
        </xdr:to>
        <xdr:sp macro="" textlink="">
          <xdr:nvSpPr>
            <xdr:cNvPr id="119816" name="frmPicUpdate03" hidden="1">
              <a:extLst>
                <a:ext uri="{63B3BB69-23CF-44E3-9099-C40C66FF867C}">
                  <a14:compatExt spid="_x0000_s119816"/>
                </a:ext>
                <a:ext uri="{FF2B5EF4-FFF2-40B4-BE49-F238E27FC236}">
                  <a16:creationId xmlns:a16="http://schemas.microsoft.com/office/drawing/2014/main" id="{00000000-0008-0000-0400-000008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94</xdr:row>
          <xdr:rowOff>131109</xdr:rowOff>
        </xdr:from>
        <xdr:to>
          <xdr:col>37</xdr:col>
          <xdr:colOff>326091</xdr:colOff>
          <xdr:row>96</xdr:row>
          <xdr:rowOff>150719</xdr:rowOff>
        </xdr:to>
        <xdr:sp macro="" textlink="">
          <xdr:nvSpPr>
            <xdr:cNvPr id="119817" name="frmPicUpdate04" hidden="1">
              <a:extLst>
                <a:ext uri="{63B3BB69-23CF-44E3-9099-C40C66FF867C}">
                  <a14:compatExt spid="_x0000_s119817"/>
                </a:ext>
                <a:ext uri="{FF2B5EF4-FFF2-40B4-BE49-F238E27FC236}">
                  <a16:creationId xmlns:a16="http://schemas.microsoft.com/office/drawing/2014/main" id="{00000000-0008-0000-0400-000009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117</xdr:row>
          <xdr:rowOff>122144</xdr:rowOff>
        </xdr:from>
        <xdr:to>
          <xdr:col>37</xdr:col>
          <xdr:colOff>326091</xdr:colOff>
          <xdr:row>119</xdr:row>
          <xdr:rowOff>141754</xdr:rowOff>
        </xdr:to>
        <xdr:sp macro="" textlink="">
          <xdr:nvSpPr>
            <xdr:cNvPr id="119818" name="frmPicUpdate05" hidden="1">
              <a:extLst>
                <a:ext uri="{63B3BB69-23CF-44E3-9099-C40C66FF867C}">
                  <a14:compatExt spid="_x0000_s119818"/>
                </a:ext>
                <a:ext uri="{FF2B5EF4-FFF2-40B4-BE49-F238E27FC236}">
                  <a16:creationId xmlns:a16="http://schemas.microsoft.com/office/drawing/2014/main" id="{00000000-0008-0000-0400-00000A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140</xdr:row>
          <xdr:rowOff>99172</xdr:rowOff>
        </xdr:from>
        <xdr:to>
          <xdr:col>37</xdr:col>
          <xdr:colOff>326091</xdr:colOff>
          <xdr:row>142</xdr:row>
          <xdr:rowOff>118782</xdr:rowOff>
        </xdr:to>
        <xdr:sp macro="" textlink="">
          <xdr:nvSpPr>
            <xdr:cNvPr id="119819" name="frmPicUpdate06" hidden="1">
              <a:extLst>
                <a:ext uri="{63B3BB69-23CF-44E3-9099-C40C66FF867C}">
                  <a14:compatExt spid="_x0000_s119819"/>
                </a:ext>
                <a:ext uri="{FF2B5EF4-FFF2-40B4-BE49-F238E27FC236}">
                  <a16:creationId xmlns:a16="http://schemas.microsoft.com/office/drawing/2014/main" id="{00000000-0008-0000-0400-00000B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163</xdr:row>
          <xdr:rowOff>66675</xdr:rowOff>
        </xdr:from>
        <xdr:to>
          <xdr:col>37</xdr:col>
          <xdr:colOff>326091</xdr:colOff>
          <xdr:row>165</xdr:row>
          <xdr:rowOff>86285</xdr:rowOff>
        </xdr:to>
        <xdr:sp macro="" textlink="">
          <xdr:nvSpPr>
            <xdr:cNvPr id="119820" name="frmPicUpdate07" hidden="1">
              <a:extLst>
                <a:ext uri="{63B3BB69-23CF-44E3-9099-C40C66FF867C}">
                  <a14:compatExt spid="_x0000_s119820"/>
                </a:ext>
                <a:ext uri="{FF2B5EF4-FFF2-40B4-BE49-F238E27FC236}">
                  <a16:creationId xmlns:a16="http://schemas.microsoft.com/office/drawing/2014/main" id="{00000000-0008-0000-0400-00000C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186</xdr:row>
          <xdr:rowOff>43703</xdr:rowOff>
        </xdr:from>
        <xdr:to>
          <xdr:col>37</xdr:col>
          <xdr:colOff>326091</xdr:colOff>
          <xdr:row>188</xdr:row>
          <xdr:rowOff>63313</xdr:rowOff>
        </xdr:to>
        <xdr:sp macro="" textlink="">
          <xdr:nvSpPr>
            <xdr:cNvPr id="119821" name="frmPicUpdate08" hidden="1">
              <a:extLst>
                <a:ext uri="{63B3BB69-23CF-44E3-9099-C40C66FF867C}">
                  <a14:compatExt spid="_x0000_s119821"/>
                </a:ext>
                <a:ext uri="{FF2B5EF4-FFF2-40B4-BE49-F238E27FC236}">
                  <a16:creationId xmlns:a16="http://schemas.microsoft.com/office/drawing/2014/main" id="{00000000-0008-0000-0400-00000D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209</xdr:row>
          <xdr:rowOff>11206</xdr:rowOff>
        </xdr:from>
        <xdr:to>
          <xdr:col>37</xdr:col>
          <xdr:colOff>326091</xdr:colOff>
          <xdr:row>211</xdr:row>
          <xdr:rowOff>30816</xdr:rowOff>
        </xdr:to>
        <xdr:sp macro="" textlink="">
          <xdr:nvSpPr>
            <xdr:cNvPr id="119822" name="frmPicUpdate09" hidden="1">
              <a:extLst>
                <a:ext uri="{63B3BB69-23CF-44E3-9099-C40C66FF867C}">
                  <a14:compatExt spid="_x0000_s119822"/>
                </a:ext>
                <a:ext uri="{FF2B5EF4-FFF2-40B4-BE49-F238E27FC236}">
                  <a16:creationId xmlns:a16="http://schemas.microsoft.com/office/drawing/2014/main" id="{00000000-0008-0000-0400-00000E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231</xdr:row>
          <xdr:rowOff>135591</xdr:rowOff>
        </xdr:from>
        <xdr:to>
          <xdr:col>37</xdr:col>
          <xdr:colOff>326091</xdr:colOff>
          <xdr:row>233</xdr:row>
          <xdr:rowOff>155201</xdr:rowOff>
        </xdr:to>
        <xdr:sp macro="" textlink="">
          <xdr:nvSpPr>
            <xdr:cNvPr id="119823" name="frmPicUpdate10" hidden="1">
              <a:extLst>
                <a:ext uri="{63B3BB69-23CF-44E3-9099-C40C66FF867C}">
                  <a14:compatExt spid="_x0000_s119823"/>
                </a:ext>
                <a:ext uri="{FF2B5EF4-FFF2-40B4-BE49-F238E27FC236}">
                  <a16:creationId xmlns:a16="http://schemas.microsoft.com/office/drawing/2014/main" id="{00000000-0008-0000-0400-00000F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254</xdr:row>
          <xdr:rowOff>112619</xdr:rowOff>
        </xdr:from>
        <xdr:to>
          <xdr:col>37</xdr:col>
          <xdr:colOff>326091</xdr:colOff>
          <xdr:row>256</xdr:row>
          <xdr:rowOff>132229</xdr:rowOff>
        </xdr:to>
        <xdr:sp macro="" textlink="">
          <xdr:nvSpPr>
            <xdr:cNvPr id="119824" name="frmPicUpdate11" hidden="1">
              <a:extLst>
                <a:ext uri="{63B3BB69-23CF-44E3-9099-C40C66FF867C}">
                  <a14:compatExt spid="_x0000_s119824"/>
                </a:ext>
                <a:ext uri="{FF2B5EF4-FFF2-40B4-BE49-F238E27FC236}">
                  <a16:creationId xmlns:a16="http://schemas.microsoft.com/office/drawing/2014/main" id="{00000000-0008-0000-0400-000010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277</xdr:row>
          <xdr:rowOff>80122</xdr:rowOff>
        </xdr:from>
        <xdr:to>
          <xdr:col>37</xdr:col>
          <xdr:colOff>326091</xdr:colOff>
          <xdr:row>279</xdr:row>
          <xdr:rowOff>99732</xdr:rowOff>
        </xdr:to>
        <xdr:sp macro="" textlink="">
          <xdr:nvSpPr>
            <xdr:cNvPr id="119825" name="frmPicUpdate12" hidden="1">
              <a:extLst>
                <a:ext uri="{63B3BB69-23CF-44E3-9099-C40C66FF867C}">
                  <a14:compatExt spid="_x0000_s119825"/>
                </a:ext>
                <a:ext uri="{FF2B5EF4-FFF2-40B4-BE49-F238E27FC236}">
                  <a16:creationId xmlns:a16="http://schemas.microsoft.com/office/drawing/2014/main" id="{00000000-0008-0000-0400-000011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300</xdr:row>
          <xdr:rowOff>57150</xdr:rowOff>
        </xdr:from>
        <xdr:to>
          <xdr:col>37</xdr:col>
          <xdr:colOff>326091</xdr:colOff>
          <xdr:row>302</xdr:row>
          <xdr:rowOff>76760</xdr:rowOff>
        </xdr:to>
        <xdr:sp macro="" textlink="">
          <xdr:nvSpPr>
            <xdr:cNvPr id="119826" name="frmPicUpdate13" hidden="1">
              <a:extLst>
                <a:ext uri="{63B3BB69-23CF-44E3-9099-C40C66FF867C}">
                  <a14:compatExt spid="_x0000_s119826"/>
                </a:ext>
                <a:ext uri="{FF2B5EF4-FFF2-40B4-BE49-F238E27FC236}">
                  <a16:creationId xmlns:a16="http://schemas.microsoft.com/office/drawing/2014/main" id="{00000000-0008-0000-0400-000012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323</xdr:row>
          <xdr:rowOff>24653</xdr:rowOff>
        </xdr:from>
        <xdr:to>
          <xdr:col>37</xdr:col>
          <xdr:colOff>326091</xdr:colOff>
          <xdr:row>325</xdr:row>
          <xdr:rowOff>44263</xdr:rowOff>
        </xdr:to>
        <xdr:sp macro="" textlink="">
          <xdr:nvSpPr>
            <xdr:cNvPr id="119827" name="frmPicUpdate14" hidden="1">
              <a:extLst>
                <a:ext uri="{63B3BB69-23CF-44E3-9099-C40C66FF867C}">
                  <a14:compatExt spid="_x0000_s119827"/>
                </a:ext>
                <a:ext uri="{FF2B5EF4-FFF2-40B4-BE49-F238E27FC236}">
                  <a16:creationId xmlns:a16="http://schemas.microsoft.com/office/drawing/2014/main" id="{00000000-0008-0000-0400-000013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345</xdr:row>
          <xdr:rowOff>149038</xdr:rowOff>
        </xdr:from>
        <xdr:to>
          <xdr:col>37</xdr:col>
          <xdr:colOff>326091</xdr:colOff>
          <xdr:row>348</xdr:row>
          <xdr:rowOff>11766</xdr:rowOff>
        </xdr:to>
        <xdr:sp macro="" textlink="">
          <xdr:nvSpPr>
            <xdr:cNvPr id="119828" name="frmPicUpdate15" hidden="1">
              <a:extLst>
                <a:ext uri="{63B3BB69-23CF-44E3-9099-C40C66FF867C}">
                  <a14:compatExt spid="_x0000_s119828"/>
                </a:ext>
                <a:ext uri="{FF2B5EF4-FFF2-40B4-BE49-F238E27FC236}">
                  <a16:creationId xmlns:a16="http://schemas.microsoft.com/office/drawing/2014/main" id="{00000000-0008-0000-0400-000014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368</xdr:row>
          <xdr:rowOff>159684</xdr:rowOff>
        </xdr:from>
        <xdr:to>
          <xdr:col>37</xdr:col>
          <xdr:colOff>326091</xdr:colOff>
          <xdr:row>370</xdr:row>
          <xdr:rowOff>145676</xdr:rowOff>
        </xdr:to>
        <xdr:sp macro="" textlink="">
          <xdr:nvSpPr>
            <xdr:cNvPr id="119829" name="frmPicUpdate16" hidden="1">
              <a:extLst>
                <a:ext uri="{63B3BB69-23CF-44E3-9099-C40C66FF867C}">
                  <a14:compatExt spid="_x0000_s119829"/>
                </a:ext>
                <a:ext uri="{FF2B5EF4-FFF2-40B4-BE49-F238E27FC236}">
                  <a16:creationId xmlns:a16="http://schemas.microsoft.com/office/drawing/2014/main" id="{00000000-0008-0000-0400-000015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391</xdr:row>
          <xdr:rowOff>160804</xdr:rowOff>
        </xdr:from>
        <xdr:to>
          <xdr:col>37</xdr:col>
          <xdr:colOff>326091</xdr:colOff>
          <xdr:row>393</xdr:row>
          <xdr:rowOff>113179</xdr:rowOff>
        </xdr:to>
        <xdr:sp macro="" textlink="">
          <xdr:nvSpPr>
            <xdr:cNvPr id="119830" name="frmPicUpdate17" hidden="1">
              <a:extLst>
                <a:ext uri="{63B3BB69-23CF-44E3-9099-C40C66FF867C}">
                  <a14:compatExt spid="_x0000_s119830"/>
                </a:ext>
                <a:ext uri="{FF2B5EF4-FFF2-40B4-BE49-F238E27FC236}">
                  <a16:creationId xmlns:a16="http://schemas.microsoft.com/office/drawing/2014/main" id="{00000000-0008-0000-0400-000016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414</xdr:row>
          <xdr:rowOff>171450</xdr:rowOff>
        </xdr:from>
        <xdr:to>
          <xdr:col>37</xdr:col>
          <xdr:colOff>326091</xdr:colOff>
          <xdr:row>416</xdr:row>
          <xdr:rowOff>123825</xdr:rowOff>
        </xdr:to>
        <xdr:sp macro="" textlink="">
          <xdr:nvSpPr>
            <xdr:cNvPr id="119831" name="frmPicUpdate18" hidden="1">
              <a:extLst>
                <a:ext uri="{63B3BB69-23CF-44E3-9099-C40C66FF867C}">
                  <a14:compatExt spid="_x0000_s119831"/>
                </a:ext>
                <a:ext uri="{FF2B5EF4-FFF2-40B4-BE49-F238E27FC236}">
                  <a16:creationId xmlns:a16="http://schemas.microsoft.com/office/drawing/2014/main" id="{00000000-0008-0000-0400-000017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437</xdr:row>
          <xdr:rowOff>138953</xdr:rowOff>
        </xdr:from>
        <xdr:to>
          <xdr:col>37</xdr:col>
          <xdr:colOff>326091</xdr:colOff>
          <xdr:row>439</xdr:row>
          <xdr:rowOff>124946</xdr:rowOff>
        </xdr:to>
        <xdr:sp macro="" textlink="">
          <xdr:nvSpPr>
            <xdr:cNvPr id="119832" name="frmPicUpdate19" hidden="1">
              <a:extLst>
                <a:ext uri="{63B3BB69-23CF-44E3-9099-C40C66FF867C}">
                  <a14:compatExt spid="_x0000_s119832"/>
                </a:ext>
                <a:ext uri="{FF2B5EF4-FFF2-40B4-BE49-F238E27FC236}">
                  <a16:creationId xmlns:a16="http://schemas.microsoft.com/office/drawing/2014/main" id="{00000000-0008-0000-0400-000018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460</xdr:row>
          <xdr:rowOff>106456</xdr:rowOff>
        </xdr:from>
        <xdr:to>
          <xdr:col>37</xdr:col>
          <xdr:colOff>326091</xdr:colOff>
          <xdr:row>462</xdr:row>
          <xdr:rowOff>126066</xdr:rowOff>
        </xdr:to>
        <xdr:sp macro="" textlink="">
          <xdr:nvSpPr>
            <xdr:cNvPr id="119833" name="frmPicUpdate20" hidden="1">
              <a:extLst>
                <a:ext uri="{63B3BB69-23CF-44E3-9099-C40C66FF867C}">
                  <a14:compatExt spid="_x0000_s119833"/>
                </a:ext>
                <a:ext uri="{FF2B5EF4-FFF2-40B4-BE49-F238E27FC236}">
                  <a16:creationId xmlns:a16="http://schemas.microsoft.com/office/drawing/2014/main" id="{00000000-0008-0000-0400-000019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483</xdr:row>
          <xdr:rowOff>83484</xdr:rowOff>
        </xdr:from>
        <xdr:to>
          <xdr:col>37</xdr:col>
          <xdr:colOff>326091</xdr:colOff>
          <xdr:row>485</xdr:row>
          <xdr:rowOff>103094</xdr:rowOff>
        </xdr:to>
        <xdr:sp macro="" textlink="">
          <xdr:nvSpPr>
            <xdr:cNvPr id="119834" name="frmPicUpdate21" hidden="1">
              <a:extLst>
                <a:ext uri="{63B3BB69-23CF-44E3-9099-C40C66FF867C}">
                  <a14:compatExt spid="_x0000_s119834"/>
                </a:ext>
                <a:ext uri="{FF2B5EF4-FFF2-40B4-BE49-F238E27FC236}">
                  <a16:creationId xmlns:a16="http://schemas.microsoft.com/office/drawing/2014/main" id="{00000000-0008-0000-0400-00001A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506</xdr:row>
          <xdr:rowOff>50987</xdr:rowOff>
        </xdr:from>
        <xdr:to>
          <xdr:col>37</xdr:col>
          <xdr:colOff>326091</xdr:colOff>
          <xdr:row>508</xdr:row>
          <xdr:rowOff>70597</xdr:rowOff>
        </xdr:to>
        <xdr:sp macro="" textlink="">
          <xdr:nvSpPr>
            <xdr:cNvPr id="119835" name="frmPicUpdate22" hidden="1">
              <a:extLst>
                <a:ext uri="{63B3BB69-23CF-44E3-9099-C40C66FF867C}">
                  <a14:compatExt spid="_x0000_s119835"/>
                </a:ext>
                <a:ext uri="{FF2B5EF4-FFF2-40B4-BE49-F238E27FC236}">
                  <a16:creationId xmlns:a16="http://schemas.microsoft.com/office/drawing/2014/main" id="{00000000-0008-0000-0400-00001B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529</xdr:row>
          <xdr:rowOff>28015</xdr:rowOff>
        </xdr:from>
        <xdr:to>
          <xdr:col>37</xdr:col>
          <xdr:colOff>326091</xdr:colOff>
          <xdr:row>531</xdr:row>
          <xdr:rowOff>47625</xdr:rowOff>
        </xdr:to>
        <xdr:sp macro="" textlink="">
          <xdr:nvSpPr>
            <xdr:cNvPr id="119836" name="frmPicUpdate23" hidden="1">
              <a:extLst>
                <a:ext uri="{63B3BB69-23CF-44E3-9099-C40C66FF867C}">
                  <a14:compatExt spid="_x0000_s119836"/>
                </a:ext>
                <a:ext uri="{FF2B5EF4-FFF2-40B4-BE49-F238E27FC236}">
                  <a16:creationId xmlns:a16="http://schemas.microsoft.com/office/drawing/2014/main" id="{00000000-0008-0000-0400-00001C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551</xdr:row>
          <xdr:rowOff>152400</xdr:rowOff>
        </xdr:from>
        <xdr:to>
          <xdr:col>37</xdr:col>
          <xdr:colOff>326091</xdr:colOff>
          <xdr:row>554</xdr:row>
          <xdr:rowOff>15128</xdr:rowOff>
        </xdr:to>
        <xdr:sp macro="" textlink="">
          <xdr:nvSpPr>
            <xdr:cNvPr id="119837" name="frmPicUpdate24" hidden="1">
              <a:extLst>
                <a:ext uri="{63B3BB69-23CF-44E3-9099-C40C66FF867C}">
                  <a14:compatExt spid="_x0000_s119837"/>
                </a:ext>
                <a:ext uri="{FF2B5EF4-FFF2-40B4-BE49-F238E27FC236}">
                  <a16:creationId xmlns:a16="http://schemas.microsoft.com/office/drawing/2014/main" id="{00000000-0008-0000-0400-00001D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574</xdr:row>
          <xdr:rowOff>119903</xdr:rowOff>
        </xdr:from>
        <xdr:to>
          <xdr:col>37</xdr:col>
          <xdr:colOff>326091</xdr:colOff>
          <xdr:row>576</xdr:row>
          <xdr:rowOff>139513</xdr:rowOff>
        </xdr:to>
        <xdr:sp macro="" textlink="">
          <xdr:nvSpPr>
            <xdr:cNvPr id="119838" name="frmPicUpdate25" hidden="1">
              <a:extLst>
                <a:ext uri="{63B3BB69-23CF-44E3-9099-C40C66FF867C}">
                  <a14:compatExt spid="_x0000_s119838"/>
                </a:ext>
                <a:ext uri="{FF2B5EF4-FFF2-40B4-BE49-F238E27FC236}">
                  <a16:creationId xmlns:a16="http://schemas.microsoft.com/office/drawing/2014/main" id="{00000000-0008-0000-0400-00001E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597</xdr:row>
          <xdr:rowOff>96931</xdr:rowOff>
        </xdr:from>
        <xdr:to>
          <xdr:col>37</xdr:col>
          <xdr:colOff>326091</xdr:colOff>
          <xdr:row>599</xdr:row>
          <xdr:rowOff>116541</xdr:rowOff>
        </xdr:to>
        <xdr:sp macro="" textlink="">
          <xdr:nvSpPr>
            <xdr:cNvPr id="119839" name="frmPicUpdate26" hidden="1">
              <a:extLst>
                <a:ext uri="{63B3BB69-23CF-44E3-9099-C40C66FF867C}">
                  <a14:compatExt spid="_x0000_s119839"/>
                </a:ext>
                <a:ext uri="{FF2B5EF4-FFF2-40B4-BE49-F238E27FC236}">
                  <a16:creationId xmlns:a16="http://schemas.microsoft.com/office/drawing/2014/main" id="{00000000-0008-0000-0400-00001F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620</xdr:row>
          <xdr:rowOff>64434</xdr:rowOff>
        </xdr:from>
        <xdr:to>
          <xdr:col>37</xdr:col>
          <xdr:colOff>326091</xdr:colOff>
          <xdr:row>622</xdr:row>
          <xdr:rowOff>84044</xdr:rowOff>
        </xdr:to>
        <xdr:sp macro="" textlink="">
          <xdr:nvSpPr>
            <xdr:cNvPr id="119840" name="frmPicUpdate27" hidden="1">
              <a:extLst>
                <a:ext uri="{63B3BB69-23CF-44E3-9099-C40C66FF867C}">
                  <a14:compatExt spid="_x0000_s119840"/>
                </a:ext>
                <a:ext uri="{FF2B5EF4-FFF2-40B4-BE49-F238E27FC236}">
                  <a16:creationId xmlns:a16="http://schemas.microsoft.com/office/drawing/2014/main" id="{00000000-0008-0000-0400-000020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643</xdr:row>
          <xdr:rowOff>41462</xdr:rowOff>
        </xdr:from>
        <xdr:to>
          <xdr:col>37</xdr:col>
          <xdr:colOff>326091</xdr:colOff>
          <xdr:row>645</xdr:row>
          <xdr:rowOff>61072</xdr:rowOff>
        </xdr:to>
        <xdr:sp macro="" textlink="">
          <xdr:nvSpPr>
            <xdr:cNvPr id="119841" name="frmPicUpdate28" hidden="1">
              <a:extLst>
                <a:ext uri="{63B3BB69-23CF-44E3-9099-C40C66FF867C}">
                  <a14:compatExt spid="_x0000_s119841"/>
                </a:ext>
                <a:ext uri="{FF2B5EF4-FFF2-40B4-BE49-F238E27FC236}">
                  <a16:creationId xmlns:a16="http://schemas.microsoft.com/office/drawing/2014/main" id="{00000000-0008-0000-0400-000021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666</xdr:row>
          <xdr:rowOff>8965</xdr:rowOff>
        </xdr:from>
        <xdr:to>
          <xdr:col>37</xdr:col>
          <xdr:colOff>326091</xdr:colOff>
          <xdr:row>668</xdr:row>
          <xdr:rowOff>28575</xdr:rowOff>
        </xdr:to>
        <xdr:sp macro="" textlink="">
          <xdr:nvSpPr>
            <xdr:cNvPr id="119842" name="frmPicUpdate29" hidden="1">
              <a:extLst>
                <a:ext uri="{63B3BB69-23CF-44E3-9099-C40C66FF867C}">
                  <a14:compatExt spid="_x0000_s119842"/>
                </a:ext>
                <a:ext uri="{FF2B5EF4-FFF2-40B4-BE49-F238E27FC236}">
                  <a16:creationId xmlns:a16="http://schemas.microsoft.com/office/drawing/2014/main" id="{00000000-0008-0000-0400-000022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688</xdr:row>
          <xdr:rowOff>133350</xdr:rowOff>
        </xdr:from>
        <xdr:to>
          <xdr:col>37</xdr:col>
          <xdr:colOff>326091</xdr:colOff>
          <xdr:row>690</xdr:row>
          <xdr:rowOff>152960</xdr:rowOff>
        </xdr:to>
        <xdr:sp macro="" textlink="">
          <xdr:nvSpPr>
            <xdr:cNvPr id="119843" name="frmPicUpdate30" hidden="1">
              <a:extLst>
                <a:ext uri="{63B3BB69-23CF-44E3-9099-C40C66FF867C}">
                  <a14:compatExt spid="_x0000_s119843"/>
                </a:ext>
                <a:ext uri="{FF2B5EF4-FFF2-40B4-BE49-F238E27FC236}">
                  <a16:creationId xmlns:a16="http://schemas.microsoft.com/office/drawing/2014/main" id="{00000000-0008-0000-0400-000023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711</xdr:row>
          <xdr:rowOff>110378</xdr:rowOff>
        </xdr:from>
        <xdr:to>
          <xdr:col>37</xdr:col>
          <xdr:colOff>326091</xdr:colOff>
          <xdr:row>713</xdr:row>
          <xdr:rowOff>129988</xdr:rowOff>
        </xdr:to>
        <xdr:sp macro="" textlink="">
          <xdr:nvSpPr>
            <xdr:cNvPr id="119844" name="frmPicUpdate31" hidden="1">
              <a:extLst>
                <a:ext uri="{63B3BB69-23CF-44E3-9099-C40C66FF867C}">
                  <a14:compatExt spid="_x0000_s119844"/>
                </a:ext>
                <a:ext uri="{FF2B5EF4-FFF2-40B4-BE49-F238E27FC236}">
                  <a16:creationId xmlns:a16="http://schemas.microsoft.com/office/drawing/2014/main" id="{00000000-0008-0000-0400-000024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734</xdr:row>
          <xdr:rowOff>77881</xdr:rowOff>
        </xdr:from>
        <xdr:to>
          <xdr:col>37</xdr:col>
          <xdr:colOff>326091</xdr:colOff>
          <xdr:row>736</xdr:row>
          <xdr:rowOff>97491</xdr:rowOff>
        </xdr:to>
        <xdr:sp macro="" textlink="">
          <xdr:nvSpPr>
            <xdr:cNvPr id="119845" name="frmPicUpdate32" hidden="1">
              <a:extLst>
                <a:ext uri="{63B3BB69-23CF-44E3-9099-C40C66FF867C}">
                  <a14:compatExt spid="_x0000_s119845"/>
                </a:ext>
                <a:ext uri="{FF2B5EF4-FFF2-40B4-BE49-F238E27FC236}">
                  <a16:creationId xmlns:a16="http://schemas.microsoft.com/office/drawing/2014/main" id="{00000000-0008-0000-0400-000025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757</xdr:row>
          <xdr:rowOff>45384</xdr:rowOff>
        </xdr:from>
        <xdr:to>
          <xdr:col>37</xdr:col>
          <xdr:colOff>326091</xdr:colOff>
          <xdr:row>759</xdr:row>
          <xdr:rowOff>64994</xdr:rowOff>
        </xdr:to>
        <xdr:sp macro="" textlink="">
          <xdr:nvSpPr>
            <xdr:cNvPr id="119846" name="frmPicUpdate33" hidden="1">
              <a:extLst>
                <a:ext uri="{63B3BB69-23CF-44E3-9099-C40C66FF867C}">
                  <a14:compatExt spid="_x0000_s119846"/>
                </a:ext>
                <a:ext uri="{FF2B5EF4-FFF2-40B4-BE49-F238E27FC236}">
                  <a16:creationId xmlns:a16="http://schemas.microsoft.com/office/drawing/2014/main" id="{00000000-0008-0000-0400-000026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780</xdr:row>
          <xdr:rowOff>12887</xdr:rowOff>
        </xdr:from>
        <xdr:to>
          <xdr:col>37</xdr:col>
          <xdr:colOff>326091</xdr:colOff>
          <xdr:row>782</xdr:row>
          <xdr:rowOff>32497</xdr:rowOff>
        </xdr:to>
        <xdr:sp macro="" textlink="">
          <xdr:nvSpPr>
            <xdr:cNvPr id="119847" name="frmPicUpdate34" hidden="1">
              <a:extLst>
                <a:ext uri="{63B3BB69-23CF-44E3-9099-C40C66FF867C}">
                  <a14:compatExt spid="_x0000_s119847"/>
                </a:ext>
                <a:ext uri="{FF2B5EF4-FFF2-40B4-BE49-F238E27FC236}">
                  <a16:creationId xmlns:a16="http://schemas.microsoft.com/office/drawing/2014/main" id="{00000000-0008-0000-0400-000027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30816</xdr:colOff>
          <xdr:row>802</xdr:row>
          <xdr:rowOff>137272</xdr:rowOff>
        </xdr:from>
        <xdr:to>
          <xdr:col>37</xdr:col>
          <xdr:colOff>326091</xdr:colOff>
          <xdr:row>805</xdr:row>
          <xdr:rowOff>0</xdr:rowOff>
        </xdr:to>
        <xdr:sp macro="" textlink="">
          <xdr:nvSpPr>
            <xdr:cNvPr id="119848" name="frmPicUpdate35" hidden="1">
              <a:extLst>
                <a:ext uri="{63B3BB69-23CF-44E3-9099-C40C66FF867C}">
                  <a14:compatExt spid="_x0000_s119848"/>
                </a:ext>
                <a:ext uri="{FF2B5EF4-FFF2-40B4-BE49-F238E27FC236}">
                  <a16:creationId xmlns:a16="http://schemas.microsoft.com/office/drawing/2014/main" id="{00000000-0008-0000-0400-000028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866</xdr:row>
          <xdr:rowOff>142875</xdr:rowOff>
        </xdr:from>
        <xdr:to>
          <xdr:col>37</xdr:col>
          <xdr:colOff>152400</xdr:colOff>
          <xdr:row>868</xdr:row>
          <xdr:rowOff>152400</xdr:rowOff>
        </xdr:to>
        <xdr:sp macro="" textlink="">
          <xdr:nvSpPr>
            <xdr:cNvPr id="119849" name="frmPicUpdate36" hidden="1">
              <a:extLst>
                <a:ext uri="{63B3BB69-23CF-44E3-9099-C40C66FF867C}">
                  <a14:compatExt spid="_x0000_s119849"/>
                </a:ext>
                <a:ext uri="{FF2B5EF4-FFF2-40B4-BE49-F238E27FC236}">
                  <a16:creationId xmlns:a16="http://schemas.microsoft.com/office/drawing/2014/main" id="{00000000-0008-0000-0400-000029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890</xdr:row>
          <xdr:rowOff>142875</xdr:rowOff>
        </xdr:from>
        <xdr:to>
          <xdr:col>37</xdr:col>
          <xdr:colOff>142875</xdr:colOff>
          <xdr:row>893</xdr:row>
          <xdr:rowOff>0</xdr:rowOff>
        </xdr:to>
        <xdr:sp macro="" textlink="">
          <xdr:nvSpPr>
            <xdr:cNvPr id="119850" name="frmPicUpdate37" hidden="1">
              <a:extLst>
                <a:ext uri="{63B3BB69-23CF-44E3-9099-C40C66FF867C}">
                  <a14:compatExt spid="_x0000_s119850"/>
                </a:ext>
                <a:ext uri="{FF2B5EF4-FFF2-40B4-BE49-F238E27FC236}">
                  <a16:creationId xmlns:a16="http://schemas.microsoft.com/office/drawing/2014/main" id="{00000000-0008-0000-0400-00002A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914</xdr:row>
          <xdr:rowOff>142875</xdr:rowOff>
        </xdr:from>
        <xdr:to>
          <xdr:col>37</xdr:col>
          <xdr:colOff>142875</xdr:colOff>
          <xdr:row>917</xdr:row>
          <xdr:rowOff>0</xdr:rowOff>
        </xdr:to>
        <xdr:sp macro="" textlink="">
          <xdr:nvSpPr>
            <xdr:cNvPr id="119851" name="frmPicUpdate38" hidden="1">
              <a:extLst>
                <a:ext uri="{63B3BB69-23CF-44E3-9099-C40C66FF867C}">
                  <a14:compatExt spid="_x0000_s119851"/>
                </a:ext>
                <a:ext uri="{FF2B5EF4-FFF2-40B4-BE49-F238E27FC236}">
                  <a16:creationId xmlns:a16="http://schemas.microsoft.com/office/drawing/2014/main" id="{00000000-0008-0000-0400-00002B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938</xdr:row>
          <xdr:rowOff>142875</xdr:rowOff>
        </xdr:from>
        <xdr:to>
          <xdr:col>37</xdr:col>
          <xdr:colOff>142875</xdr:colOff>
          <xdr:row>941</xdr:row>
          <xdr:rowOff>0</xdr:rowOff>
        </xdr:to>
        <xdr:sp macro="" textlink="">
          <xdr:nvSpPr>
            <xdr:cNvPr id="119852" name="frmPicUpdate39" hidden="1">
              <a:extLst>
                <a:ext uri="{63B3BB69-23CF-44E3-9099-C40C66FF867C}">
                  <a14:compatExt spid="_x0000_s119852"/>
                </a:ext>
                <a:ext uri="{FF2B5EF4-FFF2-40B4-BE49-F238E27FC236}">
                  <a16:creationId xmlns:a16="http://schemas.microsoft.com/office/drawing/2014/main" id="{00000000-0008-0000-0400-00002C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962</xdr:row>
          <xdr:rowOff>142875</xdr:rowOff>
        </xdr:from>
        <xdr:to>
          <xdr:col>37</xdr:col>
          <xdr:colOff>142875</xdr:colOff>
          <xdr:row>965</xdr:row>
          <xdr:rowOff>0</xdr:rowOff>
        </xdr:to>
        <xdr:sp macro="" textlink="">
          <xdr:nvSpPr>
            <xdr:cNvPr id="119853" name="frmPicUpdate40" hidden="1">
              <a:extLst>
                <a:ext uri="{63B3BB69-23CF-44E3-9099-C40C66FF867C}">
                  <a14:compatExt spid="_x0000_s119853"/>
                </a:ext>
                <a:ext uri="{FF2B5EF4-FFF2-40B4-BE49-F238E27FC236}">
                  <a16:creationId xmlns:a16="http://schemas.microsoft.com/office/drawing/2014/main" id="{00000000-0008-0000-0400-00002D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986</xdr:row>
          <xdr:rowOff>142875</xdr:rowOff>
        </xdr:from>
        <xdr:to>
          <xdr:col>37</xdr:col>
          <xdr:colOff>142875</xdr:colOff>
          <xdr:row>989</xdr:row>
          <xdr:rowOff>0</xdr:rowOff>
        </xdr:to>
        <xdr:sp macro="" textlink="">
          <xdr:nvSpPr>
            <xdr:cNvPr id="119854" name="frmPicUpdate41" hidden="1">
              <a:extLst>
                <a:ext uri="{63B3BB69-23CF-44E3-9099-C40C66FF867C}">
                  <a14:compatExt spid="_x0000_s119854"/>
                </a:ext>
                <a:ext uri="{FF2B5EF4-FFF2-40B4-BE49-F238E27FC236}">
                  <a16:creationId xmlns:a16="http://schemas.microsoft.com/office/drawing/2014/main" id="{00000000-0008-0000-0400-00002E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1010</xdr:row>
          <xdr:rowOff>142875</xdr:rowOff>
        </xdr:from>
        <xdr:to>
          <xdr:col>37</xdr:col>
          <xdr:colOff>142875</xdr:colOff>
          <xdr:row>1013</xdr:row>
          <xdr:rowOff>0</xdr:rowOff>
        </xdr:to>
        <xdr:sp macro="" textlink="">
          <xdr:nvSpPr>
            <xdr:cNvPr id="119855" name="frmPicUpdate42" hidden="1">
              <a:extLst>
                <a:ext uri="{63B3BB69-23CF-44E3-9099-C40C66FF867C}">
                  <a14:compatExt spid="_x0000_s119855"/>
                </a:ext>
                <a:ext uri="{FF2B5EF4-FFF2-40B4-BE49-F238E27FC236}">
                  <a16:creationId xmlns:a16="http://schemas.microsoft.com/office/drawing/2014/main" id="{00000000-0008-0000-0400-00002F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1034</xdr:row>
          <xdr:rowOff>142875</xdr:rowOff>
        </xdr:from>
        <xdr:to>
          <xdr:col>37</xdr:col>
          <xdr:colOff>142875</xdr:colOff>
          <xdr:row>1037</xdr:row>
          <xdr:rowOff>0</xdr:rowOff>
        </xdr:to>
        <xdr:sp macro="" textlink="">
          <xdr:nvSpPr>
            <xdr:cNvPr id="119856" name="frmPicUpdate43" hidden="1">
              <a:extLst>
                <a:ext uri="{63B3BB69-23CF-44E3-9099-C40C66FF867C}">
                  <a14:compatExt spid="_x0000_s119856"/>
                </a:ext>
                <a:ext uri="{FF2B5EF4-FFF2-40B4-BE49-F238E27FC236}">
                  <a16:creationId xmlns:a16="http://schemas.microsoft.com/office/drawing/2014/main" id="{00000000-0008-0000-0400-000030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1058</xdr:row>
          <xdr:rowOff>142875</xdr:rowOff>
        </xdr:from>
        <xdr:to>
          <xdr:col>37</xdr:col>
          <xdr:colOff>142875</xdr:colOff>
          <xdr:row>1061</xdr:row>
          <xdr:rowOff>0</xdr:rowOff>
        </xdr:to>
        <xdr:sp macro="" textlink="">
          <xdr:nvSpPr>
            <xdr:cNvPr id="119857" name="frmPicUpdate44" hidden="1">
              <a:extLst>
                <a:ext uri="{63B3BB69-23CF-44E3-9099-C40C66FF867C}">
                  <a14:compatExt spid="_x0000_s119857"/>
                </a:ext>
                <a:ext uri="{FF2B5EF4-FFF2-40B4-BE49-F238E27FC236}">
                  <a16:creationId xmlns:a16="http://schemas.microsoft.com/office/drawing/2014/main" id="{00000000-0008-0000-0400-000031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1082</xdr:row>
          <xdr:rowOff>142875</xdr:rowOff>
        </xdr:from>
        <xdr:to>
          <xdr:col>37</xdr:col>
          <xdr:colOff>142875</xdr:colOff>
          <xdr:row>1085</xdr:row>
          <xdr:rowOff>0</xdr:rowOff>
        </xdr:to>
        <xdr:sp macro="" textlink="">
          <xdr:nvSpPr>
            <xdr:cNvPr id="119858" name="frmPicUpdate45" hidden="1">
              <a:extLst>
                <a:ext uri="{63B3BB69-23CF-44E3-9099-C40C66FF867C}">
                  <a14:compatExt spid="_x0000_s119858"/>
                </a:ext>
                <a:ext uri="{FF2B5EF4-FFF2-40B4-BE49-F238E27FC236}">
                  <a16:creationId xmlns:a16="http://schemas.microsoft.com/office/drawing/2014/main" id="{00000000-0008-0000-0400-000032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1106</xdr:row>
          <xdr:rowOff>142875</xdr:rowOff>
        </xdr:from>
        <xdr:to>
          <xdr:col>37</xdr:col>
          <xdr:colOff>142875</xdr:colOff>
          <xdr:row>1109</xdr:row>
          <xdr:rowOff>0</xdr:rowOff>
        </xdr:to>
        <xdr:sp macro="" textlink="">
          <xdr:nvSpPr>
            <xdr:cNvPr id="119859" name="frmPicUpdate46" hidden="1">
              <a:extLst>
                <a:ext uri="{63B3BB69-23CF-44E3-9099-C40C66FF867C}">
                  <a14:compatExt spid="_x0000_s119859"/>
                </a:ext>
                <a:ext uri="{FF2B5EF4-FFF2-40B4-BE49-F238E27FC236}">
                  <a16:creationId xmlns:a16="http://schemas.microsoft.com/office/drawing/2014/main" id="{00000000-0008-0000-0400-000033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1130</xdr:row>
          <xdr:rowOff>142875</xdr:rowOff>
        </xdr:from>
        <xdr:to>
          <xdr:col>37</xdr:col>
          <xdr:colOff>142875</xdr:colOff>
          <xdr:row>1133</xdr:row>
          <xdr:rowOff>0</xdr:rowOff>
        </xdr:to>
        <xdr:sp macro="" textlink="">
          <xdr:nvSpPr>
            <xdr:cNvPr id="119860" name="frmPicUpdate47" hidden="1">
              <a:extLst>
                <a:ext uri="{63B3BB69-23CF-44E3-9099-C40C66FF867C}">
                  <a14:compatExt spid="_x0000_s119860"/>
                </a:ext>
                <a:ext uri="{FF2B5EF4-FFF2-40B4-BE49-F238E27FC236}">
                  <a16:creationId xmlns:a16="http://schemas.microsoft.com/office/drawing/2014/main" id="{00000000-0008-0000-0400-000034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1154</xdr:row>
          <xdr:rowOff>142875</xdr:rowOff>
        </xdr:from>
        <xdr:to>
          <xdr:col>37</xdr:col>
          <xdr:colOff>142875</xdr:colOff>
          <xdr:row>1157</xdr:row>
          <xdr:rowOff>0</xdr:rowOff>
        </xdr:to>
        <xdr:sp macro="" textlink="">
          <xdr:nvSpPr>
            <xdr:cNvPr id="119861" name="frmPicUpdate48" hidden="1">
              <a:extLst>
                <a:ext uri="{63B3BB69-23CF-44E3-9099-C40C66FF867C}">
                  <a14:compatExt spid="_x0000_s119861"/>
                </a:ext>
                <a:ext uri="{FF2B5EF4-FFF2-40B4-BE49-F238E27FC236}">
                  <a16:creationId xmlns:a16="http://schemas.microsoft.com/office/drawing/2014/main" id="{00000000-0008-0000-0400-000035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1178</xdr:row>
          <xdr:rowOff>142875</xdr:rowOff>
        </xdr:from>
        <xdr:to>
          <xdr:col>37</xdr:col>
          <xdr:colOff>142875</xdr:colOff>
          <xdr:row>1181</xdr:row>
          <xdr:rowOff>0</xdr:rowOff>
        </xdr:to>
        <xdr:sp macro="" textlink="">
          <xdr:nvSpPr>
            <xdr:cNvPr id="119862" name="frmPicUpdate49" hidden="1">
              <a:extLst>
                <a:ext uri="{63B3BB69-23CF-44E3-9099-C40C66FF867C}">
                  <a14:compatExt spid="_x0000_s119862"/>
                </a:ext>
                <a:ext uri="{FF2B5EF4-FFF2-40B4-BE49-F238E27FC236}">
                  <a16:creationId xmlns:a16="http://schemas.microsoft.com/office/drawing/2014/main" id="{00000000-0008-0000-0400-000036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1202</xdr:row>
          <xdr:rowOff>142875</xdr:rowOff>
        </xdr:from>
        <xdr:to>
          <xdr:col>37</xdr:col>
          <xdr:colOff>142875</xdr:colOff>
          <xdr:row>1205</xdr:row>
          <xdr:rowOff>0</xdr:rowOff>
        </xdr:to>
        <xdr:sp macro="" textlink="">
          <xdr:nvSpPr>
            <xdr:cNvPr id="119863" name="frmPicUpdate50" hidden="1">
              <a:extLst>
                <a:ext uri="{63B3BB69-23CF-44E3-9099-C40C66FF867C}">
                  <a14:compatExt spid="_x0000_s119863"/>
                </a:ext>
                <a:ext uri="{FF2B5EF4-FFF2-40B4-BE49-F238E27FC236}">
                  <a16:creationId xmlns:a16="http://schemas.microsoft.com/office/drawing/2014/main" id="{00000000-0008-0000-0400-000037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1226</xdr:row>
          <xdr:rowOff>142875</xdr:rowOff>
        </xdr:from>
        <xdr:to>
          <xdr:col>37</xdr:col>
          <xdr:colOff>142875</xdr:colOff>
          <xdr:row>1229</xdr:row>
          <xdr:rowOff>0</xdr:rowOff>
        </xdr:to>
        <xdr:sp macro="" textlink="">
          <xdr:nvSpPr>
            <xdr:cNvPr id="119864" name="frmPicUpdate51" hidden="1">
              <a:extLst>
                <a:ext uri="{63B3BB69-23CF-44E3-9099-C40C66FF867C}">
                  <a14:compatExt spid="_x0000_s119864"/>
                </a:ext>
                <a:ext uri="{FF2B5EF4-FFF2-40B4-BE49-F238E27FC236}">
                  <a16:creationId xmlns:a16="http://schemas.microsoft.com/office/drawing/2014/main" id="{00000000-0008-0000-0400-000038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1250</xdr:row>
          <xdr:rowOff>142875</xdr:rowOff>
        </xdr:from>
        <xdr:to>
          <xdr:col>37</xdr:col>
          <xdr:colOff>142875</xdr:colOff>
          <xdr:row>1253</xdr:row>
          <xdr:rowOff>0</xdr:rowOff>
        </xdr:to>
        <xdr:sp macro="" textlink="">
          <xdr:nvSpPr>
            <xdr:cNvPr id="119865" name="frmPicUpdate52" hidden="1">
              <a:extLst>
                <a:ext uri="{63B3BB69-23CF-44E3-9099-C40C66FF867C}">
                  <a14:compatExt spid="_x0000_s119865"/>
                </a:ext>
                <a:ext uri="{FF2B5EF4-FFF2-40B4-BE49-F238E27FC236}">
                  <a16:creationId xmlns:a16="http://schemas.microsoft.com/office/drawing/2014/main" id="{00000000-0008-0000-0400-000039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1274</xdr:row>
          <xdr:rowOff>142875</xdr:rowOff>
        </xdr:from>
        <xdr:to>
          <xdr:col>37</xdr:col>
          <xdr:colOff>142875</xdr:colOff>
          <xdr:row>1277</xdr:row>
          <xdr:rowOff>0</xdr:rowOff>
        </xdr:to>
        <xdr:sp macro="" textlink="">
          <xdr:nvSpPr>
            <xdr:cNvPr id="119866" name="frmPicUpdate53" hidden="1">
              <a:extLst>
                <a:ext uri="{63B3BB69-23CF-44E3-9099-C40C66FF867C}">
                  <a14:compatExt spid="_x0000_s119866"/>
                </a:ext>
                <a:ext uri="{FF2B5EF4-FFF2-40B4-BE49-F238E27FC236}">
                  <a16:creationId xmlns:a16="http://schemas.microsoft.com/office/drawing/2014/main" id="{00000000-0008-0000-0400-00003A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1298</xdr:row>
          <xdr:rowOff>142875</xdr:rowOff>
        </xdr:from>
        <xdr:to>
          <xdr:col>37</xdr:col>
          <xdr:colOff>142875</xdr:colOff>
          <xdr:row>1301</xdr:row>
          <xdr:rowOff>0</xdr:rowOff>
        </xdr:to>
        <xdr:sp macro="" textlink="">
          <xdr:nvSpPr>
            <xdr:cNvPr id="119867" name="frmPicUpdate54" hidden="1">
              <a:extLst>
                <a:ext uri="{63B3BB69-23CF-44E3-9099-C40C66FF867C}">
                  <a14:compatExt spid="_x0000_s119867"/>
                </a:ext>
                <a:ext uri="{FF2B5EF4-FFF2-40B4-BE49-F238E27FC236}">
                  <a16:creationId xmlns:a16="http://schemas.microsoft.com/office/drawing/2014/main" id="{00000000-0008-0000-0400-00003B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1322</xdr:row>
          <xdr:rowOff>142875</xdr:rowOff>
        </xdr:from>
        <xdr:to>
          <xdr:col>37</xdr:col>
          <xdr:colOff>142875</xdr:colOff>
          <xdr:row>1325</xdr:row>
          <xdr:rowOff>0</xdr:rowOff>
        </xdr:to>
        <xdr:sp macro="" textlink="">
          <xdr:nvSpPr>
            <xdr:cNvPr id="119868" name="frmPicUpdate55" hidden="1">
              <a:extLst>
                <a:ext uri="{63B3BB69-23CF-44E3-9099-C40C66FF867C}">
                  <a14:compatExt spid="_x0000_s119868"/>
                </a:ext>
                <a:ext uri="{FF2B5EF4-FFF2-40B4-BE49-F238E27FC236}">
                  <a16:creationId xmlns:a16="http://schemas.microsoft.com/office/drawing/2014/main" id="{00000000-0008-0000-0400-00003C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1346</xdr:row>
          <xdr:rowOff>142875</xdr:rowOff>
        </xdr:from>
        <xdr:to>
          <xdr:col>37</xdr:col>
          <xdr:colOff>142875</xdr:colOff>
          <xdr:row>1349</xdr:row>
          <xdr:rowOff>0</xdr:rowOff>
        </xdr:to>
        <xdr:sp macro="" textlink="">
          <xdr:nvSpPr>
            <xdr:cNvPr id="119869" name="frmPicUpdate56" hidden="1">
              <a:extLst>
                <a:ext uri="{63B3BB69-23CF-44E3-9099-C40C66FF867C}">
                  <a14:compatExt spid="_x0000_s119869"/>
                </a:ext>
                <a:ext uri="{FF2B5EF4-FFF2-40B4-BE49-F238E27FC236}">
                  <a16:creationId xmlns:a16="http://schemas.microsoft.com/office/drawing/2014/main" id="{00000000-0008-0000-0400-00003D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1370</xdr:row>
          <xdr:rowOff>142875</xdr:rowOff>
        </xdr:from>
        <xdr:to>
          <xdr:col>37</xdr:col>
          <xdr:colOff>142875</xdr:colOff>
          <xdr:row>1373</xdr:row>
          <xdr:rowOff>0</xdr:rowOff>
        </xdr:to>
        <xdr:sp macro="" textlink="">
          <xdr:nvSpPr>
            <xdr:cNvPr id="119870" name="frmPicUpdate57" hidden="1">
              <a:extLst>
                <a:ext uri="{63B3BB69-23CF-44E3-9099-C40C66FF867C}">
                  <a14:compatExt spid="_x0000_s119870"/>
                </a:ext>
                <a:ext uri="{FF2B5EF4-FFF2-40B4-BE49-F238E27FC236}">
                  <a16:creationId xmlns:a16="http://schemas.microsoft.com/office/drawing/2014/main" id="{00000000-0008-0000-0400-00003E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1394</xdr:row>
          <xdr:rowOff>142875</xdr:rowOff>
        </xdr:from>
        <xdr:to>
          <xdr:col>37</xdr:col>
          <xdr:colOff>142875</xdr:colOff>
          <xdr:row>1397</xdr:row>
          <xdr:rowOff>0</xdr:rowOff>
        </xdr:to>
        <xdr:sp macro="" textlink="">
          <xdr:nvSpPr>
            <xdr:cNvPr id="119871" name="frmPicUpdate58" hidden="1">
              <a:extLst>
                <a:ext uri="{63B3BB69-23CF-44E3-9099-C40C66FF867C}">
                  <a14:compatExt spid="_x0000_s119871"/>
                </a:ext>
                <a:ext uri="{FF2B5EF4-FFF2-40B4-BE49-F238E27FC236}">
                  <a16:creationId xmlns:a16="http://schemas.microsoft.com/office/drawing/2014/main" id="{00000000-0008-0000-0400-00003F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1418</xdr:row>
          <xdr:rowOff>142875</xdr:rowOff>
        </xdr:from>
        <xdr:to>
          <xdr:col>37</xdr:col>
          <xdr:colOff>142875</xdr:colOff>
          <xdr:row>1421</xdr:row>
          <xdr:rowOff>0</xdr:rowOff>
        </xdr:to>
        <xdr:sp macro="" textlink="">
          <xdr:nvSpPr>
            <xdr:cNvPr id="119872" name="frmPicUpdate59" hidden="1">
              <a:extLst>
                <a:ext uri="{63B3BB69-23CF-44E3-9099-C40C66FF867C}">
                  <a14:compatExt spid="_x0000_s119872"/>
                </a:ext>
                <a:ext uri="{FF2B5EF4-FFF2-40B4-BE49-F238E27FC236}">
                  <a16:creationId xmlns:a16="http://schemas.microsoft.com/office/drawing/2014/main" id="{00000000-0008-0000-0400-000040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1442</xdr:row>
          <xdr:rowOff>142875</xdr:rowOff>
        </xdr:from>
        <xdr:to>
          <xdr:col>37</xdr:col>
          <xdr:colOff>142875</xdr:colOff>
          <xdr:row>1445</xdr:row>
          <xdr:rowOff>0</xdr:rowOff>
        </xdr:to>
        <xdr:sp macro="" textlink="">
          <xdr:nvSpPr>
            <xdr:cNvPr id="119873" name="frmPicUpdate60" hidden="1">
              <a:extLst>
                <a:ext uri="{63B3BB69-23CF-44E3-9099-C40C66FF867C}">
                  <a14:compatExt spid="_x0000_s119873"/>
                </a:ext>
                <a:ext uri="{FF2B5EF4-FFF2-40B4-BE49-F238E27FC236}">
                  <a16:creationId xmlns:a16="http://schemas.microsoft.com/office/drawing/2014/main" id="{00000000-0008-0000-0400-000041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1466</xdr:row>
          <xdr:rowOff>142875</xdr:rowOff>
        </xdr:from>
        <xdr:to>
          <xdr:col>37</xdr:col>
          <xdr:colOff>142875</xdr:colOff>
          <xdr:row>1469</xdr:row>
          <xdr:rowOff>0</xdr:rowOff>
        </xdr:to>
        <xdr:sp macro="" textlink="">
          <xdr:nvSpPr>
            <xdr:cNvPr id="119874" name="frmPicUpdate61" hidden="1">
              <a:extLst>
                <a:ext uri="{63B3BB69-23CF-44E3-9099-C40C66FF867C}">
                  <a14:compatExt spid="_x0000_s119874"/>
                </a:ext>
                <a:ext uri="{FF2B5EF4-FFF2-40B4-BE49-F238E27FC236}">
                  <a16:creationId xmlns:a16="http://schemas.microsoft.com/office/drawing/2014/main" id="{00000000-0008-0000-0400-000042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1490</xdr:row>
          <xdr:rowOff>142875</xdr:rowOff>
        </xdr:from>
        <xdr:to>
          <xdr:col>37</xdr:col>
          <xdr:colOff>142875</xdr:colOff>
          <xdr:row>1493</xdr:row>
          <xdr:rowOff>0</xdr:rowOff>
        </xdr:to>
        <xdr:sp macro="" textlink="">
          <xdr:nvSpPr>
            <xdr:cNvPr id="119875" name="frmPicUpdate62" hidden="1">
              <a:extLst>
                <a:ext uri="{63B3BB69-23CF-44E3-9099-C40C66FF867C}">
                  <a14:compatExt spid="_x0000_s119875"/>
                </a:ext>
                <a:ext uri="{FF2B5EF4-FFF2-40B4-BE49-F238E27FC236}">
                  <a16:creationId xmlns:a16="http://schemas.microsoft.com/office/drawing/2014/main" id="{00000000-0008-0000-0400-000043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1514</xdr:row>
          <xdr:rowOff>142875</xdr:rowOff>
        </xdr:from>
        <xdr:to>
          <xdr:col>37</xdr:col>
          <xdr:colOff>142875</xdr:colOff>
          <xdr:row>1517</xdr:row>
          <xdr:rowOff>0</xdr:rowOff>
        </xdr:to>
        <xdr:sp macro="" textlink="">
          <xdr:nvSpPr>
            <xdr:cNvPr id="119876" name="frmPicUpdate63" hidden="1">
              <a:extLst>
                <a:ext uri="{63B3BB69-23CF-44E3-9099-C40C66FF867C}">
                  <a14:compatExt spid="_x0000_s119876"/>
                </a:ext>
                <a:ext uri="{FF2B5EF4-FFF2-40B4-BE49-F238E27FC236}">
                  <a16:creationId xmlns:a16="http://schemas.microsoft.com/office/drawing/2014/main" id="{00000000-0008-0000-0400-000044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1538</xdr:row>
          <xdr:rowOff>142875</xdr:rowOff>
        </xdr:from>
        <xdr:to>
          <xdr:col>37</xdr:col>
          <xdr:colOff>142875</xdr:colOff>
          <xdr:row>1541</xdr:row>
          <xdr:rowOff>0</xdr:rowOff>
        </xdr:to>
        <xdr:sp macro="" textlink="">
          <xdr:nvSpPr>
            <xdr:cNvPr id="119877" name="frmPicUpdate64" hidden="1">
              <a:extLst>
                <a:ext uri="{63B3BB69-23CF-44E3-9099-C40C66FF867C}">
                  <a14:compatExt spid="_x0000_s119877"/>
                </a:ext>
                <a:ext uri="{FF2B5EF4-FFF2-40B4-BE49-F238E27FC236}">
                  <a16:creationId xmlns:a16="http://schemas.microsoft.com/office/drawing/2014/main" id="{00000000-0008-0000-0400-000045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1562</xdr:row>
          <xdr:rowOff>142875</xdr:rowOff>
        </xdr:from>
        <xdr:to>
          <xdr:col>37</xdr:col>
          <xdr:colOff>142875</xdr:colOff>
          <xdr:row>1565</xdr:row>
          <xdr:rowOff>0</xdr:rowOff>
        </xdr:to>
        <xdr:sp macro="" textlink="">
          <xdr:nvSpPr>
            <xdr:cNvPr id="119878" name="frmPicUpdate65" hidden="1">
              <a:extLst>
                <a:ext uri="{63B3BB69-23CF-44E3-9099-C40C66FF867C}">
                  <a14:compatExt spid="_x0000_s119878"/>
                </a:ext>
                <a:ext uri="{FF2B5EF4-FFF2-40B4-BE49-F238E27FC236}">
                  <a16:creationId xmlns:a16="http://schemas.microsoft.com/office/drawing/2014/main" id="{00000000-0008-0000-0400-000046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1586</xdr:row>
          <xdr:rowOff>142875</xdr:rowOff>
        </xdr:from>
        <xdr:to>
          <xdr:col>37</xdr:col>
          <xdr:colOff>142875</xdr:colOff>
          <xdr:row>1589</xdr:row>
          <xdr:rowOff>0</xdr:rowOff>
        </xdr:to>
        <xdr:sp macro="" textlink="">
          <xdr:nvSpPr>
            <xdr:cNvPr id="119879" name="frmPicUpdate66" hidden="1">
              <a:extLst>
                <a:ext uri="{63B3BB69-23CF-44E3-9099-C40C66FF867C}">
                  <a14:compatExt spid="_x0000_s119879"/>
                </a:ext>
                <a:ext uri="{FF2B5EF4-FFF2-40B4-BE49-F238E27FC236}">
                  <a16:creationId xmlns:a16="http://schemas.microsoft.com/office/drawing/2014/main" id="{00000000-0008-0000-0400-000047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1610</xdr:row>
          <xdr:rowOff>142875</xdr:rowOff>
        </xdr:from>
        <xdr:to>
          <xdr:col>37</xdr:col>
          <xdr:colOff>142875</xdr:colOff>
          <xdr:row>1613</xdr:row>
          <xdr:rowOff>0</xdr:rowOff>
        </xdr:to>
        <xdr:sp macro="" textlink="">
          <xdr:nvSpPr>
            <xdr:cNvPr id="119880" name="frmPicUpdate67" hidden="1">
              <a:extLst>
                <a:ext uri="{63B3BB69-23CF-44E3-9099-C40C66FF867C}">
                  <a14:compatExt spid="_x0000_s119880"/>
                </a:ext>
                <a:ext uri="{FF2B5EF4-FFF2-40B4-BE49-F238E27FC236}">
                  <a16:creationId xmlns:a16="http://schemas.microsoft.com/office/drawing/2014/main" id="{00000000-0008-0000-0400-000048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1634</xdr:row>
          <xdr:rowOff>142875</xdr:rowOff>
        </xdr:from>
        <xdr:to>
          <xdr:col>37</xdr:col>
          <xdr:colOff>142875</xdr:colOff>
          <xdr:row>1637</xdr:row>
          <xdr:rowOff>0</xdr:rowOff>
        </xdr:to>
        <xdr:sp macro="" textlink="">
          <xdr:nvSpPr>
            <xdr:cNvPr id="119881" name="frmPicUpdate68" hidden="1">
              <a:extLst>
                <a:ext uri="{63B3BB69-23CF-44E3-9099-C40C66FF867C}">
                  <a14:compatExt spid="_x0000_s119881"/>
                </a:ext>
                <a:ext uri="{FF2B5EF4-FFF2-40B4-BE49-F238E27FC236}">
                  <a16:creationId xmlns:a16="http://schemas.microsoft.com/office/drawing/2014/main" id="{00000000-0008-0000-0400-000049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1658</xdr:row>
          <xdr:rowOff>142875</xdr:rowOff>
        </xdr:from>
        <xdr:to>
          <xdr:col>37</xdr:col>
          <xdr:colOff>142875</xdr:colOff>
          <xdr:row>1661</xdr:row>
          <xdr:rowOff>0</xdr:rowOff>
        </xdr:to>
        <xdr:sp macro="" textlink="">
          <xdr:nvSpPr>
            <xdr:cNvPr id="119882" name="frmPicUpdate69" hidden="1">
              <a:extLst>
                <a:ext uri="{63B3BB69-23CF-44E3-9099-C40C66FF867C}">
                  <a14:compatExt spid="_x0000_s119882"/>
                </a:ext>
                <a:ext uri="{FF2B5EF4-FFF2-40B4-BE49-F238E27FC236}">
                  <a16:creationId xmlns:a16="http://schemas.microsoft.com/office/drawing/2014/main" id="{00000000-0008-0000-0400-00004A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1682</xdr:row>
          <xdr:rowOff>142875</xdr:rowOff>
        </xdr:from>
        <xdr:to>
          <xdr:col>37</xdr:col>
          <xdr:colOff>142875</xdr:colOff>
          <xdr:row>1685</xdr:row>
          <xdr:rowOff>0</xdr:rowOff>
        </xdr:to>
        <xdr:sp macro="" textlink="">
          <xdr:nvSpPr>
            <xdr:cNvPr id="119883" name="frmPicUpdate70" hidden="1">
              <a:extLst>
                <a:ext uri="{63B3BB69-23CF-44E3-9099-C40C66FF867C}">
                  <a14:compatExt spid="_x0000_s119883"/>
                </a:ext>
                <a:ext uri="{FF2B5EF4-FFF2-40B4-BE49-F238E27FC236}">
                  <a16:creationId xmlns:a16="http://schemas.microsoft.com/office/drawing/2014/main" id="{00000000-0008-0000-0400-00004B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1706</xdr:row>
          <xdr:rowOff>142875</xdr:rowOff>
        </xdr:from>
        <xdr:to>
          <xdr:col>37</xdr:col>
          <xdr:colOff>142875</xdr:colOff>
          <xdr:row>1709</xdr:row>
          <xdr:rowOff>0</xdr:rowOff>
        </xdr:to>
        <xdr:sp macro="" textlink="">
          <xdr:nvSpPr>
            <xdr:cNvPr id="119884" name="frmPicUpdate71" hidden="1">
              <a:extLst>
                <a:ext uri="{63B3BB69-23CF-44E3-9099-C40C66FF867C}">
                  <a14:compatExt spid="_x0000_s119884"/>
                </a:ext>
                <a:ext uri="{FF2B5EF4-FFF2-40B4-BE49-F238E27FC236}">
                  <a16:creationId xmlns:a16="http://schemas.microsoft.com/office/drawing/2014/main" id="{00000000-0008-0000-0400-00004C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1730</xdr:row>
          <xdr:rowOff>142875</xdr:rowOff>
        </xdr:from>
        <xdr:to>
          <xdr:col>37</xdr:col>
          <xdr:colOff>142875</xdr:colOff>
          <xdr:row>1733</xdr:row>
          <xdr:rowOff>0</xdr:rowOff>
        </xdr:to>
        <xdr:sp macro="" textlink="">
          <xdr:nvSpPr>
            <xdr:cNvPr id="119885" name="frmPicUpdate72" hidden="1">
              <a:extLst>
                <a:ext uri="{63B3BB69-23CF-44E3-9099-C40C66FF867C}">
                  <a14:compatExt spid="_x0000_s119885"/>
                </a:ext>
                <a:ext uri="{FF2B5EF4-FFF2-40B4-BE49-F238E27FC236}">
                  <a16:creationId xmlns:a16="http://schemas.microsoft.com/office/drawing/2014/main" id="{00000000-0008-0000-0400-00004D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1754</xdr:row>
          <xdr:rowOff>142875</xdr:rowOff>
        </xdr:from>
        <xdr:to>
          <xdr:col>37</xdr:col>
          <xdr:colOff>142875</xdr:colOff>
          <xdr:row>1757</xdr:row>
          <xdr:rowOff>0</xdr:rowOff>
        </xdr:to>
        <xdr:sp macro="" textlink="">
          <xdr:nvSpPr>
            <xdr:cNvPr id="119886" name="frmPicUpdate73" hidden="1">
              <a:extLst>
                <a:ext uri="{63B3BB69-23CF-44E3-9099-C40C66FF867C}">
                  <a14:compatExt spid="_x0000_s119886"/>
                </a:ext>
                <a:ext uri="{FF2B5EF4-FFF2-40B4-BE49-F238E27FC236}">
                  <a16:creationId xmlns:a16="http://schemas.microsoft.com/office/drawing/2014/main" id="{00000000-0008-0000-0400-00004E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1778</xdr:row>
          <xdr:rowOff>142875</xdr:rowOff>
        </xdr:from>
        <xdr:to>
          <xdr:col>37</xdr:col>
          <xdr:colOff>142875</xdr:colOff>
          <xdr:row>1781</xdr:row>
          <xdr:rowOff>0</xdr:rowOff>
        </xdr:to>
        <xdr:sp macro="" textlink="">
          <xdr:nvSpPr>
            <xdr:cNvPr id="119887" name="frmPicUpdate74" hidden="1">
              <a:extLst>
                <a:ext uri="{63B3BB69-23CF-44E3-9099-C40C66FF867C}">
                  <a14:compatExt spid="_x0000_s119887"/>
                </a:ext>
                <a:ext uri="{FF2B5EF4-FFF2-40B4-BE49-F238E27FC236}">
                  <a16:creationId xmlns:a16="http://schemas.microsoft.com/office/drawing/2014/main" id="{00000000-0008-0000-0400-00004F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1802</xdr:row>
          <xdr:rowOff>142875</xdr:rowOff>
        </xdr:from>
        <xdr:to>
          <xdr:col>37</xdr:col>
          <xdr:colOff>142875</xdr:colOff>
          <xdr:row>1805</xdr:row>
          <xdr:rowOff>0</xdr:rowOff>
        </xdr:to>
        <xdr:sp macro="" textlink="">
          <xdr:nvSpPr>
            <xdr:cNvPr id="119888" name="frmPicUpdate75" hidden="1">
              <a:extLst>
                <a:ext uri="{63B3BB69-23CF-44E3-9099-C40C66FF867C}">
                  <a14:compatExt spid="_x0000_s119888"/>
                </a:ext>
                <a:ext uri="{FF2B5EF4-FFF2-40B4-BE49-F238E27FC236}">
                  <a16:creationId xmlns:a16="http://schemas.microsoft.com/office/drawing/2014/main" id="{00000000-0008-0000-0400-000050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1826</xdr:row>
          <xdr:rowOff>142875</xdr:rowOff>
        </xdr:from>
        <xdr:to>
          <xdr:col>37</xdr:col>
          <xdr:colOff>142875</xdr:colOff>
          <xdr:row>1829</xdr:row>
          <xdr:rowOff>0</xdr:rowOff>
        </xdr:to>
        <xdr:sp macro="" textlink="">
          <xdr:nvSpPr>
            <xdr:cNvPr id="119889" name="frmPicUpdate76" hidden="1">
              <a:extLst>
                <a:ext uri="{63B3BB69-23CF-44E3-9099-C40C66FF867C}">
                  <a14:compatExt spid="_x0000_s119889"/>
                </a:ext>
                <a:ext uri="{FF2B5EF4-FFF2-40B4-BE49-F238E27FC236}">
                  <a16:creationId xmlns:a16="http://schemas.microsoft.com/office/drawing/2014/main" id="{00000000-0008-0000-0400-000051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1850</xdr:row>
          <xdr:rowOff>142875</xdr:rowOff>
        </xdr:from>
        <xdr:to>
          <xdr:col>37</xdr:col>
          <xdr:colOff>142875</xdr:colOff>
          <xdr:row>1853</xdr:row>
          <xdr:rowOff>0</xdr:rowOff>
        </xdr:to>
        <xdr:sp macro="" textlink="">
          <xdr:nvSpPr>
            <xdr:cNvPr id="119890" name="frmPicUpdate77" hidden="1">
              <a:extLst>
                <a:ext uri="{63B3BB69-23CF-44E3-9099-C40C66FF867C}">
                  <a14:compatExt spid="_x0000_s119890"/>
                </a:ext>
                <a:ext uri="{FF2B5EF4-FFF2-40B4-BE49-F238E27FC236}">
                  <a16:creationId xmlns:a16="http://schemas.microsoft.com/office/drawing/2014/main" id="{00000000-0008-0000-0400-000052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1874</xdr:row>
          <xdr:rowOff>142875</xdr:rowOff>
        </xdr:from>
        <xdr:to>
          <xdr:col>37</xdr:col>
          <xdr:colOff>142875</xdr:colOff>
          <xdr:row>1877</xdr:row>
          <xdr:rowOff>0</xdr:rowOff>
        </xdr:to>
        <xdr:sp macro="" textlink="">
          <xdr:nvSpPr>
            <xdr:cNvPr id="119891" name="frmPicUpdate78" hidden="1">
              <a:extLst>
                <a:ext uri="{63B3BB69-23CF-44E3-9099-C40C66FF867C}">
                  <a14:compatExt spid="_x0000_s119891"/>
                </a:ext>
                <a:ext uri="{FF2B5EF4-FFF2-40B4-BE49-F238E27FC236}">
                  <a16:creationId xmlns:a16="http://schemas.microsoft.com/office/drawing/2014/main" id="{00000000-0008-0000-0400-000053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1898</xdr:row>
          <xdr:rowOff>142875</xdr:rowOff>
        </xdr:from>
        <xdr:to>
          <xdr:col>37</xdr:col>
          <xdr:colOff>142875</xdr:colOff>
          <xdr:row>1901</xdr:row>
          <xdr:rowOff>0</xdr:rowOff>
        </xdr:to>
        <xdr:sp macro="" textlink="">
          <xdr:nvSpPr>
            <xdr:cNvPr id="119892" name="frmPicUpdate79" hidden="1">
              <a:extLst>
                <a:ext uri="{63B3BB69-23CF-44E3-9099-C40C66FF867C}">
                  <a14:compatExt spid="_x0000_s119892"/>
                </a:ext>
                <a:ext uri="{FF2B5EF4-FFF2-40B4-BE49-F238E27FC236}">
                  <a16:creationId xmlns:a16="http://schemas.microsoft.com/office/drawing/2014/main" id="{00000000-0008-0000-0400-000054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1922</xdr:row>
          <xdr:rowOff>142875</xdr:rowOff>
        </xdr:from>
        <xdr:to>
          <xdr:col>37</xdr:col>
          <xdr:colOff>142875</xdr:colOff>
          <xdr:row>1925</xdr:row>
          <xdr:rowOff>0</xdr:rowOff>
        </xdr:to>
        <xdr:sp macro="" textlink="">
          <xdr:nvSpPr>
            <xdr:cNvPr id="119893" name="frmPicUpdate80" hidden="1">
              <a:extLst>
                <a:ext uri="{63B3BB69-23CF-44E3-9099-C40C66FF867C}">
                  <a14:compatExt spid="_x0000_s119893"/>
                </a:ext>
                <a:ext uri="{FF2B5EF4-FFF2-40B4-BE49-F238E27FC236}">
                  <a16:creationId xmlns:a16="http://schemas.microsoft.com/office/drawing/2014/main" id="{00000000-0008-0000-0400-000055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1946</xdr:row>
          <xdr:rowOff>142875</xdr:rowOff>
        </xdr:from>
        <xdr:to>
          <xdr:col>37</xdr:col>
          <xdr:colOff>142875</xdr:colOff>
          <xdr:row>1949</xdr:row>
          <xdr:rowOff>0</xdr:rowOff>
        </xdr:to>
        <xdr:sp macro="" textlink="">
          <xdr:nvSpPr>
            <xdr:cNvPr id="119894" name="frmPicUpdate81" hidden="1">
              <a:extLst>
                <a:ext uri="{63B3BB69-23CF-44E3-9099-C40C66FF867C}">
                  <a14:compatExt spid="_x0000_s119894"/>
                </a:ext>
                <a:ext uri="{FF2B5EF4-FFF2-40B4-BE49-F238E27FC236}">
                  <a16:creationId xmlns:a16="http://schemas.microsoft.com/office/drawing/2014/main" id="{00000000-0008-0000-0400-000056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1970</xdr:row>
          <xdr:rowOff>142875</xdr:rowOff>
        </xdr:from>
        <xdr:to>
          <xdr:col>37</xdr:col>
          <xdr:colOff>142875</xdr:colOff>
          <xdr:row>1973</xdr:row>
          <xdr:rowOff>0</xdr:rowOff>
        </xdr:to>
        <xdr:sp macro="" textlink="">
          <xdr:nvSpPr>
            <xdr:cNvPr id="119895" name="frmPicUpdate82" hidden="1">
              <a:extLst>
                <a:ext uri="{63B3BB69-23CF-44E3-9099-C40C66FF867C}">
                  <a14:compatExt spid="_x0000_s119895"/>
                </a:ext>
                <a:ext uri="{FF2B5EF4-FFF2-40B4-BE49-F238E27FC236}">
                  <a16:creationId xmlns:a16="http://schemas.microsoft.com/office/drawing/2014/main" id="{00000000-0008-0000-0400-000057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1994</xdr:row>
          <xdr:rowOff>142875</xdr:rowOff>
        </xdr:from>
        <xdr:to>
          <xdr:col>37</xdr:col>
          <xdr:colOff>142875</xdr:colOff>
          <xdr:row>1997</xdr:row>
          <xdr:rowOff>0</xdr:rowOff>
        </xdr:to>
        <xdr:sp macro="" textlink="">
          <xdr:nvSpPr>
            <xdr:cNvPr id="119896" name="frmPicUpdate83" hidden="1">
              <a:extLst>
                <a:ext uri="{63B3BB69-23CF-44E3-9099-C40C66FF867C}">
                  <a14:compatExt spid="_x0000_s119896"/>
                </a:ext>
                <a:ext uri="{FF2B5EF4-FFF2-40B4-BE49-F238E27FC236}">
                  <a16:creationId xmlns:a16="http://schemas.microsoft.com/office/drawing/2014/main" id="{00000000-0008-0000-0400-000058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2018</xdr:row>
          <xdr:rowOff>142875</xdr:rowOff>
        </xdr:from>
        <xdr:to>
          <xdr:col>37</xdr:col>
          <xdr:colOff>142875</xdr:colOff>
          <xdr:row>2021</xdr:row>
          <xdr:rowOff>0</xdr:rowOff>
        </xdr:to>
        <xdr:sp macro="" textlink="">
          <xdr:nvSpPr>
            <xdr:cNvPr id="119897" name="frmPicUpdate84" hidden="1">
              <a:extLst>
                <a:ext uri="{63B3BB69-23CF-44E3-9099-C40C66FF867C}">
                  <a14:compatExt spid="_x0000_s119897"/>
                </a:ext>
                <a:ext uri="{FF2B5EF4-FFF2-40B4-BE49-F238E27FC236}">
                  <a16:creationId xmlns:a16="http://schemas.microsoft.com/office/drawing/2014/main" id="{00000000-0008-0000-0400-000059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2042</xdr:row>
          <xdr:rowOff>142875</xdr:rowOff>
        </xdr:from>
        <xdr:to>
          <xdr:col>37</xdr:col>
          <xdr:colOff>142875</xdr:colOff>
          <xdr:row>2045</xdr:row>
          <xdr:rowOff>0</xdr:rowOff>
        </xdr:to>
        <xdr:sp macro="" textlink="">
          <xdr:nvSpPr>
            <xdr:cNvPr id="119898" name="frmPicUpdate85" hidden="1">
              <a:extLst>
                <a:ext uri="{63B3BB69-23CF-44E3-9099-C40C66FF867C}">
                  <a14:compatExt spid="_x0000_s119898"/>
                </a:ext>
                <a:ext uri="{FF2B5EF4-FFF2-40B4-BE49-F238E27FC236}">
                  <a16:creationId xmlns:a16="http://schemas.microsoft.com/office/drawing/2014/main" id="{00000000-0008-0000-0400-00005A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2066</xdr:row>
          <xdr:rowOff>142875</xdr:rowOff>
        </xdr:from>
        <xdr:to>
          <xdr:col>37</xdr:col>
          <xdr:colOff>142875</xdr:colOff>
          <xdr:row>2069</xdr:row>
          <xdr:rowOff>0</xdr:rowOff>
        </xdr:to>
        <xdr:sp macro="" textlink="">
          <xdr:nvSpPr>
            <xdr:cNvPr id="119899" name="frmPicUpdate86" hidden="1">
              <a:extLst>
                <a:ext uri="{63B3BB69-23CF-44E3-9099-C40C66FF867C}">
                  <a14:compatExt spid="_x0000_s119899"/>
                </a:ext>
                <a:ext uri="{FF2B5EF4-FFF2-40B4-BE49-F238E27FC236}">
                  <a16:creationId xmlns:a16="http://schemas.microsoft.com/office/drawing/2014/main" id="{00000000-0008-0000-0400-00005B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2090</xdr:row>
          <xdr:rowOff>142875</xdr:rowOff>
        </xdr:from>
        <xdr:to>
          <xdr:col>37</xdr:col>
          <xdr:colOff>142875</xdr:colOff>
          <xdr:row>2093</xdr:row>
          <xdr:rowOff>0</xdr:rowOff>
        </xdr:to>
        <xdr:sp macro="" textlink="">
          <xdr:nvSpPr>
            <xdr:cNvPr id="119900" name="frmPicUpdate87" hidden="1">
              <a:extLst>
                <a:ext uri="{63B3BB69-23CF-44E3-9099-C40C66FF867C}">
                  <a14:compatExt spid="_x0000_s119900"/>
                </a:ext>
                <a:ext uri="{FF2B5EF4-FFF2-40B4-BE49-F238E27FC236}">
                  <a16:creationId xmlns:a16="http://schemas.microsoft.com/office/drawing/2014/main" id="{00000000-0008-0000-0400-00005C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2114</xdr:row>
          <xdr:rowOff>142875</xdr:rowOff>
        </xdr:from>
        <xdr:to>
          <xdr:col>37</xdr:col>
          <xdr:colOff>142875</xdr:colOff>
          <xdr:row>2117</xdr:row>
          <xdr:rowOff>0</xdr:rowOff>
        </xdr:to>
        <xdr:sp macro="" textlink="">
          <xdr:nvSpPr>
            <xdr:cNvPr id="119901" name="frmPicUpdate88" hidden="1">
              <a:extLst>
                <a:ext uri="{63B3BB69-23CF-44E3-9099-C40C66FF867C}">
                  <a14:compatExt spid="_x0000_s119901"/>
                </a:ext>
                <a:ext uri="{FF2B5EF4-FFF2-40B4-BE49-F238E27FC236}">
                  <a16:creationId xmlns:a16="http://schemas.microsoft.com/office/drawing/2014/main" id="{00000000-0008-0000-0400-00005D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2138</xdr:row>
          <xdr:rowOff>142875</xdr:rowOff>
        </xdr:from>
        <xdr:to>
          <xdr:col>37</xdr:col>
          <xdr:colOff>142875</xdr:colOff>
          <xdr:row>2141</xdr:row>
          <xdr:rowOff>0</xdr:rowOff>
        </xdr:to>
        <xdr:sp macro="" textlink="">
          <xdr:nvSpPr>
            <xdr:cNvPr id="119902" name="frmPicUpdate89" hidden="1">
              <a:extLst>
                <a:ext uri="{63B3BB69-23CF-44E3-9099-C40C66FF867C}">
                  <a14:compatExt spid="_x0000_s119902"/>
                </a:ext>
                <a:ext uri="{FF2B5EF4-FFF2-40B4-BE49-F238E27FC236}">
                  <a16:creationId xmlns:a16="http://schemas.microsoft.com/office/drawing/2014/main" id="{00000000-0008-0000-0400-00005E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2162</xdr:row>
          <xdr:rowOff>142875</xdr:rowOff>
        </xdr:from>
        <xdr:to>
          <xdr:col>37</xdr:col>
          <xdr:colOff>142875</xdr:colOff>
          <xdr:row>2165</xdr:row>
          <xdr:rowOff>0</xdr:rowOff>
        </xdr:to>
        <xdr:sp macro="" textlink="">
          <xdr:nvSpPr>
            <xdr:cNvPr id="119903" name="frmPicUpdate90" hidden="1">
              <a:extLst>
                <a:ext uri="{63B3BB69-23CF-44E3-9099-C40C66FF867C}">
                  <a14:compatExt spid="_x0000_s119903"/>
                </a:ext>
                <a:ext uri="{FF2B5EF4-FFF2-40B4-BE49-F238E27FC236}">
                  <a16:creationId xmlns:a16="http://schemas.microsoft.com/office/drawing/2014/main" id="{00000000-0008-0000-0400-00005F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2186</xdr:row>
          <xdr:rowOff>142875</xdr:rowOff>
        </xdr:from>
        <xdr:to>
          <xdr:col>37</xdr:col>
          <xdr:colOff>142875</xdr:colOff>
          <xdr:row>2189</xdr:row>
          <xdr:rowOff>0</xdr:rowOff>
        </xdr:to>
        <xdr:sp macro="" textlink="">
          <xdr:nvSpPr>
            <xdr:cNvPr id="119904" name="frmPicUpdate91" hidden="1">
              <a:extLst>
                <a:ext uri="{63B3BB69-23CF-44E3-9099-C40C66FF867C}">
                  <a14:compatExt spid="_x0000_s119904"/>
                </a:ext>
                <a:ext uri="{FF2B5EF4-FFF2-40B4-BE49-F238E27FC236}">
                  <a16:creationId xmlns:a16="http://schemas.microsoft.com/office/drawing/2014/main" id="{00000000-0008-0000-0400-000060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2210</xdr:row>
          <xdr:rowOff>142875</xdr:rowOff>
        </xdr:from>
        <xdr:to>
          <xdr:col>37</xdr:col>
          <xdr:colOff>142875</xdr:colOff>
          <xdr:row>2213</xdr:row>
          <xdr:rowOff>0</xdr:rowOff>
        </xdr:to>
        <xdr:sp macro="" textlink="">
          <xdr:nvSpPr>
            <xdr:cNvPr id="119905" name="frmPicUpdate92" hidden="1">
              <a:extLst>
                <a:ext uri="{63B3BB69-23CF-44E3-9099-C40C66FF867C}">
                  <a14:compatExt spid="_x0000_s119905"/>
                </a:ext>
                <a:ext uri="{FF2B5EF4-FFF2-40B4-BE49-F238E27FC236}">
                  <a16:creationId xmlns:a16="http://schemas.microsoft.com/office/drawing/2014/main" id="{00000000-0008-0000-0400-000061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2234</xdr:row>
          <xdr:rowOff>142875</xdr:rowOff>
        </xdr:from>
        <xdr:to>
          <xdr:col>37</xdr:col>
          <xdr:colOff>142875</xdr:colOff>
          <xdr:row>2237</xdr:row>
          <xdr:rowOff>0</xdr:rowOff>
        </xdr:to>
        <xdr:sp macro="" textlink="">
          <xdr:nvSpPr>
            <xdr:cNvPr id="119906" name="frmPicUpdate93" hidden="1">
              <a:extLst>
                <a:ext uri="{63B3BB69-23CF-44E3-9099-C40C66FF867C}">
                  <a14:compatExt spid="_x0000_s119906"/>
                </a:ext>
                <a:ext uri="{FF2B5EF4-FFF2-40B4-BE49-F238E27FC236}">
                  <a16:creationId xmlns:a16="http://schemas.microsoft.com/office/drawing/2014/main" id="{00000000-0008-0000-0400-000062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2258</xdr:row>
          <xdr:rowOff>142875</xdr:rowOff>
        </xdr:from>
        <xdr:to>
          <xdr:col>37</xdr:col>
          <xdr:colOff>142875</xdr:colOff>
          <xdr:row>2261</xdr:row>
          <xdr:rowOff>0</xdr:rowOff>
        </xdr:to>
        <xdr:sp macro="" textlink="">
          <xdr:nvSpPr>
            <xdr:cNvPr id="119907" name="frmPicUpdate94" hidden="1">
              <a:extLst>
                <a:ext uri="{63B3BB69-23CF-44E3-9099-C40C66FF867C}">
                  <a14:compatExt spid="_x0000_s119907"/>
                </a:ext>
                <a:ext uri="{FF2B5EF4-FFF2-40B4-BE49-F238E27FC236}">
                  <a16:creationId xmlns:a16="http://schemas.microsoft.com/office/drawing/2014/main" id="{00000000-0008-0000-0400-000063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2282</xdr:row>
          <xdr:rowOff>142875</xdr:rowOff>
        </xdr:from>
        <xdr:to>
          <xdr:col>37</xdr:col>
          <xdr:colOff>142875</xdr:colOff>
          <xdr:row>2285</xdr:row>
          <xdr:rowOff>0</xdr:rowOff>
        </xdr:to>
        <xdr:sp macro="" textlink="">
          <xdr:nvSpPr>
            <xdr:cNvPr id="119908" name="frmPicUpdate95" hidden="1">
              <a:extLst>
                <a:ext uri="{63B3BB69-23CF-44E3-9099-C40C66FF867C}">
                  <a14:compatExt spid="_x0000_s119908"/>
                </a:ext>
                <a:ext uri="{FF2B5EF4-FFF2-40B4-BE49-F238E27FC236}">
                  <a16:creationId xmlns:a16="http://schemas.microsoft.com/office/drawing/2014/main" id="{00000000-0008-0000-0400-000064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2306</xdr:row>
          <xdr:rowOff>142875</xdr:rowOff>
        </xdr:from>
        <xdr:to>
          <xdr:col>37</xdr:col>
          <xdr:colOff>142875</xdr:colOff>
          <xdr:row>2309</xdr:row>
          <xdr:rowOff>0</xdr:rowOff>
        </xdr:to>
        <xdr:sp macro="" textlink="">
          <xdr:nvSpPr>
            <xdr:cNvPr id="119909" name="frmPicUpdate96" hidden="1">
              <a:extLst>
                <a:ext uri="{63B3BB69-23CF-44E3-9099-C40C66FF867C}">
                  <a14:compatExt spid="_x0000_s119909"/>
                </a:ext>
                <a:ext uri="{FF2B5EF4-FFF2-40B4-BE49-F238E27FC236}">
                  <a16:creationId xmlns:a16="http://schemas.microsoft.com/office/drawing/2014/main" id="{00000000-0008-0000-0400-000065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2330</xdr:row>
          <xdr:rowOff>142875</xdr:rowOff>
        </xdr:from>
        <xdr:to>
          <xdr:col>37</xdr:col>
          <xdr:colOff>142875</xdr:colOff>
          <xdr:row>2333</xdr:row>
          <xdr:rowOff>0</xdr:rowOff>
        </xdr:to>
        <xdr:sp macro="" textlink="">
          <xdr:nvSpPr>
            <xdr:cNvPr id="119910" name="frmPicUpdate97" hidden="1">
              <a:extLst>
                <a:ext uri="{63B3BB69-23CF-44E3-9099-C40C66FF867C}">
                  <a14:compatExt spid="_x0000_s119910"/>
                </a:ext>
                <a:ext uri="{FF2B5EF4-FFF2-40B4-BE49-F238E27FC236}">
                  <a16:creationId xmlns:a16="http://schemas.microsoft.com/office/drawing/2014/main" id="{00000000-0008-0000-0400-000066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2355</xdr:row>
          <xdr:rowOff>0</xdr:rowOff>
        </xdr:from>
        <xdr:to>
          <xdr:col>37</xdr:col>
          <xdr:colOff>142875</xdr:colOff>
          <xdr:row>2357</xdr:row>
          <xdr:rowOff>9525</xdr:rowOff>
        </xdr:to>
        <xdr:sp macro="" textlink="">
          <xdr:nvSpPr>
            <xdr:cNvPr id="119911" name="frmPicUpdate98" hidden="1">
              <a:extLst>
                <a:ext uri="{63B3BB69-23CF-44E3-9099-C40C66FF867C}">
                  <a14:compatExt spid="_x0000_s119911"/>
                </a:ext>
                <a:ext uri="{FF2B5EF4-FFF2-40B4-BE49-F238E27FC236}">
                  <a16:creationId xmlns:a16="http://schemas.microsoft.com/office/drawing/2014/main" id="{00000000-0008-0000-0400-000067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600075</xdr:colOff>
          <xdr:row>2379</xdr:row>
          <xdr:rowOff>0</xdr:rowOff>
        </xdr:from>
        <xdr:to>
          <xdr:col>37</xdr:col>
          <xdr:colOff>142875</xdr:colOff>
          <xdr:row>2381</xdr:row>
          <xdr:rowOff>9525</xdr:rowOff>
        </xdr:to>
        <xdr:sp macro="" textlink="">
          <xdr:nvSpPr>
            <xdr:cNvPr id="119912" name="frmPicUpdate99" hidden="1">
              <a:extLst>
                <a:ext uri="{63B3BB69-23CF-44E3-9099-C40C66FF867C}">
                  <a14:compatExt spid="_x0000_s119912"/>
                </a:ext>
                <a:ext uri="{FF2B5EF4-FFF2-40B4-BE49-F238E27FC236}">
                  <a16:creationId xmlns:a16="http://schemas.microsoft.com/office/drawing/2014/main" id="{00000000-0008-0000-0400-000068D401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en-US" sz="1100" b="0" i="0" u="none" strike="noStrike" baseline="0">
                  <a:solidFill>
                    <a:srgbClr val="000000"/>
                  </a:solidFill>
                  <a:latin typeface="Webdings"/>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28</xdr:row>
          <xdr:rowOff>1681</xdr:rowOff>
        </xdr:from>
        <xdr:to>
          <xdr:col>38</xdr:col>
          <xdr:colOff>64994</xdr:colOff>
          <xdr:row>29</xdr:row>
          <xdr:rowOff>155762</xdr:rowOff>
        </xdr:to>
        <xdr:sp macro="" textlink="">
          <xdr:nvSpPr>
            <xdr:cNvPr id="120070" name="frmPicToDMgrid01" descr="Testing" hidden="1">
              <a:extLst>
                <a:ext uri="{63B3BB69-23CF-44E3-9099-C40C66FF867C}">
                  <a14:compatExt spid="_x0000_s120070"/>
                </a:ext>
                <a:ext uri="{FF2B5EF4-FFF2-40B4-BE49-F238E27FC236}">
                  <a16:creationId xmlns:a16="http://schemas.microsoft.com/office/drawing/2014/main" id="{00000000-0008-0000-0400-000006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51</xdr:row>
          <xdr:rowOff>2241</xdr:rowOff>
        </xdr:from>
        <xdr:to>
          <xdr:col>38</xdr:col>
          <xdr:colOff>64994</xdr:colOff>
          <xdr:row>52</xdr:row>
          <xdr:rowOff>178734</xdr:rowOff>
        </xdr:to>
        <xdr:sp macro="" textlink="">
          <xdr:nvSpPr>
            <xdr:cNvPr id="120071" name="frmPicToDMgrid02" hidden="1">
              <a:extLst>
                <a:ext uri="{63B3BB69-23CF-44E3-9099-C40C66FF867C}">
                  <a14:compatExt spid="_x0000_s120071"/>
                </a:ext>
                <a:ext uri="{FF2B5EF4-FFF2-40B4-BE49-F238E27FC236}">
                  <a16:creationId xmlns:a16="http://schemas.microsoft.com/office/drawing/2014/main" id="{00000000-0008-0000-0400-000007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74</xdr:row>
          <xdr:rowOff>2801</xdr:rowOff>
        </xdr:from>
        <xdr:to>
          <xdr:col>38</xdr:col>
          <xdr:colOff>64994</xdr:colOff>
          <xdr:row>76</xdr:row>
          <xdr:rowOff>22412</xdr:rowOff>
        </xdr:to>
        <xdr:sp macro="" textlink="">
          <xdr:nvSpPr>
            <xdr:cNvPr id="120072" name="frmPicToDMgrid03" hidden="1">
              <a:extLst>
                <a:ext uri="{63B3BB69-23CF-44E3-9099-C40C66FF867C}">
                  <a14:compatExt spid="_x0000_s120072"/>
                </a:ext>
                <a:ext uri="{FF2B5EF4-FFF2-40B4-BE49-F238E27FC236}">
                  <a16:creationId xmlns:a16="http://schemas.microsoft.com/office/drawing/2014/main" id="{00000000-0008-0000-0400-000008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96</xdr:row>
          <xdr:rowOff>150719</xdr:rowOff>
        </xdr:from>
        <xdr:to>
          <xdr:col>38</xdr:col>
          <xdr:colOff>64994</xdr:colOff>
          <xdr:row>99</xdr:row>
          <xdr:rowOff>13447</xdr:rowOff>
        </xdr:to>
        <xdr:sp macro="" textlink="">
          <xdr:nvSpPr>
            <xdr:cNvPr id="120073" name="frmPicToDMgrid04" hidden="1">
              <a:extLst>
                <a:ext uri="{63B3BB69-23CF-44E3-9099-C40C66FF867C}">
                  <a14:compatExt spid="_x0000_s120073"/>
                </a:ext>
                <a:ext uri="{FF2B5EF4-FFF2-40B4-BE49-F238E27FC236}">
                  <a16:creationId xmlns:a16="http://schemas.microsoft.com/office/drawing/2014/main" id="{00000000-0008-0000-0400-000009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119</xdr:row>
          <xdr:rowOff>122704</xdr:rowOff>
        </xdr:from>
        <xdr:to>
          <xdr:col>38</xdr:col>
          <xdr:colOff>64994</xdr:colOff>
          <xdr:row>121</xdr:row>
          <xdr:rowOff>142315</xdr:rowOff>
        </xdr:to>
        <xdr:sp macro="" textlink="">
          <xdr:nvSpPr>
            <xdr:cNvPr id="120074" name="frmPicToDMgrid05" hidden="1">
              <a:extLst>
                <a:ext uri="{63B3BB69-23CF-44E3-9099-C40C66FF867C}">
                  <a14:compatExt spid="_x0000_s120074"/>
                </a:ext>
                <a:ext uri="{FF2B5EF4-FFF2-40B4-BE49-F238E27FC236}">
                  <a16:creationId xmlns:a16="http://schemas.microsoft.com/office/drawing/2014/main" id="{00000000-0008-0000-0400-00000A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142</xdr:row>
          <xdr:rowOff>99732</xdr:rowOff>
        </xdr:from>
        <xdr:to>
          <xdr:col>38</xdr:col>
          <xdr:colOff>64994</xdr:colOff>
          <xdr:row>144</xdr:row>
          <xdr:rowOff>119343</xdr:rowOff>
        </xdr:to>
        <xdr:sp macro="" textlink="">
          <xdr:nvSpPr>
            <xdr:cNvPr id="120075" name="frmPicToDMgrid06" hidden="1">
              <a:extLst>
                <a:ext uri="{63B3BB69-23CF-44E3-9099-C40C66FF867C}">
                  <a14:compatExt spid="_x0000_s120075"/>
                </a:ext>
                <a:ext uri="{FF2B5EF4-FFF2-40B4-BE49-F238E27FC236}">
                  <a16:creationId xmlns:a16="http://schemas.microsoft.com/office/drawing/2014/main" id="{00000000-0008-0000-0400-00000B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165</xdr:row>
          <xdr:rowOff>67235</xdr:rowOff>
        </xdr:from>
        <xdr:to>
          <xdr:col>38</xdr:col>
          <xdr:colOff>64994</xdr:colOff>
          <xdr:row>167</xdr:row>
          <xdr:rowOff>86846</xdr:rowOff>
        </xdr:to>
        <xdr:sp macro="" textlink="">
          <xdr:nvSpPr>
            <xdr:cNvPr id="120076" name="frmPicToDMgrid07" hidden="1">
              <a:extLst>
                <a:ext uri="{63B3BB69-23CF-44E3-9099-C40C66FF867C}">
                  <a14:compatExt spid="_x0000_s120076"/>
                </a:ext>
                <a:ext uri="{FF2B5EF4-FFF2-40B4-BE49-F238E27FC236}">
                  <a16:creationId xmlns:a16="http://schemas.microsoft.com/office/drawing/2014/main" id="{00000000-0008-0000-0400-00000C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188</xdr:row>
          <xdr:rowOff>44263</xdr:rowOff>
        </xdr:from>
        <xdr:to>
          <xdr:col>38</xdr:col>
          <xdr:colOff>64994</xdr:colOff>
          <xdr:row>190</xdr:row>
          <xdr:rowOff>63874</xdr:rowOff>
        </xdr:to>
        <xdr:sp macro="" textlink="">
          <xdr:nvSpPr>
            <xdr:cNvPr id="120077" name="frmPicToDMgrid08" hidden="1">
              <a:extLst>
                <a:ext uri="{63B3BB69-23CF-44E3-9099-C40C66FF867C}">
                  <a14:compatExt spid="_x0000_s120077"/>
                </a:ext>
                <a:ext uri="{FF2B5EF4-FFF2-40B4-BE49-F238E27FC236}">
                  <a16:creationId xmlns:a16="http://schemas.microsoft.com/office/drawing/2014/main" id="{00000000-0008-0000-0400-00000D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211</xdr:row>
          <xdr:rowOff>11766</xdr:rowOff>
        </xdr:from>
        <xdr:to>
          <xdr:col>38</xdr:col>
          <xdr:colOff>64994</xdr:colOff>
          <xdr:row>213</xdr:row>
          <xdr:rowOff>31376</xdr:rowOff>
        </xdr:to>
        <xdr:sp macro="" textlink="">
          <xdr:nvSpPr>
            <xdr:cNvPr id="120078" name="frmPicToDMgrid09" hidden="1">
              <a:extLst>
                <a:ext uri="{63B3BB69-23CF-44E3-9099-C40C66FF867C}">
                  <a14:compatExt spid="_x0000_s120078"/>
                </a:ext>
                <a:ext uri="{FF2B5EF4-FFF2-40B4-BE49-F238E27FC236}">
                  <a16:creationId xmlns:a16="http://schemas.microsoft.com/office/drawing/2014/main" id="{00000000-0008-0000-0400-00000E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233</xdr:row>
          <xdr:rowOff>136151</xdr:rowOff>
        </xdr:from>
        <xdr:to>
          <xdr:col>38</xdr:col>
          <xdr:colOff>64994</xdr:colOff>
          <xdr:row>235</xdr:row>
          <xdr:rowOff>155762</xdr:rowOff>
        </xdr:to>
        <xdr:sp macro="" textlink="">
          <xdr:nvSpPr>
            <xdr:cNvPr id="120079" name="frmPicToDMgrid10" hidden="1">
              <a:extLst>
                <a:ext uri="{63B3BB69-23CF-44E3-9099-C40C66FF867C}">
                  <a14:compatExt spid="_x0000_s120079"/>
                </a:ext>
                <a:ext uri="{FF2B5EF4-FFF2-40B4-BE49-F238E27FC236}">
                  <a16:creationId xmlns:a16="http://schemas.microsoft.com/office/drawing/2014/main" id="{00000000-0008-0000-0400-00000F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256</xdr:row>
          <xdr:rowOff>113179</xdr:rowOff>
        </xdr:from>
        <xdr:to>
          <xdr:col>38</xdr:col>
          <xdr:colOff>64994</xdr:colOff>
          <xdr:row>258</xdr:row>
          <xdr:rowOff>132790</xdr:rowOff>
        </xdr:to>
        <xdr:sp macro="" textlink="">
          <xdr:nvSpPr>
            <xdr:cNvPr id="120080" name="frmPicToDMgrid11" hidden="1">
              <a:extLst>
                <a:ext uri="{63B3BB69-23CF-44E3-9099-C40C66FF867C}">
                  <a14:compatExt spid="_x0000_s120080"/>
                </a:ext>
                <a:ext uri="{FF2B5EF4-FFF2-40B4-BE49-F238E27FC236}">
                  <a16:creationId xmlns:a16="http://schemas.microsoft.com/office/drawing/2014/main" id="{00000000-0008-0000-0400-000010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279</xdr:row>
          <xdr:rowOff>80682</xdr:rowOff>
        </xdr:from>
        <xdr:to>
          <xdr:col>38</xdr:col>
          <xdr:colOff>64994</xdr:colOff>
          <xdr:row>281</xdr:row>
          <xdr:rowOff>100293</xdr:rowOff>
        </xdr:to>
        <xdr:sp macro="" textlink="">
          <xdr:nvSpPr>
            <xdr:cNvPr id="120081" name="frmPicToDMgrid12" hidden="1">
              <a:extLst>
                <a:ext uri="{63B3BB69-23CF-44E3-9099-C40C66FF867C}">
                  <a14:compatExt spid="_x0000_s120081"/>
                </a:ext>
                <a:ext uri="{FF2B5EF4-FFF2-40B4-BE49-F238E27FC236}">
                  <a16:creationId xmlns:a16="http://schemas.microsoft.com/office/drawing/2014/main" id="{00000000-0008-0000-0400-000011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302</xdr:row>
          <xdr:rowOff>57710</xdr:rowOff>
        </xdr:from>
        <xdr:to>
          <xdr:col>38</xdr:col>
          <xdr:colOff>64994</xdr:colOff>
          <xdr:row>304</xdr:row>
          <xdr:rowOff>77321</xdr:rowOff>
        </xdr:to>
        <xdr:sp macro="" textlink="">
          <xdr:nvSpPr>
            <xdr:cNvPr id="120082" name="frmPicToDMgrid13" hidden="1">
              <a:extLst>
                <a:ext uri="{63B3BB69-23CF-44E3-9099-C40C66FF867C}">
                  <a14:compatExt spid="_x0000_s120082"/>
                </a:ext>
                <a:ext uri="{FF2B5EF4-FFF2-40B4-BE49-F238E27FC236}">
                  <a16:creationId xmlns:a16="http://schemas.microsoft.com/office/drawing/2014/main" id="{00000000-0008-0000-0400-000012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325</xdr:row>
          <xdr:rowOff>25213</xdr:rowOff>
        </xdr:from>
        <xdr:to>
          <xdr:col>38</xdr:col>
          <xdr:colOff>64994</xdr:colOff>
          <xdr:row>327</xdr:row>
          <xdr:rowOff>44824</xdr:rowOff>
        </xdr:to>
        <xdr:sp macro="" textlink="">
          <xdr:nvSpPr>
            <xdr:cNvPr id="120083" name="frmPicToDMgrid14" hidden="1">
              <a:extLst>
                <a:ext uri="{63B3BB69-23CF-44E3-9099-C40C66FF867C}">
                  <a14:compatExt spid="_x0000_s120083"/>
                </a:ext>
                <a:ext uri="{FF2B5EF4-FFF2-40B4-BE49-F238E27FC236}">
                  <a16:creationId xmlns:a16="http://schemas.microsoft.com/office/drawing/2014/main" id="{00000000-0008-0000-0400-000013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347</xdr:row>
          <xdr:rowOff>149599</xdr:rowOff>
        </xdr:from>
        <xdr:to>
          <xdr:col>38</xdr:col>
          <xdr:colOff>64994</xdr:colOff>
          <xdr:row>350</xdr:row>
          <xdr:rowOff>12326</xdr:rowOff>
        </xdr:to>
        <xdr:sp macro="" textlink="">
          <xdr:nvSpPr>
            <xdr:cNvPr id="120084" name="frmPicToDMgrid15" hidden="1">
              <a:extLst>
                <a:ext uri="{63B3BB69-23CF-44E3-9099-C40C66FF867C}">
                  <a14:compatExt spid="_x0000_s120084"/>
                </a:ext>
                <a:ext uri="{FF2B5EF4-FFF2-40B4-BE49-F238E27FC236}">
                  <a16:creationId xmlns:a16="http://schemas.microsoft.com/office/drawing/2014/main" id="{00000000-0008-0000-0400-000014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370</xdr:row>
          <xdr:rowOff>126626</xdr:rowOff>
        </xdr:from>
        <xdr:to>
          <xdr:col>38</xdr:col>
          <xdr:colOff>64994</xdr:colOff>
          <xdr:row>372</xdr:row>
          <xdr:rowOff>146237</xdr:rowOff>
        </xdr:to>
        <xdr:sp macro="" textlink="">
          <xdr:nvSpPr>
            <xdr:cNvPr id="120085" name="frmPicToDMgrid16" hidden="1">
              <a:extLst>
                <a:ext uri="{63B3BB69-23CF-44E3-9099-C40C66FF867C}">
                  <a14:compatExt spid="_x0000_s120085"/>
                </a:ext>
                <a:ext uri="{FF2B5EF4-FFF2-40B4-BE49-F238E27FC236}">
                  <a16:creationId xmlns:a16="http://schemas.microsoft.com/office/drawing/2014/main" id="{00000000-0008-0000-0400-000015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393</xdr:row>
          <xdr:rowOff>94129</xdr:rowOff>
        </xdr:from>
        <xdr:to>
          <xdr:col>38</xdr:col>
          <xdr:colOff>64994</xdr:colOff>
          <xdr:row>395</xdr:row>
          <xdr:rowOff>113740</xdr:rowOff>
        </xdr:to>
        <xdr:sp macro="" textlink="">
          <xdr:nvSpPr>
            <xdr:cNvPr id="120086" name="frmPicToDMgrid17" hidden="1">
              <a:extLst>
                <a:ext uri="{63B3BB69-23CF-44E3-9099-C40C66FF867C}">
                  <a14:compatExt spid="_x0000_s120086"/>
                </a:ext>
                <a:ext uri="{FF2B5EF4-FFF2-40B4-BE49-F238E27FC236}">
                  <a16:creationId xmlns:a16="http://schemas.microsoft.com/office/drawing/2014/main" id="{00000000-0008-0000-0400-000016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416</xdr:row>
          <xdr:rowOff>104775</xdr:rowOff>
        </xdr:from>
        <xdr:to>
          <xdr:col>38</xdr:col>
          <xdr:colOff>64994</xdr:colOff>
          <xdr:row>418</xdr:row>
          <xdr:rowOff>90768</xdr:rowOff>
        </xdr:to>
        <xdr:sp macro="" textlink="">
          <xdr:nvSpPr>
            <xdr:cNvPr id="120087" name="frmPicToDMgrid18" hidden="1">
              <a:extLst>
                <a:ext uri="{63B3BB69-23CF-44E3-9099-C40C66FF867C}">
                  <a14:compatExt spid="_x0000_s120087"/>
                </a:ext>
                <a:ext uri="{FF2B5EF4-FFF2-40B4-BE49-F238E27FC236}">
                  <a16:creationId xmlns:a16="http://schemas.microsoft.com/office/drawing/2014/main" id="{00000000-0008-0000-0400-000017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439</xdr:row>
          <xdr:rowOff>105896</xdr:rowOff>
        </xdr:from>
        <xdr:to>
          <xdr:col>38</xdr:col>
          <xdr:colOff>64994</xdr:colOff>
          <xdr:row>441</xdr:row>
          <xdr:rowOff>58271</xdr:rowOff>
        </xdr:to>
        <xdr:sp macro="" textlink="">
          <xdr:nvSpPr>
            <xdr:cNvPr id="120088" name="frmPicToDMgrid19" hidden="1">
              <a:extLst>
                <a:ext uri="{63B3BB69-23CF-44E3-9099-C40C66FF867C}">
                  <a14:compatExt spid="_x0000_s120088"/>
                </a:ext>
                <a:ext uri="{FF2B5EF4-FFF2-40B4-BE49-F238E27FC236}">
                  <a16:creationId xmlns:a16="http://schemas.microsoft.com/office/drawing/2014/main" id="{00000000-0008-0000-0400-000018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462</xdr:row>
          <xdr:rowOff>107016</xdr:rowOff>
        </xdr:from>
        <xdr:to>
          <xdr:col>38</xdr:col>
          <xdr:colOff>64994</xdr:colOff>
          <xdr:row>464</xdr:row>
          <xdr:rowOff>59391</xdr:rowOff>
        </xdr:to>
        <xdr:sp macro="" textlink="">
          <xdr:nvSpPr>
            <xdr:cNvPr id="120089" name="frmPicToDMgrid20" hidden="1">
              <a:extLst>
                <a:ext uri="{63B3BB69-23CF-44E3-9099-C40C66FF867C}">
                  <a14:compatExt spid="_x0000_s120089"/>
                </a:ext>
                <a:ext uri="{FF2B5EF4-FFF2-40B4-BE49-F238E27FC236}">
                  <a16:creationId xmlns:a16="http://schemas.microsoft.com/office/drawing/2014/main" id="{00000000-0008-0000-0400-000019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485</xdr:row>
          <xdr:rowOff>84044</xdr:rowOff>
        </xdr:from>
        <xdr:to>
          <xdr:col>38</xdr:col>
          <xdr:colOff>64994</xdr:colOff>
          <xdr:row>487</xdr:row>
          <xdr:rowOff>70037</xdr:rowOff>
        </xdr:to>
        <xdr:sp macro="" textlink="">
          <xdr:nvSpPr>
            <xdr:cNvPr id="120090" name="frmPicToDMgrid21" hidden="1">
              <a:extLst>
                <a:ext uri="{63B3BB69-23CF-44E3-9099-C40C66FF867C}">
                  <a14:compatExt spid="_x0000_s120090"/>
                </a:ext>
                <a:ext uri="{FF2B5EF4-FFF2-40B4-BE49-F238E27FC236}">
                  <a16:creationId xmlns:a16="http://schemas.microsoft.com/office/drawing/2014/main" id="{00000000-0008-0000-0400-00001A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508</xdr:row>
          <xdr:rowOff>51547</xdr:rowOff>
        </xdr:from>
        <xdr:to>
          <xdr:col>38</xdr:col>
          <xdr:colOff>64994</xdr:colOff>
          <xdr:row>510</xdr:row>
          <xdr:rowOff>71157</xdr:rowOff>
        </xdr:to>
        <xdr:sp macro="" textlink="">
          <xdr:nvSpPr>
            <xdr:cNvPr id="120091" name="frmPicToDMgrid22" hidden="1">
              <a:extLst>
                <a:ext uri="{63B3BB69-23CF-44E3-9099-C40C66FF867C}">
                  <a14:compatExt spid="_x0000_s120091"/>
                </a:ext>
                <a:ext uri="{FF2B5EF4-FFF2-40B4-BE49-F238E27FC236}">
                  <a16:creationId xmlns:a16="http://schemas.microsoft.com/office/drawing/2014/main" id="{00000000-0008-0000-0400-00001B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531</xdr:row>
          <xdr:rowOff>28575</xdr:rowOff>
        </xdr:from>
        <xdr:to>
          <xdr:col>38</xdr:col>
          <xdr:colOff>64994</xdr:colOff>
          <xdr:row>533</xdr:row>
          <xdr:rowOff>48185</xdr:rowOff>
        </xdr:to>
        <xdr:sp macro="" textlink="">
          <xdr:nvSpPr>
            <xdr:cNvPr id="120092" name="frmPicToDMgrid23" hidden="1">
              <a:extLst>
                <a:ext uri="{63B3BB69-23CF-44E3-9099-C40C66FF867C}">
                  <a14:compatExt spid="_x0000_s120092"/>
                </a:ext>
                <a:ext uri="{FF2B5EF4-FFF2-40B4-BE49-F238E27FC236}">
                  <a16:creationId xmlns:a16="http://schemas.microsoft.com/office/drawing/2014/main" id="{00000000-0008-0000-0400-00001C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553</xdr:row>
          <xdr:rowOff>152960</xdr:rowOff>
        </xdr:from>
        <xdr:to>
          <xdr:col>38</xdr:col>
          <xdr:colOff>64994</xdr:colOff>
          <xdr:row>556</xdr:row>
          <xdr:rowOff>15688</xdr:rowOff>
        </xdr:to>
        <xdr:sp macro="" textlink="">
          <xdr:nvSpPr>
            <xdr:cNvPr id="120093" name="frmPicToDMgrid24" hidden="1">
              <a:extLst>
                <a:ext uri="{63B3BB69-23CF-44E3-9099-C40C66FF867C}">
                  <a14:compatExt spid="_x0000_s120093"/>
                </a:ext>
                <a:ext uri="{FF2B5EF4-FFF2-40B4-BE49-F238E27FC236}">
                  <a16:creationId xmlns:a16="http://schemas.microsoft.com/office/drawing/2014/main" id="{00000000-0008-0000-0400-00001D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576</xdr:row>
          <xdr:rowOff>120463</xdr:rowOff>
        </xdr:from>
        <xdr:to>
          <xdr:col>38</xdr:col>
          <xdr:colOff>64994</xdr:colOff>
          <xdr:row>578</xdr:row>
          <xdr:rowOff>140074</xdr:rowOff>
        </xdr:to>
        <xdr:sp macro="" textlink="">
          <xdr:nvSpPr>
            <xdr:cNvPr id="120094" name="frmPicToDMgrid25" hidden="1">
              <a:extLst>
                <a:ext uri="{63B3BB69-23CF-44E3-9099-C40C66FF867C}">
                  <a14:compatExt spid="_x0000_s120094"/>
                </a:ext>
                <a:ext uri="{FF2B5EF4-FFF2-40B4-BE49-F238E27FC236}">
                  <a16:creationId xmlns:a16="http://schemas.microsoft.com/office/drawing/2014/main" id="{00000000-0008-0000-0400-00001E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599</xdr:row>
          <xdr:rowOff>97491</xdr:rowOff>
        </xdr:from>
        <xdr:to>
          <xdr:col>38</xdr:col>
          <xdr:colOff>64994</xdr:colOff>
          <xdr:row>601</xdr:row>
          <xdr:rowOff>117101</xdr:rowOff>
        </xdr:to>
        <xdr:sp macro="" textlink="">
          <xdr:nvSpPr>
            <xdr:cNvPr id="120095" name="frmPicToDMgrid26" hidden="1">
              <a:extLst>
                <a:ext uri="{63B3BB69-23CF-44E3-9099-C40C66FF867C}">
                  <a14:compatExt spid="_x0000_s120095"/>
                </a:ext>
                <a:ext uri="{FF2B5EF4-FFF2-40B4-BE49-F238E27FC236}">
                  <a16:creationId xmlns:a16="http://schemas.microsoft.com/office/drawing/2014/main" id="{00000000-0008-0000-0400-00001F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622</xdr:row>
          <xdr:rowOff>64994</xdr:rowOff>
        </xdr:from>
        <xdr:to>
          <xdr:col>38</xdr:col>
          <xdr:colOff>64994</xdr:colOff>
          <xdr:row>624</xdr:row>
          <xdr:rowOff>84604</xdr:rowOff>
        </xdr:to>
        <xdr:sp macro="" textlink="">
          <xdr:nvSpPr>
            <xdr:cNvPr id="120096" name="frmPicToDMgrid27" hidden="1">
              <a:extLst>
                <a:ext uri="{63B3BB69-23CF-44E3-9099-C40C66FF867C}">
                  <a14:compatExt spid="_x0000_s120096"/>
                </a:ext>
                <a:ext uri="{FF2B5EF4-FFF2-40B4-BE49-F238E27FC236}">
                  <a16:creationId xmlns:a16="http://schemas.microsoft.com/office/drawing/2014/main" id="{00000000-0008-0000-0400-000020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645</xdr:row>
          <xdr:rowOff>42022</xdr:rowOff>
        </xdr:from>
        <xdr:to>
          <xdr:col>38</xdr:col>
          <xdr:colOff>64994</xdr:colOff>
          <xdr:row>647</xdr:row>
          <xdr:rowOff>61632</xdr:rowOff>
        </xdr:to>
        <xdr:sp macro="" textlink="">
          <xdr:nvSpPr>
            <xdr:cNvPr id="120097" name="frmPicToDMgrid28" hidden="1">
              <a:extLst>
                <a:ext uri="{63B3BB69-23CF-44E3-9099-C40C66FF867C}">
                  <a14:compatExt spid="_x0000_s120097"/>
                </a:ext>
                <a:ext uri="{FF2B5EF4-FFF2-40B4-BE49-F238E27FC236}">
                  <a16:creationId xmlns:a16="http://schemas.microsoft.com/office/drawing/2014/main" id="{00000000-0008-0000-0400-000021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668</xdr:row>
          <xdr:rowOff>9525</xdr:rowOff>
        </xdr:from>
        <xdr:to>
          <xdr:col>38</xdr:col>
          <xdr:colOff>64994</xdr:colOff>
          <xdr:row>670</xdr:row>
          <xdr:rowOff>29135</xdr:rowOff>
        </xdr:to>
        <xdr:sp macro="" textlink="">
          <xdr:nvSpPr>
            <xdr:cNvPr id="120098" name="frmPicToDMgrid29" hidden="1">
              <a:extLst>
                <a:ext uri="{63B3BB69-23CF-44E3-9099-C40C66FF867C}">
                  <a14:compatExt spid="_x0000_s120098"/>
                </a:ext>
                <a:ext uri="{FF2B5EF4-FFF2-40B4-BE49-F238E27FC236}">
                  <a16:creationId xmlns:a16="http://schemas.microsoft.com/office/drawing/2014/main" id="{00000000-0008-0000-0400-000022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690</xdr:row>
          <xdr:rowOff>133910</xdr:rowOff>
        </xdr:from>
        <xdr:to>
          <xdr:col>38</xdr:col>
          <xdr:colOff>64994</xdr:colOff>
          <xdr:row>692</xdr:row>
          <xdr:rowOff>153521</xdr:rowOff>
        </xdr:to>
        <xdr:sp macro="" textlink="">
          <xdr:nvSpPr>
            <xdr:cNvPr id="120099" name="frmPicToDMgrid30" hidden="1">
              <a:extLst>
                <a:ext uri="{63B3BB69-23CF-44E3-9099-C40C66FF867C}">
                  <a14:compatExt spid="_x0000_s120099"/>
                </a:ext>
                <a:ext uri="{FF2B5EF4-FFF2-40B4-BE49-F238E27FC236}">
                  <a16:creationId xmlns:a16="http://schemas.microsoft.com/office/drawing/2014/main" id="{00000000-0008-0000-0400-000023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713</xdr:row>
          <xdr:rowOff>110938</xdr:rowOff>
        </xdr:from>
        <xdr:to>
          <xdr:col>38</xdr:col>
          <xdr:colOff>64994</xdr:colOff>
          <xdr:row>715</xdr:row>
          <xdr:rowOff>130549</xdr:rowOff>
        </xdr:to>
        <xdr:sp macro="" textlink="">
          <xdr:nvSpPr>
            <xdr:cNvPr id="120100" name="frmPicToDMgrid31" hidden="1">
              <a:extLst>
                <a:ext uri="{63B3BB69-23CF-44E3-9099-C40C66FF867C}">
                  <a14:compatExt spid="_x0000_s120100"/>
                </a:ext>
                <a:ext uri="{FF2B5EF4-FFF2-40B4-BE49-F238E27FC236}">
                  <a16:creationId xmlns:a16="http://schemas.microsoft.com/office/drawing/2014/main" id="{00000000-0008-0000-0400-000024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736</xdr:row>
          <xdr:rowOff>78441</xdr:rowOff>
        </xdr:from>
        <xdr:to>
          <xdr:col>38</xdr:col>
          <xdr:colOff>64994</xdr:colOff>
          <xdr:row>738</xdr:row>
          <xdr:rowOff>98051</xdr:rowOff>
        </xdr:to>
        <xdr:sp macro="" textlink="">
          <xdr:nvSpPr>
            <xdr:cNvPr id="120101" name="frmPicToDMgrid32" hidden="1">
              <a:extLst>
                <a:ext uri="{63B3BB69-23CF-44E3-9099-C40C66FF867C}">
                  <a14:compatExt spid="_x0000_s120101"/>
                </a:ext>
                <a:ext uri="{FF2B5EF4-FFF2-40B4-BE49-F238E27FC236}">
                  <a16:creationId xmlns:a16="http://schemas.microsoft.com/office/drawing/2014/main" id="{00000000-0008-0000-0400-000025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759</xdr:row>
          <xdr:rowOff>55469</xdr:rowOff>
        </xdr:from>
        <xdr:to>
          <xdr:col>38</xdr:col>
          <xdr:colOff>64994</xdr:colOff>
          <xdr:row>761</xdr:row>
          <xdr:rowOff>75079</xdr:rowOff>
        </xdr:to>
        <xdr:sp macro="" textlink="">
          <xdr:nvSpPr>
            <xdr:cNvPr id="120102" name="frmPicToDMgrid33" hidden="1">
              <a:extLst>
                <a:ext uri="{63B3BB69-23CF-44E3-9099-C40C66FF867C}">
                  <a14:compatExt spid="_x0000_s120102"/>
                </a:ext>
                <a:ext uri="{FF2B5EF4-FFF2-40B4-BE49-F238E27FC236}">
                  <a16:creationId xmlns:a16="http://schemas.microsoft.com/office/drawing/2014/main" id="{00000000-0008-0000-0400-000026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782</xdr:row>
          <xdr:rowOff>22972</xdr:rowOff>
        </xdr:from>
        <xdr:to>
          <xdr:col>38</xdr:col>
          <xdr:colOff>64994</xdr:colOff>
          <xdr:row>784</xdr:row>
          <xdr:rowOff>42582</xdr:rowOff>
        </xdr:to>
        <xdr:sp macro="" textlink="">
          <xdr:nvSpPr>
            <xdr:cNvPr id="120103" name="frmPicToDMgrid34" hidden="1">
              <a:extLst>
                <a:ext uri="{63B3BB69-23CF-44E3-9099-C40C66FF867C}">
                  <a14:compatExt spid="_x0000_s120103"/>
                </a:ext>
                <a:ext uri="{FF2B5EF4-FFF2-40B4-BE49-F238E27FC236}">
                  <a16:creationId xmlns:a16="http://schemas.microsoft.com/office/drawing/2014/main" id="{00000000-0008-0000-0400-000027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804</xdr:row>
          <xdr:rowOff>147357</xdr:rowOff>
        </xdr:from>
        <xdr:to>
          <xdr:col>38</xdr:col>
          <xdr:colOff>64994</xdr:colOff>
          <xdr:row>807</xdr:row>
          <xdr:rowOff>10085</xdr:rowOff>
        </xdr:to>
        <xdr:sp macro="" textlink="">
          <xdr:nvSpPr>
            <xdr:cNvPr id="120104" name="frmPicToDMgrid35" hidden="1">
              <a:extLst>
                <a:ext uri="{63B3BB69-23CF-44E3-9099-C40C66FF867C}">
                  <a14:compatExt spid="_x0000_s120104"/>
                </a:ext>
                <a:ext uri="{FF2B5EF4-FFF2-40B4-BE49-F238E27FC236}">
                  <a16:creationId xmlns:a16="http://schemas.microsoft.com/office/drawing/2014/main" id="{00000000-0008-0000-0400-000028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869</xdr:row>
          <xdr:rowOff>9525</xdr:rowOff>
        </xdr:from>
        <xdr:to>
          <xdr:col>37</xdr:col>
          <xdr:colOff>419100</xdr:colOff>
          <xdr:row>870</xdr:row>
          <xdr:rowOff>180975</xdr:rowOff>
        </xdr:to>
        <xdr:sp macro="" textlink="">
          <xdr:nvSpPr>
            <xdr:cNvPr id="120105" name="frmPicToDMgrid36" hidden="1">
              <a:extLst>
                <a:ext uri="{63B3BB69-23CF-44E3-9099-C40C66FF867C}">
                  <a14:compatExt spid="_x0000_s120105"/>
                </a:ext>
                <a:ext uri="{FF2B5EF4-FFF2-40B4-BE49-F238E27FC236}">
                  <a16:creationId xmlns:a16="http://schemas.microsoft.com/office/drawing/2014/main" id="{00000000-0008-0000-0400-000029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893</xdr:row>
          <xdr:rowOff>9525</xdr:rowOff>
        </xdr:from>
        <xdr:to>
          <xdr:col>37</xdr:col>
          <xdr:colOff>428625</xdr:colOff>
          <xdr:row>895</xdr:row>
          <xdr:rowOff>0</xdr:rowOff>
        </xdr:to>
        <xdr:sp macro="" textlink="">
          <xdr:nvSpPr>
            <xdr:cNvPr id="120106" name="frmPicToDMgrid37" hidden="1">
              <a:extLst>
                <a:ext uri="{63B3BB69-23CF-44E3-9099-C40C66FF867C}">
                  <a14:compatExt spid="_x0000_s120106"/>
                </a:ext>
                <a:ext uri="{FF2B5EF4-FFF2-40B4-BE49-F238E27FC236}">
                  <a16:creationId xmlns:a16="http://schemas.microsoft.com/office/drawing/2014/main" id="{00000000-0008-0000-0400-00002A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917</xdr:row>
          <xdr:rowOff>9525</xdr:rowOff>
        </xdr:from>
        <xdr:to>
          <xdr:col>37</xdr:col>
          <xdr:colOff>428625</xdr:colOff>
          <xdr:row>919</xdr:row>
          <xdr:rowOff>0</xdr:rowOff>
        </xdr:to>
        <xdr:sp macro="" textlink="">
          <xdr:nvSpPr>
            <xdr:cNvPr id="120107" name="frmPicToDMgrid38" hidden="1">
              <a:extLst>
                <a:ext uri="{63B3BB69-23CF-44E3-9099-C40C66FF867C}">
                  <a14:compatExt spid="_x0000_s120107"/>
                </a:ext>
                <a:ext uri="{FF2B5EF4-FFF2-40B4-BE49-F238E27FC236}">
                  <a16:creationId xmlns:a16="http://schemas.microsoft.com/office/drawing/2014/main" id="{00000000-0008-0000-0400-00002B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941</xdr:row>
          <xdr:rowOff>9525</xdr:rowOff>
        </xdr:from>
        <xdr:to>
          <xdr:col>37</xdr:col>
          <xdr:colOff>428625</xdr:colOff>
          <xdr:row>943</xdr:row>
          <xdr:rowOff>0</xdr:rowOff>
        </xdr:to>
        <xdr:sp macro="" textlink="">
          <xdr:nvSpPr>
            <xdr:cNvPr id="120108" name="frmPicToDMgrid39" hidden="1">
              <a:extLst>
                <a:ext uri="{63B3BB69-23CF-44E3-9099-C40C66FF867C}">
                  <a14:compatExt spid="_x0000_s120108"/>
                </a:ext>
                <a:ext uri="{FF2B5EF4-FFF2-40B4-BE49-F238E27FC236}">
                  <a16:creationId xmlns:a16="http://schemas.microsoft.com/office/drawing/2014/main" id="{00000000-0008-0000-0400-00002C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965</xdr:row>
          <xdr:rowOff>9525</xdr:rowOff>
        </xdr:from>
        <xdr:to>
          <xdr:col>37</xdr:col>
          <xdr:colOff>428625</xdr:colOff>
          <xdr:row>967</xdr:row>
          <xdr:rowOff>0</xdr:rowOff>
        </xdr:to>
        <xdr:sp macro="" textlink="">
          <xdr:nvSpPr>
            <xdr:cNvPr id="120109" name="frmPicToDMgrid40" hidden="1">
              <a:extLst>
                <a:ext uri="{63B3BB69-23CF-44E3-9099-C40C66FF867C}">
                  <a14:compatExt spid="_x0000_s120109"/>
                </a:ext>
                <a:ext uri="{FF2B5EF4-FFF2-40B4-BE49-F238E27FC236}">
                  <a16:creationId xmlns:a16="http://schemas.microsoft.com/office/drawing/2014/main" id="{00000000-0008-0000-0400-00002D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989</xdr:row>
          <xdr:rowOff>9525</xdr:rowOff>
        </xdr:from>
        <xdr:to>
          <xdr:col>37</xdr:col>
          <xdr:colOff>428625</xdr:colOff>
          <xdr:row>991</xdr:row>
          <xdr:rowOff>0</xdr:rowOff>
        </xdr:to>
        <xdr:sp macro="" textlink="">
          <xdr:nvSpPr>
            <xdr:cNvPr id="120110" name="frmPicToDMgrid41" hidden="1">
              <a:extLst>
                <a:ext uri="{63B3BB69-23CF-44E3-9099-C40C66FF867C}">
                  <a14:compatExt spid="_x0000_s120110"/>
                </a:ext>
                <a:ext uri="{FF2B5EF4-FFF2-40B4-BE49-F238E27FC236}">
                  <a16:creationId xmlns:a16="http://schemas.microsoft.com/office/drawing/2014/main" id="{00000000-0008-0000-0400-00002E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1013</xdr:row>
          <xdr:rowOff>9525</xdr:rowOff>
        </xdr:from>
        <xdr:to>
          <xdr:col>37</xdr:col>
          <xdr:colOff>428625</xdr:colOff>
          <xdr:row>1015</xdr:row>
          <xdr:rowOff>0</xdr:rowOff>
        </xdr:to>
        <xdr:sp macro="" textlink="">
          <xdr:nvSpPr>
            <xdr:cNvPr id="120111" name="frmPicToDMgrid42" hidden="1">
              <a:extLst>
                <a:ext uri="{63B3BB69-23CF-44E3-9099-C40C66FF867C}">
                  <a14:compatExt spid="_x0000_s120111"/>
                </a:ext>
                <a:ext uri="{FF2B5EF4-FFF2-40B4-BE49-F238E27FC236}">
                  <a16:creationId xmlns:a16="http://schemas.microsoft.com/office/drawing/2014/main" id="{00000000-0008-0000-0400-00002F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1037</xdr:row>
          <xdr:rowOff>9525</xdr:rowOff>
        </xdr:from>
        <xdr:to>
          <xdr:col>37</xdr:col>
          <xdr:colOff>428625</xdr:colOff>
          <xdr:row>1039</xdr:row>
          <xdr:rowOff>0</xdr:rowOff>
        </xdr:to>
        <xdr:sp macro="" textlink="">
          <xdr:nvSpPr>
            <xdr:cNvPr id="120112" name="frmPicToDMgrid43" hidden="1">
              <a:extLst>
                <a:ext uri="{63B3BB69-23CF-44E3-9099-C40C66FF867C}">
                  <a14:compatExt spid="_x0000_s120112"/>
                </a:ext>
                <a:ext uri="{FF2B5EF4-FFF2-40B4-BE49-F238E27FC236}">
                  <a16:creationId xmlns:a16="http://schemas.microsoft.com/office/drawing/2014/main" id="{00000000-0008-0000-0400-000030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1061</xdr:row>
          <xdr:rowOff>9525</xdr:rowOff>
        </xdr:from>
        <xdr:to>
          <xdr:col>37</xdr:col>
          <xdr:colOff>428625</xdr:colOff>
          <xdr:row>1063</xdr:row>
          <xdr:rowOff>0</xdr:rowOff>
        </xdr:to>
        <xdr:sp macro="" textlink="">
          <xdr:nvSpPr>
            <xdr:cNvPr id="120113" name="frmPicToDMgrid44" hidden="1">
              <a:extLst>
                <a:ext uri="{63B3BB69-23CF-44E3-9099-C40C66FF867C}">
                  <a14:compatExt spid="_x0000_s120113"/>
                </a:ext>
                <a:ext uri="{FF2B5EF4-FFF2-40B4-BE49-F238E27FC236}">
                  <a16:creationId xmlns:a16="http://schemas.microsoft.com/office/drawing/2014/main" id="{00000000-0008-0000-0400-000031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1085</xdr:row>
          <xdr:rowOff>9525</xdr:rowOff>
        </xdr:from>
        <xdr:to>
          <xdr:col>37</xdr:col>
          <xdr:colOff>428625</xdr:colOff>
          <xdr:row>1087</xdr:row>
          <xdr:rowOff>0</xdr:rowOff>
        </xdr:to>
        <xdr:sp macro="" textlink="">
          <xdr:nvSpPr>
            <xdr:cNvPr id="120114" name="frmPicToDMgrid45" hidden="1">
              <a:extLst>
                <a:ext uri="{63B3BB69-23CF-44E3-9099-C40C66FF867C}">
                  <a14:compatExt spid="_x0000_s120114"/>
                </a:ext>
                <a:ext uri="{FF2B5EF4-FFF2-40B4-BE49-F238E27FC236}">
                  <a16:creationId xmlns:a16="http://schemas.microsoft.com/office/drawing/2014/main" id="{00000000-0008-0000-0400-000032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1109</xdr:row>
          <xdr:rowOff>9525</xdr:rowOff>
        </xdr:from>
        <xdr:to>
          <xdr:col>37</xdr:col>
          <xdr:colOff>428625</xdr:colOff>
          <xdr:row>1111</xdr:row>
          <xdr:rowOff>0</xdr:rowOff>
        </xdr:to>
        <xdr:sp macro="" textlink="">
          <xdr:nvSpPr>
            <xdr:cNvPr id="120115" name="frmPicToDMgrid46" hidden="1">
              <a:extLst>
                <a:ext uri="{63B3BB69-23CF-44E3-9099-C40C66FF867C}">
                  <a14:compatExt spid="_x0000_s120115"/>
                </a:ext>
                <a:ext uri="{FF2B5EF4-FFF2-40B4-BE49-F238E27FC236}">
                  <a16:creationId xmlns:a16="http://schemas.microsoft.com/office/drawing/2014/main" id="{00000000-0008-0000-0400-000033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1133</xdr:row>
          <xdr:rowOff>9525</xdr:rowOff>
        </xdr:from>
        <xdr:to>
          <xdr:col>37</xdr:col>
          <xdr:colOff>428625</xdr:colOff>
          <xdr:row>1135</xdr:row>
          <xdr:rowOff>0</xdr:rowOff>
        </xdr:to>
        <xdr:sp macro="" textlink="">
          <xdr:nvSpPr>
            <xdr:cNvPr id="120116" name="frmPicToDMgrid47" hidden="1">
              <a:extLst>
                <a:ext uri="{63B3BB69-23CF-44E3-9099-C40C66FF867C}">
                  <a14:compatExt spid="_x0000_s120116"/>
                </a:ext>
                <a:ext uri="{FF2B5EF4-FFF2-40B4-BE49-F238E27FC236}">
                  <a16:creationId xmlns:a16="http://schemas.microsoft.com/office/drawing/2014/main" id="{00000000-0008-0000-0400-000034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1157</xdr:row>
          <xdr:rowOff>9525</xdr:rowOff>
        </xdr:from>
        <xdr:to>
          <xdr:col>37</xdr:col>
          <xdr:colOff>428625</xdr:colOff>
          <xdr:row>1159</xdr:row>
          <xdr:rowOff>0</xdr:rowOff>
        </xdr:to>
        <xdr:sp macro="" textlink="">
          <xdr:nvSpPr>
            <xdr:cNvPr id="120117" name="frmPicToDMgrid48" hidden="1">
              <a:extLst>
                <a:ext uri="{63B3BB69-23CF-44E3-9099-C40C66FF867C}">
                  <a14:compatExt spid="_x0000_s120117"/>
                </a:ext>
                <a:ext uri="{FF2B5EF4-FFF2-40B4-BE49-F238E27FC236}">
                  <a16:creationId xmlns:a16="http://schemas.microsoft.com/office/drawing/2014/main" id="{00000000-0008-0000-0400-000035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1181</xdr:row>
          <xdr:rowOff>9525</xdr:rowOff>
        </xdr:from>
        <xdr:to>
          <xdr:col>37</xdr:col>
          <xdr:colOff>428625</xdr:colOff>
          <xdr:row>1183</xdr:row>
          <xdr:rowOff>0</xdr:rowOff>
        </xdr:to>
        <xdr:sp macro="" textlink="">
          <xdr:nvSpPr>
            <xdr:cNvPr id="120118" name="frmPicToDMgrid49" hidden="1">
              <a:extLst>
                <a:ext uri="{63B3BB69-23CF-44E3-9099-C40C66FF867C}">
                  <a14:compatExt spid="_x0000_s120118"/>
                </a:ext>
                <a:ext uri="{FF2B5EF4-FFF2-40B4-BE49-F238E27FC236}">
                  <a16:creationId xmlns:a16="http://schemas.microsoft.com/office/drawing/2014/main" id="{00000000-0008-0000-0400-000036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1205</xdr:row>
          <xdr:rowOff>9525</xdr:rowOff>
        </xdr:from>
        <xdr:to>
          <xdr:col>37</xdr:col>
          <xdr:colOff>428625</xdr:colOff>
          <xdr:row>1207</xdr:row>
          <xdr:rowOff>0</xdr:rowOff>
        </xdr:to>
        <xdr:sp macro="" textlink="">
          <xdr:nvSpPr>
            <xdr:cNvPr id="120119" name="frmPicToDMgrid50" hidden="1">
              <a:extLst>
                <a:ext uri="{63B3BB69-23CF-44E3-9099-C40C66FF867C}">
                  <a14:compatExt spid="_x0000_s120119"/>
                </a:ext>
                <a:ext uri="{FF2B5EF4-FFF2-40B4-BE49-F238E27FC236}">
                  <a16:creationId xmlns:a16="http://schemas.microsoft.com/office/drawing/2014/main" id="{00000000-0008-0000-0400-000037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1229</xdr:row>
          <xdr:rowOff>9525</xdr:rowOff>
        </xdr:from>
        <xdr:to>
          <xdr:col>37</xdr:col>
          <xdr:colOff>428625</xdr:colOff>
          <xdr:row>1231</xdr:row>
          <xdr:rowOff>0</xdr:rowOff>
        </xdr:to>
        <xdr:sp macro="" textlink="">
          <xdr:nvSpPr>
            <xdr:cNvPr id="120120" name="frmPicToDMgrid51" hidden="1">
              <a:extLst>
                <a:ext uri="{63B3BB69-23CF-44E3-9099-C40C66FF867C}">
                  <a14:compatExt spid="_x0000_s120120"/>
                </a:ext>
                <a:ext uri="{FF2B5EF4-FFF2-40B4-BE49-F238E27FC236}">
                  <a16:creationId xmlns:a16="http://schemas.microsoft.com/office/drawing/2014/main" id="{00000000-0008-0000-0400-000038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1253</xdr:row>
          <xdr:rowOff>9525</xdr:rowOff>
        </xdr:from>
        <xdr:to>
          <xdr:col>37</xdr:col>
          <xdr:colOff>428625</xdr:colOff>
          <xdr:row>1255</xdr:row>
          <xdr:rowOff>0</xdr:rowOff>
        </xdr:to>
        <xdr:sp macro="" textlink="">
          <xdr:nvSpPr>
            <xdr:cNvPr id="120121" name="frmPicToDMgrid52" hidden="1">
              <a:extLst>
                <a:ext uri="{63B3BB69-23CF-44E3-9099-C40C66FF867C}">
                  <a14:compatExt spid="_x0000_s120121"/>
                </a:ext>
                <a:ext uri="{FF2B5EF4-FFF2-40B4-BE49-F238E27FC236}">
                  <a16:creationId xmlns:a16="http://schemas.microsoft.com/office/drawing/2014/main" id="{00000000-0008-0000-0400-000039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1277</xdr:row>
          <xdr:rowOff>9525</xdr:rowOff>
        </xdr:from>
        <xdr:to>
          <xdr:col>37</xdr:col>
          <xdr:colOff>428625</xdr:colOff>
          <xdr:row>1279</xdr:row>
          <xdr:rowOff>0</xdr:rowOff>
        </xdr:to>
        <xdr:sp macro="" textlink="">
          <xdr:nvSpPr>
            <xdr:cNvPr id="120122" name="frmPicToDMgrid53" hidden="1">
              <a:extLst>
                <a:ext uri="{63B3BB69-23CF-44E3-9099-C40C66FF867C}">
                  <a14:compatExt spid="_x0000_s120122"/>
                </a:ext>
                <a:ext uri="{FF2B5EF4-FFF2-40B4-BE49-F238E27FC236}">
                  <a16:creationId xmlns:a16="http://schemas.microsoft.com/office/drawing/2014/main" id="{00000000-0008-0000-0400-00003A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1301</xdr:row>
          <xdr:rowOff>9525</xdr:rowOff>
        </xdr:from>
        <xdr:to>
          <xdr:col>37</xdr:col>
          <xdr:colOff>428625</xdr:colOff>
          <xdr:row>1303</xdr:row>
          <xdr:rowOff>0</xdr:rowOff>
        </xdr:to>
        <xdr:sp macro="" textlink="">
          <xdr:nvSpPr>
            <xdr:cNvPr id="120123" name="frmPicToDMgrid54" hidden="1">
              <a:extLst>
                <a:ext uri="{63B3BB69-23CF-44E3-9099-C40C66FF867C}">
                  <a14:compatExt spid="_x0000_s120123"/>
                </a:ext>
                <a:ext uri="{FF2B5EF4-FFF2-40B4-BE49-F238E27FC236}">
                  <a16:creationId xmlns:a16="http://schemas.microsoft.com/office/drawing/2014/main" id="{00000000-0008-0000-0400-00003B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1325</xdr:row>
          <xdr:rowOff>9525</xdr:rowOff>
        </xdr:from>
        <xdr:to>
          <xdr:col>37</xdr:col>
          <xdr:colOff>428625</xdr:colOff>
          <xdr:row>1327</xdr:row>
          <xdr:rowOff>0</xdr:rowOff>
        </xdr:to>
        <xdr:sp macro="" textlink="">
          <xdr:nvSpPr>
            <xdr:cNvPr id="120124" name="frmPicToDMgrid55" hidden="1">
              <a:extLst>
                <a:ext uri="{63B3BB69-23CF-44E3-9099-C40C66FF867C}">
                  <a14:compatExt spid="_x0000_s120124"/>
                </a:ext>
                <a:ext uri="{FF2B5EF4-FFF2-40B4-BE49-F238E27FC236}">
                  <a16:creationId xmlns:a16="http://schemas.microsoft.com/office/drawing/2014/main" id="{00000000-0008-0000-0400-00003C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1349</xdr:row>
          <xdr:rowOff>9525</xdr:rowOff>
        </xdr:from>
        <xdr:to>
          <xdr:col>37</xdr:col>
          <xdr:colOff>428625</xdr:colOff>
          <xdr:row>1351</xdr:row>
          <xdr:rowOff>0</xdr:rowOff>
        </xdr:to>
        <xdr:sp macro="" textlink="">
          <xdr:nvSpPr>
            <xdr:cNvPr id="120125" name="frmPicToDMgrid56" hidden="1">
              <a:extLst>
                <a:ext uri="{63B3BB69-23CF-44E3-9099-C40C66FF867C}">
                  <a14:compatExt spid="_x0000_s120125"/>
                </a:ext>
                <a:ext uri="{FF2B5EF4-FFF2-40B4-BE49-F238E27FC236}">
                  <a16:creationId xmlns:a16="http://schemas.microsoft.com/office/drawing/2014/main" id="{00000000-0008-0000-0400-00003D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1373</xdr:row>
          <xdr:rowOff>9525</xdr:rowOff>
        </xdr:from>
        <xdr:to>
          <xdr:col>37</xdr:col>
          <xdr:colOff>428625</xdr:colOff>
          <xdr:row>1375</xdr:row>
          <xdr:rowOff>0</xdr:rowOff>
        </xdr:to>
        <xdr:sp macro="" textlink="">
          <xdr:nvSpPr>
            <xdr:cNvPr id="120126" name="frmPicToDMgrid57" hidden="1">
              <a:extLst>
                <a:ext uri="{63B3BB69-23CF-44E3-9099-C40C66FF867C}">
                  <a14:compatExt spid="_x0000_s120126"/>
                </a:ext>
                <a:ext uri="{FF2B5EF4-FFF2-40B4-BE49-F238E27FC236}">
                  <a16:creationId xmlns:a16="http://schemas.microsoft.com/office/drawing/2014/main" id="{00000000-0008-0000-0400-00003E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1397</xdr:row>
          <xdr:rowOff>9525</xdr:rowOff>
        </xdr:from>
        <xdr:to>
          <xdr:col>37</xdr:col>
          <xdr:colOff>428625</xdr:colOff>
          <xdr:row>1399</xdr:row>
          <xdr:rowOff>0</xdr:rowOff>
        </xdr:to>
        <xdr:sp macro="" textlink="">
          <xdr:nvSpPr>
            <xdr:cNvPr id="120127" name="frmPicToDMgrid58" hidden="1">
              <a:extLst>
                <a:ext uri="{63B3BB69-23CF-44E3-9099-C40C66FF867C}">
                  <a14:compatExt spid="_x0000_s120127"/>
                </a:ext>
                <a:ext uri="{FF2B5EF4-FFF2-40B4-BE49-F238E27FC236}">
                  <a16:creationId xmlns:a16="http://schemas.microsoft.com/office/drawing/2014/main" id="{00000000-0008-0000-0400-00003F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1421</xdr:row>
          <xdr:rowOff>9525</xdr:rowOff>
        </xdr:from>
        <xdr:to>
          <xdr:col>37</xdr:col>
          <xdr:colOff>428625</xdr:colOff>
          <xdr:row>1423</xdr:row>
          <xdr:rowOff>0</xdr:rowOff>
        </xdr:to>
        <xdr:sp macro="" textlink="">
          <xdr:nvSpPr>
            <xdr:cNvPr id="120128" name="frmPicToDMgrid59" hidden="1">
              <a:extLst>
                <a:ext uri="{63B3BB69-23CF-44E3-9099-C40C66FF867C}">
                  <a14:compatExt spid="_x0000_s120128"/>
                </a:ext>
                <a:ext uri="{FF2B5EF4-FFF2-40B4-BE49-F238E27FC236}">
                  <a16:creationId xmlns:a16="http://schemas.microsoft.com/office/drawing/2014/main" id="{00000000-0008-0000-0400-000040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1445</xdr:row>
          <xdr:rowOff>9525</xdr:rowOff>
        </xdr:from>
        <xdr:to>
          <xdr:col>37</xdr:col>
          <xdr:colOff>428625</xdr:colOff>
          <xdr:row>1447</xdr:row>
          <xdr:rowOff>0</xdr:rowOff>
        </xdr:to>
        <xdr:sp macro="" textlink="">
          <xdr:nvSpPr>
            <xdr:cNvPr id="120129" name="frmPicToDMgrid60" hidden="1">
              <a:extLst>
                <a:ext uri="{63B3BB69-23CF-44E3-9099-C40C66FF867C}">
                  <a14:compatExt spid="_x0000_s120129"/>
                </a:ext>
                <a:ext uri="{FF2B5EF4-FFF2-40B4-BE49-F238E27FC236}">
                  <a16:creationId xmlns:a16="http://schemas.microsoft.com/office/drawing/2014/main" id="{00000000-0008-0000-0400-000041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1469</xdr:row>
          <xdr:rowOff>9525</xdr:rowOff>
        </xdr:from>
        <xdr:to>
          <xdr:col>37</xdr:col>
          <xdr:colOff>428625</xdr:colOff>
          <xdr:row>1471</xdr:row>
          <xdr:rowOff>0</xdr:rowOff>
        </xdr:to>
        <xdr:sp macro="" textlink="">
          <xdr:nvSpPr>
            <xdr:cNvPr id="120130" name="frmPicToDMgrid61" hidden="1">
              <a:extLst>
                <a:ext uri="{63B3BB69-23CF-44E3-9099-C40C66FF867C}">
                  <a14:compatExt spid="_x0000_s120130"/>
                </a:ext>
                <a:ext uri="{FF2B5EF4-FFF2-40B4-BE49-F238E27FC236}">
                  <a16:creationId xmlns:a16="http://schemas.microsoft.com/office/drawing/2014/main" id="{00000000-0008-0000-0400-000042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1493</xdr:row>
          <xdr:rowOff>9525</xdr:rowOff>
        </xdr:from>
        <xdr:to>
          <xdr:col>37</xdr:col>
          <xdr:colOff>428625</xdr:colOff>
          <xdr:row>1495</xdr:row>
          <xdr:rowOff>0</xdr:rowOff>
        </xdr:to>
        <xdr:sp macro="" textlink="">
          <xdr:nvSpPr>
            <xdr:cNvPr id="120131" name="frmPicToDMgrid62" hidden="1">
              <a:extLst>
                <a:ext uri="{63B3BB69-23CF-44E3-9099-C40C66FF867C}">
                  <a14:compatExt spid="_x0000_s120131"/>
                </a:ext>
                <a:ext uri="{FF2B5EF4-FFF2-40B4-BE49-F238E27FC236}">
                  <a16:creationId xmlns:a16="http://schemas.microsoft.com/office/drawing/2014/main" id="{00000000-0008-0000-0400-000043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1517</xdr:row>
          <xdr:rowOff>9525</xdr:rowOff>
        </xdr:from>
        <xdr:to>
          <xdr:col>37</xdr:col>
          <xdr:colOff>428625</xdr:colOff>
          <xdr:row>1519</xdr:row>
          <xdr:rowOff>0</xdr:rowOff>
        </xdr:to>
        <xdr:sp macro="" textlink="">
          <xdr:nvSpPr>
            <xdr:cNvPr id="120132" name="frmPicToDMgrid63" hidden="1">
              <a:extLst>
                <a:ext uri="{63B3BB69-23CF-44E3-9099-C40C66FF867C}">
                  <a14:compatExt spid="_x0000_s120132"/>
                </a:ext>
                <a:ext uri="{FF2B5EF4-FFF2-40B4-BE49-F238E27FC236}">
                  <a16:creationId xmlns:a16="http://schemas.microsoft.com/office/drawing/2014/main" id="{00000000-0008-0000-0400-000044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1541</xdr:row>
          <xdr:rowOff>9525</xdr:rowOff>
        </xdr:from>
        <xdr:to>
          <xdr:col>37</xdr:col>
          <xdr:colOff>428625</xdr:colOff>
          <xdr:row>1543</xdr:row>
          <xdr:rowOff>0</xdr:rowOff>
        </xdr:to>
        <xdr:sp macro="" textlink="">
          <xdr:nvSpPr>
            <xdr:cNvPr id="120133" name="frmPicToDMgrid64" hidden="1">
              <a:extLst>
                <a:ext uri="{63B3BB69-23CF-44E3-9099-C40C66FF867C}">
                  <a14:compatExt spid="_x0000_s120133"/>
                </a:ext>
                <a:ext uri="{FF2B5EF4-FFF2-40B4-BE49-F238E27FC236}">
                  <a16:creationId xmlns:a16="http://schemas.microsoft.com/office/drawing/2014/main" id="{00000000-0008-0000-0400-000045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1565</xdr:row>
          <xdr:rowOff>9525</xdr:rowOff>
        </xdr:from>
        <xdr:to>
          <xdr:col>37</xdr:col>
          <xdr:colOff>428625</xdr:colOff>
          <xdr:row>1567</xdr:row>
          <xdr:rowOff>0</xdr:rowOff>
        </xdr:to>
        <xdr:sp macro="" textlink="">
          <xdr:nvSpPr>
            <xdr:cNvPr id="120134" name="frmPicToDMgrid65" hidden="1">
              <a:extLst>
                <a:ext uri="{63B3BB69-23CF-44E3-9099-C40C66FF867C}">
                  <a14:compatExt spid="_x0000_s120134"/>
                </a:ext>
                <a:ext uri="{FF2B5EF4-FFF2-40B4-BE49-F238E27FC236}">
                  <a16:creationId xmlns:a16="http://schemas.microsoft.com/office/drawing/2014/main" id="{00000000-0008-0000-0400-000046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1589</xdr:row>
          <xdr:rowOff>9525</xdr:rowOff>
        </xdr:from>
        <xdr:to>
          <xdr:col>37</xdr:col>
          <xdr:colOff>428625</xdr:colOff>
          <xdr:row>1591</xdr:row>
          <xdr:rowOff>0</xdr:rowOff>
        </xdr:to>
        <xdr:sp macro="" textlink="">
          <xdr:nvSpPr>
            <xdr:cNvPr id="120135" name="frmPicToDMgrid66" hidden="1">
              <a:extLst>
                <a:ext uri="{63B3BB69-23CF-44E3-9099-C40C66FF867C}">
                  <a14:compatExt spid="_x0000_s120135"/>
                </a:ext>
                <a:ext uri="{FF2B5EF4-FFF2-40B4-BE49-F238E27FC236}">
                  <a16:creationId xmlns:a16="http://schemas.microsoft.com/office/drawing/2014/main" id="{00000000-0008-0000-0400-000047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1613</xdr:row>
          <xdr:rowOff>9525</xdr:rowOff>
        </xdr:from>
        <xdr:to>
          <xdr:col>37</xdr:col>
          <xdr:colOff>428625</xdr:colOff>
          <xdr:row>1615</xdr:row>
          <xdr:rowOff>0</xdr:rowOff>
        </xdr:to>
        <xdr:sp macro="" textlink="">
          <xdr:nvSpPr>
            <xdr:cNvPr id="120136" name="frmPicToDMgrid67" hidden="1">
              <a:extLst>
                <a:ext uri="{63B3BB69-23CF-44E3-9099-C40C66FF867C}">
                  <a14:compatExt spid="_x0000_s120136"/>
                </a:ext>
                <a:ext uri="{FF2B5EF4-FFF2-40B4-BE49-F238E27FC236}">
                  <a16:creationId xmlns:a16="http://schemas.microsoft.com/office/drawing/2014/main" id="{00000000-0008-0000-0400-000048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1637</xdr:row>
          <xdr:rowOff>9525</xdr:rowOff>
        </xdr:from>
        <xdr:to>
          <xdr:col>37</xdr:col>
          <xdr:colOff>428625</xdr:colOff>
          <xdr:row>1639</xdr:row>
          <xdr:rowOff>0</xdr:rowOff>
        </xdr:to>
        <xdr:sp macro="" textlink="">
          <xdr:nvSpPr>
            <xdr:cNvPr id="120137" name="frmPicToDMgrid68" hidden="1">
              <a:extLst>
                <a:ext uri="{63B3BB69-23CF-44E3-9099-C40C66FF867C}">
                  <a14:compatExt spid="_x0000_s120137"/>
                </a:ext>
                <a:ext uri="{FF2B5EF4-FFF2-40B4-BE49-F238E27FC236}">
                  <a16:creationId xmlns:a16="http://schemas.microsoft.com/office/drawing/2014/main" id="{00000000-0008-0000-0400-000049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1661</xdr:row>
          <xdr:rowOff>9525</xdr:rowOff>
        </xdr:from>
        <xdr:to>
          <xdr:col>37</xdr:col>
          <xdr:colOff>428625</xdr:colOff>
          <xdr:row>1663</xdr:row>
          <xdr:rowOff>0</xdr:rowOff>
        </xdr:to>
        <xdr:sp macro="" textlink="">
          <xdr:nvSpPr>
            <xdr:cNvPr id="120138" name="frmPicToDMgrid69" hidden="1">
              <a:extLst>
                <a:ext uri="{63B3BB69-23CF-44E3-9099-C40C66FF867C}">
                  <a14:compatExt spid="_x0000_s120138"/>
                </a:ext>
                <a:ext uri="{FF2B5EF4-FFF2-40B4-BE49-F238E27FC236}">
                  <a16:creationId xmlns:a16="http://schemas.microsoft.com/office/drawing/2014/main" id="{00000000-0008-0000-0400-00004A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1685</xdr:row>
          <xdr:rowOff>9525</xdr:rowOff>
        </xdr:from>
        <xdr:to>
          <xdr:col>37</xdr:col>
          <xdr:colOff>428625</xdr:colOff>
          <xdr:row>1687</xdr:row>
          <xdr:rowOff>0</xdr:rowOff>
        </xdr:to>
        <xdr:sp macro="" textlink="">
          <xdr:nvSpPr>
            <xdr:cNvPr id="120139" name="frmPicToDMgrid70" hidden="1">
              <a:extLst>
                <a:ext uri="{63B3BB69-23CF-44E3-9099-C40C66FF867C}">
                  <a14:compatExt spid="_x0000_s120139"/>
                </a:ext>
                <a:ext uri="{FF2B5EF4-FFF2-40B4-BE49-F238E27FC236}">
                  <a16:creationId xmlns:a16="http://schemas.microsoft.com/office/drawing/2014/main" id="{00000000-0008-0000-0400-00004B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1709</xdr:row>
          <xdr:rowOff>9525</xdr:rowOff>
        </xdr:from>
        <xdr:to>
          <xdr:col>37</xdr:col>
          <xdr:colOff>428625</xdr:colOff>
          <xdr:row>1711</xdr:row>
          <xdr:rowOff>0</xdr:rowOff>
        </xdr:to>
        <xdr:sp macro="" textlink="">
          <xdr:nvSpPr>
            <xdr:cNvPr id="120140" name="frmPicToDMgrid71" hidden="1">
              <a:extLst>
                <a:ext uri="{63B3BB69-23CF-44E3-9099-C40C66FF867C}">
                  <a14:compatExt spid="_x0000_s120140"/>
                </a:ext>
                <a:ext uri="{FF2B5EF4-FFF2-40B4-BE49-F238E27FC236}">
                  <a16:creationId xmlns:a16="http://schemas.microsoft.com/office/drawing/2014/main" id="{00000000-0008-0000-0400-00004C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1733</xdr:row>
          <xdr:rowOff>9525</xdr:rowOff>
        </xdr:from>
        <xdr:to>
          <xdr:col>37</xdr:col>
          <xdr:colOff>428625</xdr:colOff>
          <xdr:row>1735</xdr:row>
          <xdr:rowOff>0</xdr:rowOff>
        </xdr:to>
        <xdr:sp macro="" textlink="">
          <xdr:nvSpPr>
            <xdr:cNvPr id="120141" name="frmPicToDMgrid72" hidden="1">
              <a:extLst>
                <a:ext uri="{63B3BB69-23CF-44E3-9099-C40C66FF867C}">
                  <a14:compatExt spid="_x0000_s120141"/>
                </a:ext>
                <a:ext uri="{FF2B5EF4-FFF2-40B4-BE49-F238E27FC236}">
                  <a16:creationId xmlns:a16="http://schemas.microsoft.com/office/drawing/2014/main" id="{00000000-0008-0000-0400-00004D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1757</xdr:row>
          <xdr:rowOff>9525</xdr:rowOff>
        </xdr:from>
        <xdr:to>
          <xdr:col>37</xdr:col>
          <xdr:colOff>428625</xdr:colOff>
          <xdr:row>1759</xdr:row>
          <xdr:rowOff>0</xdr:rowOff>
        </xdr:to>
        <xdr:sp macro="" textlink="">
          <xdr:nvSpPr>
            <xdr:cNvPr id="120142" name="frmPicToDMgrid73" hidden="1">
              <a:extLst>
                <a:ext uri="{63B3BB69-23CF-44E3-9099-C40C66FF867C}">
                  <a14:compatExt spid="_x0000_s120142"/>
                </a:ext>
                <a:ext uri="{FF2B5EF4-FFF2-40B4-BE49-F238E27FC236}">
                  <a16:creationId xmlns:a16="http://schemas.microsoft.com/office/drawing/2014/main" id="{00000000-0008-0000-0400-00004E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1781</xdr:row>
          <xdr:rowOff>9525</xdr:rowOff>
        </xdr:from>
        <xdr:to>
          <xdr:col>37</xdr:col>
          <xdr:colOff>428625</xdr:colOff>
          <xdr:row>1783</xdr:row>
          <xdr:rowOff>0</xdr:rowOff>
        </xdr:to>
        <xdr:sp macro="" textlink="">
          <xdr:nvSpPr>
            <xdr:cNvPr id="120143" name="frmPicToDMgrid74" hidden="1">
              <a:extLst>
                <a:ext uri="{63B3BB69-23CF-44E3-9099-C40C66FF867C}">
                  <a14:compatExt spid="_x0000_s120143"/>
                </a:ext>
                <a:ext uri="{FF2B5EF4-FFF2-40B4-BE49-F238E27FC236}">
                  <a16:creationId xmlns:a16="http://schemas.microsoft.com/office/drawing/2014/main" id="{00000000-0008-0000-0400-00004F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1805</xdr:row>
          <xdr:rowOff>9525</xdr:rowOff>
        </xdr:from>
        <xdr:to>
          <xdr:col>37</xdr:col>
          <xdr:colOff>428625</xdr:colOff>
          <xdr:row>1807</xdr:row>
          <xdr:rowOff>0</xdr:rowOff>
        </xdr:to>
        <xdr:sp macro="" textlink="">
          <xdr:nvSpPr>
            <xdr:cNvPr id="120144" name="frmPicToDMgrid75" hidden="1">
              <a:extLst>
                <a:ext uri="{63B3BB69-23CF-44E3-9099-C40C66FF867C}">
                  <a14:compatExt spid="_x0000_s120144"/>
                </a:ext>
                <a:ext uri="{FF2B5EF4-FFF2-40B4-BE49-F238E27FC236}">
                  <a16:creationId xmlns:a16="http://schemas.microsoft.com/office/drawing/2014/main" id="{00000000-0008-0000-0400-000050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1829</xdr:row>
          <xdr:rowOff>9525</xdr:rowOff>
        </xdr:from>
        <xdr:to>
          <xdr:col>37</xdr:col>
          <xdr:colOff>428625</xdr:colOff>
          <xdr:row>1831</xdr:row>
          <xdr:rowOff>0</xdr:rowOff>
        </xdr:to>
        <xdr:sp macro="" textlink="">
          <xdr:nvSpPr>
            <xdr:cNvPr id="120145" name="frmPicToDMgrid76" hidden="1">
              <a:extLst>
                <a:ext uri="{63B3BB69-23CF-44E3-9099-C40C66FF867C}">
                  <a14:compatExt spid="_x0000_s120145"/>
                </a:ext>
                <a:ext uri="{FF2B5EF4-FFF2-40B4-BE49-F238E27FC236}">
                  <a16:creationId xmlns:a16="http://schemas.microsoft.com/office/drawing/2014/main" id="{00000000-0008-0000-0400-000051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1853</xdr:row>
          <xdr:rowOff>9525</xdr:rowOff>
        </xdr:from>
        <xdr:to>
          <xdr:col>37</xdr:col>
          <xdr:colOff>428625</xdr:colOff>
          <xdr:row>1855</xdr:row>
          <xdr:rowOff>0</xdr:rowOff>
        </xdr:to>
        <xdr:sp macro="" textlink="">
          <xdr:nvSpPr>
            <xdr:cNvPr id="120146" name="frmPicToDMgrid77" hidden="1">
              <a:extLst>
                <a:ext uri="{63B3BB69-23CF-44E3-9099-C40C66FF867C}">
                  <a14:compatExt spid="_x0000_s120146"/>
                </a:ext>
                <a:ext uri="{FF2B5EF4-FFF2-40B4-BE49-F238E27FC236}">
                  <a16:creationId xmlns:a16="http://schemas.microsoft.com/office/drawing/2014/main" id="{00000000-0008-0000-0400-000052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1877</xdr:row>
          <xdr:rowOff>9525</xdr:rowOff>
        </xdr:from>
        <xdr:to>
          <xdr:col>37</xdr:col>
          <xdr:colOff>428625</xdr:colOff>
          <xdr:row>1879</xdr:row>
          <xdr:rowOff>0</xdr:rowOff>
        </xdr:to>
        <xdr:sp macro="" textlink="">
          <xdr:nvSpPr>
            <xdr:cNvPr id="120147" name="frmPicToDMgrid78" hidden="1">
              <a:extLst>
                <a:ext uri="{63B3BB69-23CF-44E3-9099-C40C66FF867C}">
                  <a14:compatExt spid="_x0000_s120147"/>
                </a:ext>
                <a:ext uri="{FF2B5EF4-FFF2-40B4-BE49-F238E27FC236}">
                  <a16:creationId xmlns:a16="http://schemas.microsoft.com/office/drawing/2014/main" id="{00000000-0008-0000-0400-000053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1901</xdr:row>
          <xdr:rowOff>9525</xdr:rowOff>
        </xdr:from>
        <xdr:to>
          <xdr:col>37</xdr:col>
          <xdr:colOff>428625</xdr:colOff>
          <xdr:row>1903</xdr:row>
          <xdr:rowOff>0</xdr:rowOff>
        </xdr:to>
        <xdr:sp macro="" textlink="">
          <xdr:nvSpPr>
            <xdr:cNvPr id="120148" name="frmPicToDMgrid79" hidden="1">
              <a:extLst>
                <a:ext uri="{63B3BB69-23CF-44E3-9099-C40C66FF867C}">
                  <a14:compatExt spid="_x0000_s120148"/>
                </a:ext>
                <a:ext uri="{FF2B5EF4-FFF2-40B4-BE49-F238E27FC236}">
                  <a16:creationId xmlns:a16="http://schemas.microsoft.com/office/drawing/2014/main" id="{00000000-0008-0000-0400-000054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1925</xdr:row>
          <xdr:rowOff>9525</xdr:rowOff>
        </xdr:from>
        <xdr:to>
          <xdr:col>37</xdr:col>
          <xdr:colOff>428625</xdr:colOff>
          <xdr:row>1927</xdr:row>
          <xdr:rowOff>0</xdr:rowOff>
        </xdr:to>
        <xdr:sp macro="" textlink="">
          <xdr:nvSpPr>
            <xdr:cNvPr id="120149" name="frmPicToDMgrid80" hidden="1">
              <a:extLst>
                <a:ext uri="{63B3BB69-23CF-44E3-9099-C40C66FF867C}">
                  <a14:compatExt spid="_x0000_s120149"/>
                </a:ext>
                <a:ext uri="{FF2B5EF4-FFF2-40B4-BE49-F238E27FC236}">
                  <a16:creationId xmlns:a16="http://schemas.microsoft.com/office/drawing/2014/main" id="{00000000-0008-0000-0400-000055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1949</xdr:row>
          <xdr:rowOff>9525</xdr:rowOff>
        </xdr:from>
        <xdr:to>
          <xdr:col>37</xdr:col>
          <xdr:colOff>428625</xdr:colOff>
          <xdr:row>1951</xdr:row>
          <xdr:rowOff>0</xdr:rowOff>
        </xdr:to>
        <xdr:sp macro="" textlink="">
          <xdr:nvSpPr>
            <xdr:cNvPr id="120150" name="frmPicToDMgrid81" hidden="1">
              <a:extLst>
                <a:ext uri="{63B3BB69-23CF-44E3-9099-C40C66FF867C}">
                  <a14:compatExt spid="_x0000_s120150"/>
                </a:ext>
                <a:ext uri="{FF2B5EF4-FFF2-40B4-BE49-F238E27FC236}">
                  <a16:creationId xmlns:a16="http://schemas.microsoft.com/office/drawing/2014/main" id="{00000000-0008-0000-0400-000056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1973</xdr:row>
          <xdr:rowOff>9525</xdr:rowOff>
        </xdr:from>
        <xdr:to>
          <xdr:col>37</xdr:col>
          <xdr:colOff>428625</xdr:colOff>
          <xdr:row>1975</xdr:row>
          <xdr:rowOff>0</xdr:rowOff>
        </xdr:to>
        <xdr:sp macro="" textlink="">
          <xdr:nvSpPr>
            <xdr:cNvPr id="120151" name="frmPicToDMgrid82" hidden="1">
              <a:extLst>
                <a:ext uri="{63B3BB69-23CF-44E3-9099-C40C66FF867C}">
                  <a14:compatExt spid="_x0000_s120151"/>
                </a:ext>
                <a:ext uri="{FF2B5EF4-FFF2-40B4-BE49-F238E27FC236}">
                  <a16:creationId xmlns:a16="http://schemas.microsoft.com/office/drawing/2014/main" id="{00000000-0008-0000-0400-000057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1997</xdr:row>
          <xdr:rowOff>9525</xdr:rowOff>
        </xdr:from>
        <xdr:to>
          <xdr:col>37</xdr:col>
          <xdr:colOff>428625</xdr:colOff>
          <xdr:row>1999</xdr:row>
          <xdr:rowOff>0</xdr:rowOff>
        </xdr:to>
        <xdr:sp macro="" textlink="">
          <xdr:nvSpPr>
            <xdr:cNvPr id="120152" name="frmPicToDMgrid83" hidden="1">
              <a:extLst>
                <a:ext uri="{63B3BB69-23CF-44E3-9099-C40C66FF867C}">
                  <a14:compatExt spid="_x0000_s120152"/>
                </a:ext>
                <a:ext uri="{FF2B5EF4-FFF2-40B4-BE49-F238E27FC236}">
                  <a16:creationId xmlns:a16="http://schemas.microsoft.com/office/drawing/2014/main" id="{00000000-0008-0000-0400-000058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2021</xdr:row>
          <xdr:rowOff>9525</xdr:rowOff>
        </xdr:from>
        <xdr:to>
          <xdr:col>37</xdr:col>
          <xdr:colOff>428625</xdr:colOff>
          <xdr:row>2023</xdr:row>
          <xdr:rowOff>0</xdr:rowOff>
        </xdr:to>
        <xdr:sp macro="" textlink="">
          <xdr:nvSpPr>
            <xdr:cNvPr id="120153" name="frmPicToDMgrid84" hidden="1">
              <a:extLst>
                <a:ext uri="{63B3BB69-23CF-44E3-9099-C40C66FF867C}">
                  <a14:compatExt spid="_x0000_s120153"/>
                </a:ext>
                <a:ext uri="{FF2B5EF4-FFF2-40B4-BE49-F238E27FC236}">
                  <a16:creationId xmlns:a16="http://schemas.microsoft.com/office/drawing/2014/main" id="{00000000-0008-0000-0400-000059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2045</xdr:row>
          <xdr:rowOff>9525</xdr:rowOff>
        </xdr:from>
        <xdr:to>
          <xdr:col>37</xdr:col>
          <xdr:colOff>428625</xdr:colOff>
          <xdr:row>2047</xdr:row>
          <xdr:rowOff>0</xdr:rowOff>
        </xdr:to>
        <xdr:sp macro="" textlink="">
          <xdr:nvSpPr>
            <xdr:cNvPr id="120154" name="frmPicToDMgrid85" hidden="1">
              <a:extLst>
                <a:ext uri="{63B3BB69-23CF-44E3-9099-C40C66FF867C}">
                  <a14:compatExt spid="_x0000_s120154"/>
                </a:ext>
                <a:ext uri="{FF2B5EF4-FFF2-40B4-BE49-F238E27FC236}">
                  <a16:creationId xmlns:a16="http://schemas.microsoft.com/office/drawing/2014/main" id="{00000000-0008-0000-0400-00005A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2069</xdr:row>
          <xdr:rowOff>9525</xdr:rowOff>
        </xdr:from>
        <xdr:to>
          <xdr:col>37</xdr:col>
          <xdr:colOff>428625</xdr:colOff>
          <xdr:row>2071</xdr:row>
          <xdr:rowOff>0</xdr:rowOff>
        </xdr:to>
        <xdr:sp macro="" textlink="">
          <xdr:nvSpPr>
            <xdr:cNvPr id="120155" name="frmPicToDMgrid86" hidden="1">
              <a:extLst>
                <a:ext uri="{63B3BB69-23CF-44E3-9099-C40C66FF867C}">
                  <a14:compatExt spid="_x0000_s120155"/>
                </a:ext>
                <a:ext uri="{FF2B5EF4-FFF2-40B4-BE49-F238E27FC236}">
                  <a16:creationId xmlns:a16="http://schemas.microsoft.com/office/drawing/2014/main" id="{00000000-0008-0000-0400-00005B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2093</xdr:row>
          <xdr:rowOff>9525</xdr:rowOff>
        </xdr:from>
        <xdr:to>
          <xdr:col>37</xdr:col>
          <xdr:colOff>428625</xdr:colOff>
          <xdr:row>2095</xdr:row>
          <xdr:rowOff>0</xdr:rowOff>
        </xdr:to>
        <xdr:sp macro="" textlink="">
          <xdr:nvSpPr>
            <xdr:cNvPr id="120156" name="frmPicToDMgrid87" hidden="1">
              <a:extLst>
                <a:ext uri="{63B3BB69-23CF-44E3-9099-C40C66FF867C}">
                  <a14:compatExt spid="_x0000_s120156"/>
                </a:ext>
                <a:ext uri="{FF2B5EF4-FFF2-40B4-BE49-F238E27FC236}">
                  <a16:creationId xmlns:a16="http://schemas.microsoft.com/office/drawing/2014/main" id="{00000000-0008-0000-0400-00005C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2117</xdr:row>
          <xdr:rowOff>9525</xdr:rowOff>
        </xdr:from>
        <xdr:to>
          <xdr:col>37</xdr:col>
          <xdr:colOff>428625</xdr:colOff>
          <xdr:row>2119</xdr:row>
          <xdr:rowOff>0</xdr:rowOff>
        </xdr:to>
        <xdr:sp macro="" textlink="">
          <xdr:nvSpPr>
            <xdr:cNvPr id="120157" name="frmPicToDMgrid88" hidden="1">
              <a:extLst>
                <a:ext uri="{63B3BB69-23CF-44E3-9099-C40C66FF867C}">
                  <a14:compatExt spid="_x0000_s120157"/>
                </a:ext>
                <a:ext uri="{FF2B5EF4-FFF2-40B4-BE49-F238E27FC236}">
                  <a16:creationId xmlns:a16="http://schemas.microsoft.com/office/drawing/2014/main" id="{00000000-0008-0000-0400-00005D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2141</xdr:row>
          <xdr:rowOff>9525</xdr:rowOff>
        </xdr:from>
        <xdr:to>
          <xdr:col>37</xdr:col>
          <xdr:colOff>428625</xdr:colOff>
          <xdr:row>2143</xdr:row>
          <xdr:rowOff>0</xdr:rowOff>
        </xdr:to>
        <xdr:sp macro="" textlink="">
          <xdr:nvSpPr>
            <xdr:cNvPr id="120158" name="frmPicToDMgrid89" hidden="1">
              <a:extLst>
                <a:ext uri="{63B3BB69-23CF-44E3-9099-C40C66FF867C}">
                  <a14:compatExt spid="_x0000_s120158"/>
                </a:ext>
                <a:ext uri="{FF2B5EF4-FFF2-40B4-BE49-F238E27FC236}">
                  <a16:creationId xmlns:a16="http://schemas.microsoft.com/office/drawing/2014/main" id="{00000000-0008-0000-0400-00005E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2165</xdr:row>
          <xdr:rowOff>9525</xdr:rowOff>
        </xdr:from>
        <xdr:to>
          <xdr:col>37</xdr:col>
          <xdr:colOff>428625</xdr:colOff>
          <xdr:row>2167</xdr:row>
          <xdr:rowOff>0</xdr:rowOff>
        </xdr:to>
        <xdr:sp macro="" textlink="">
          <xdr:nvSpPr>
            <xdr:cNvPr id="120159" name="frmPicToDMgrid90" hidden="1">
              <a:extLst>
                <a:ext uri="{63B3BB69-23CF-44E3-9099-C40C66FF867C}">
                  <a14:compatExt spid="_x0000_s120159"/>
                </a:ext>
                <a:ext uri="{FF2B5EF4-FFF2-40B4-BE49-F238E27FC236}">
                  <a16:creationId xmlns:a16="http://schemas.microsoft.com/office/drawing/2014/main" id="{00000000-0008-0000-0400-00005F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2189</xdr:row>
          <xdr:rowOff>9525</xdr:rowOff>
        </xdr:from>
        <xdr:to>
          <xdr:col>37</xdr:col>
          <xdr:colOff>428625</xdr:colOff>
          <xdr:row>2191</xdr:row>
          <xdr:rowOff>0</xdr:rowOff>
        </xdr:to>
        <xdr:sp macro="" textlink="">
          <xdr:nvSpPr>
            <xdr:cNvPr id="120160" name="frmPicToDMgrid91" hidden="1">
              <a:extLst>
                <a:ext uri="{63B3BB69-23CF-44E3-9099-C40C66FF867C}">
                  <a14:compatExt spid="_x0000_s120160"/>
                </a:ext>
                <a:ext uri="{FF2B5EF4-FFF2-40B4-BE49-F238E27FC236}">
                  <a16:creationId xmlns:a16="http://schemas.microsoft.com/office/drawing/2014/main" id="{00000000-0008-0000-0400-000060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2213</xdr:row>
          <xdr:rowOff>9525</xdr:rowOff>
        </xdr:from>
        <xdr:to>
          <xdr:col>37</xdr:col>
          <xdr:colOff>428625</xdr:colOff>
          <xdr:row>2215</xdr:row>
          <xdr:rowOff>0</xdr:rowOff>
        </xdr:to>
        <xdr:sp macro="" textlink="">
          <xdr:nvSpPr>
            <xdr:cNvPr id="120161" name="frmPicToDMgrid92" hidden="1">
              <a:extLst>
                <a:ext uri="{63B3BB69-23CF-44E3-9099-C40C66FF867C}">
                  <a14:compatExt spid="_x0000_s120161"/>
                </a:ext>
                <a:ext uri="{FF2B5EF4-FFF2-40B4-BE49-F238E27FC236}">
                  <a16:creationId xmlns:a16="http://schemas.microsoft.com/office/drawing/2014/main" id="{00000000-0008-0000-0400-000061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2237</xdr:row>
          <xdr:rowOff>9525</xdr:rowOff>
        </xdr:from>
        <xdr:to>
          <xdr:col>37</xdr:col>
          <xdr:colOff>428625</xdr:colOff>
          <xdr:row>2239</xdr:row>
          <xdr:rowOff>0</xdr:rowOff>
        </xdr:to>
        <xdr:sp macro="" textlink="">
          <xdr:nvSpPr>
            <xdr:cNvPr id="120162" name="frmPicToDMgrid93" hidden="1">
              <a:extLst>
                <a:ext uri="{63B3BB69-23CF-44E3-9099-C40C66FF867C}">
                  <a14:compatExt spid="_x0000_s120162"/>
                </a:ext>
                <a:ext uri="{FF2B5EF4-FFF2-40B4-BE49-F238E27FC236}">
                  <a16:creationId xmlns:a16="http://schemas.microsoft.com/office/drawing/2014/main" id="{00000000-0008-0000-0400-000062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2261</xdr:row>
          <xdr:rowOff>9525</xdr:rowOff>
        </xdr:from>
        <xdr:to>
          <xdr:col>37</xdr:col>
          <xdr:colOff>428625</xdr:colOff>
          <xdr:row>2263</xdr:row>
          <xdr:rowOff>0</xdr:rowOff>
        </xdr:to>
        <xdr:sp macro="" textlink="">
          <xdr:nvSpPr>
            <xdr:cNvPr id="120163" name="frmPicToDMgrid94" hidden="1">
              <a:extLst>
                <a:ext uri="{63B3BB69-23CF-44E3-9099-C40C66FF867C}">
                  <a14:compatExt spid="_x0000_s120163"/>
                </a:ext>
                <a:ext uri="{FF2B5EF4-FFF2-40B4-BE49-F238E27FC236}">
                  <a16:creationId xmlns:a16="http://schemas.microsoft.com/office/drawing/2014/main" id="{00000000-0008-0000-0400-000063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2285</xdr:row>
          <xdr:rowOff>9525</xdr:rowOff>
        </xdr:from>
        <xdr:to>
          <xdr:col>37</xdr:col>
          <xdr:colOff>428625</xdr:colOff>
          <xdr:row>2287</xdr:row>
          <xdr:rowOff>0</xdr:rowOff>
        </xdr:to>
        <xdr:sp macro="" textlink="">
          <xdr:nvSpPr>
            <xdr:cNvPr id="120164" name="frmPicToDMgrid95" hidden="1">
              <a:extLst>
                <a:ext uri="{63B3BB69-23CF-44E3-9099-C40C66FF867C}">
                  <a14:compatExt spid="_x0000_s120164"/>
                </a:ext>
                <a:ext uri="{FF2B5EF4-FFF2-40B4-BE49-F238E27FC236}">
                  <a16:creationId xmlns:a16="http://schemas.microsoft.com/office/drawing/2014/main" id="{00000000-0008-0000-0400-000064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2309</xdr:row>
          <xdr:rowOff>0</xdr:rowOff>
        </xdr:from>
        <xdr:to>
          <xdr:col>37</xdr:col>
          <xdr:colOff>428625</xdr:colOff>
          <xdr:row>2310</xdr:row>
          <xdr:rowOff>180975</xdr:rowOff>
        </xdr:to>
        <xdr:sp macro="" textlink="">
          <xdr:nvSpPr>
            <xdr:cNvPr id="120165" name="frmPicToDMgrid96" hidden="1">
              <a:extLst>
                <a:ext uri="{63B3BB69-23CF-44E3-9099-C40C66FF867C}">
                  <a14:compatExt spid="_x0000_s120165"/>
                </a:ext>
                <a:ext uri="{FF2B5EF4-FFF2-40B4-BE49-F238E27FC236}">
                  <a16:creationId xmlns:a16="http://schemas.microsoft.com/office/drawing/2014/main" id="{00000000-0008-0000-0400-000065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2333</xdr:row>
          <xdr:rowOff>0</xdr:rowOff>
        </xdr:from>
        <xdr:to>
          <xdr:col>37</xdr:col>
          <xdr:colOff>428625</xdr:colOff>
          <xdr:row>2334</xdr:row>
          <xdr:rowOff>180975</xdr:rowOff>
        </xdr:to>
        <xdr:sp macro="" textlink="">
          <xdr:nvSpPr>
            <xdr:cNvPr id="120166" name="frmPicToDMgrid97" hidden="1">
              <a:extLst>
                <a:ext uri="{63B3BB69-23CF-44E3-9099-C40C66FF867C}">
                  <a14:compatExt spid="_x0000_s120166"/>
                </a:ext>
                <a:ext uri="{FF2B5EF4-FFF2-40B4-BE49-F238E27FC236}">
                  <a16:creationId xmlns:a16="http://schemas.microsoft.com/office/drawing/2014/main" id="{00000000-0008-0000-0400-000066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2357</xdr:row>
          <xdr:rowOff>0</xdr:rowOff>
        </xdr:from>
        <xdr:to>
          <xdr:col>37</xdr:col>
          <xdr:colOff>428625</xdr:colOff>
          <xdr:row>2358</xdr:row>
          <xdr:rowOff>180975</xdr:rowOff>
        </xdr:to>
        <xdr:sp macro="" textlink="">
          <xdr:nvSpPr>
            <xdr:cNvPr id="120167" name="frmPicToDMgrid98" hidden="1">
              <a:extLst>
                <a:ext uri="{63B3BB69-23CF-44E3-9099-C40C66FF867C}">
                  <a14:compatExt spid="_x0000_s120167"/>
                </a:ext>
                <a:ext uri="{FF2B5EF4-FFF2-40B4-BE49-F238E27FC236}">
                  <a16:creationId xmlns:a16="http://schemas.microsoft.com/office/drawing/2014/main" id="{00000000-0008-0000-0400-000067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2381</xdr:row>
          <xdr:rowOff>0</xdr:rowOff>
        </xdr:from>
        <xdr:to>
          <xdr:col>37</xdr:col>
          <xdr:colOff>428625</xdr:colOff>
          <xdr:row>2382</xdr:row>
          <xdr:rowOff>180975</xdr:rowOff>
        </xdr:to>
        <xdr:sp macro="" textlink="">
          <xdr:nvSpPr>
            <xdr:cNvPr id="120168" name="frmPicToDMgrid99" hidden="1">
              <a:extLst>
                <a:ext uri="{63B3BB69-23CF-44E3-9099-C40C66FF867C}">
                  <a14:compatExt spid="_x0000_s120168"/>
                </a:ext>
                <a:ext uri="{FF2B5EF4-FFF2-40B4-BE49-F238E27FC236}">
                  <a16:creationId xmlns:a16="http://schemas.microsoft.com/office/drawing/2014/main" id="{00000000-0008-0000-0400-000068D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25</xdr:row>
          <xdr:rowOff>129428</xdr:rowOff>
        </xdr:from>
        <xdr:to>
          <xdr:col>36</xdr:col>
          <xdr:colOff>441512</xdr:colOff>
          <xdr:row>28</xdr:row>
          <xdr:rowOff>1681</xdr:rowOff>
        </xdr:to>
        <xdr:sp macro="" textlink="">
          <xdr:nvSpPr>
            <xdr:cNvPr id="120268" name="frmPicMove01" hidden="1">
              <a:extLst>
                <a:ext uri="{63B3BB69-23CF-44E3-9099-C40C66FF867C}">
                  <a14:compatExt spid="_x0000_s120268"/>
                </a:ext>
                <a:ext uri="{FF2B5EF4-FFF2-40B4-BE49-F238E27FC236}">
                  <a16:creationId xmlns:a16="http://schemas.microsoft.com/office/drawing/2014/main" id="{00000000-0008-0000-0400-0000CC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48</xdr:row>
          <xdr:rowOff>129988</xdr:rowOff>
        </xdr:from>
        <xdr:to>
          <xdr:col>36</xdr:col>
          <xdr:colOff>441512</xdr:colOff>
          <xdr:row>51</xdr:row>
          <xdr:rowOff>2241</xdr:rowOff>
        </xdr:to>
        <xdr:sp macro="" textlink="">
          <xdr:nvSpPr>
            <xdr:cNvPr id="120269" name="frmPicMove02" hidden="1">
              <a:extLst>
                <a:ext uri="{63B3BB69-23CF-44E3-9099-C40C66FF867C}">
                  <a14:compatExt spid="_x0000_s120269"/>
                </a:ext>
                <a:ext uri="{FF2B5EF4-FFF2-40B4-BE49-F238E27FC236}">
                  <a16:creationId xmlns:a16="http://schemas.microsoft.com/office/drawing/2014/main" id="{00000000-0008-0000-0400-0000CD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71</xdr:row>
          <xdr:rowOff>130549</xdr:rowOff>
        </xdr:from>
        <xdr:to>
          <xdr:col>36</xdr:col>
          <xdr:colOff>441512</xdr:colOff>
          <xdr:row>74</xdr:row>
          <xdr:rowOff>2801</xdr:rowOff>
        </xdr:to>
        <xdr:sp macro="" textlink="">
          <xdr:nvSpPr>
            <xdr:cNvPr id="120270" name="frmPicMove03" hidden="1">
              <a:extLst>
                <a:ext uri="{63B3BB69-23CF-44E3-9099-C40C66FF867C}">
                  <a14:compatExt spid="_x0000_s120270"/>
                </a:ext>
                <a:ext uri="{FF2B5EF4-FFF2-40B4-BE49-F238E27FC236}">
                  <a16:creationId xmlns:a16="http://schemas.microsoft.com/office/drawing/2014/main" id="{00000000-0008-0000-0400-0000CE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94</xdr:row>
          <xdr:rowOff>131109</xdr:rowOff>
        </xdr:from>
        <xdr:to>
          <xdr:col>36</xdr:col>
          <xdr:colOff>441512</xdr:colOff>
          <xdr:row>97</xdr:row>
          <xdr:rowOff>3362</xdr:rowOff>
        </xdr:to>
        <xdr:sp macro="" textlink="">
          <xdr:nvSpPr>
            <xdr:cNvPr id="120271" name="frmPicMove04" hidden="1">
              <a:extLst>
                <a:ext uri="{63B3BB69-23CF-44E3-9099-C40C66FF867C}">
                  <a14:compatExt spid="_x0000_s120271"/>
                </a:ext>
                <a:ext uri="{FF2B5EF4-FFF2-40B4-BE49-F238E27FC236}">
                  <a16:creationId xmlns:a16="http://schemas.microsoft.com/office/drawing/2014/main" id="{00000000-0008-0000-0400-0000CF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117</xdr:row>
          <xdr:rowOff>122144</xdr:rowOff>
        </xdr:from>
        <xdr:to>
          <xdr:col>36</xdr:col>
          <xdr:colOff>441512</xdr:colOff>
          <xdr:row>119</xdr:row>
          <xdr:rowOff>151279</xdr:rowOff>
        </xdr:to>
        <xdr:sp macro="" textlink="">
          <xdr:nvSpPr>
            <xdr:cNvPr id="120272" name="frmPicMove05" hidden="1">
              <a:extLst>
                <a:ext uri="{63B3BB69-23CF-44E3-9099-C40C66FF867C}">
                  <a14:compatExt spid="_x0000_s120272"/>
                </a:ext>
                <a:ext uri="{FF2B5EF4-FFF2-40B4-BE49-F238E27FC236}">
                  <a16:creationId xmlns:a16="http://schemas.microsoft.com/office/drawing/2014/main" id="{00000000-0008-0000-0400-0000D0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140</xdr:row>
          <xdr:rowOff>99172</xdr:rowOff>
        </xdr:from>
        <xdr:to>
          <xdr:col>36</xdr:col>
          <xdr:colOff>441512</xdr:colOff>
          <xdr:row>142</xdr:row>
          <xdr:rowOff>128307</xdr:rowOff>
        </xdr:to>
        <xdr:sp macro="" textlink="">
          <xdr:nvSpPr>
            <xdr:cNvPr id="120273" name="frmPicMove06" hidden="1">
              <a:extLst>
                <a:ext uri="{63B3BB69-23CF-44E3-9099-C40C66FF867C}">
                  <a14:compatExt spid="_x0000_s120273"/>
                </a:ext>
                <a:ext uri="{FF2B5EF4-FFF2-40B4-BE49-F238E27FC236}">
                  <a16:creationId xmlns:a16="http://schemas.microsoft.com/office/drawing/2014/main" id="{00000000-0008-0000-0400-0000D1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163</xdr:row>
          <xdr:rowOff>66675</xdr:rowOff>
        </xdr:from>
        <xdr:to>
          <xdr:col>36</xdr:col>
          <xdr:colOff>441512</xdr:colOff>
          <xdr:row>165</xdr:row>
          <xdr:rowOff>95810</xdr:rowOff>
        </xdr:to>
        <xdr:sp macro="" textlink="">
          <xdr:nvSpPr>
            <xdr:cNvPr id="120274" name="frmPicMove07" hidden="1">
              <a:extLst>
                <a:ext uri="{63B3BB69-23CF-44E3-9099-C40C66FF867C}">
                  <a14:compatExt spid="_x0000_s120274"/>
                </a:ext>
                <a:ext uri="{FF2B5EF4-FFF2-40B4-BE49-F238E27FC236}">
                  <a16:creationId xmlns:a16="http://schemas.microsoft.com/office/drawing/2014/main" id="{00000000-0008-0000-0400-0000D2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186</xdr:row>
          <xdr:rowOff>43703</xdr:rowOff>
        </xdr:from>
        <xdr:to>
          <xdr:col>36</xdr:col>
          <xdr:colOff>441512</xdr:colOff>
          <xdr:row>188</xdr:row>
          <xdr:rowOff>72838</xdr:rowOff>
        </xdr:to>
        <xdr:sp macro="" textlink="">
          <xdr:nvSpPr>
            <xdr:cNvPr id="120275" name="frmPicMove08" hidden="1">
              <a:extLst>
                <a:ext uri="{63B3BB69-23CF-44E3-9099-C40C66FF867C}">
                  <a14:compatExt spid="_x0000_s120275"/>
                </a:ext>
                <a:ext uri="{FF2B5EF4-FFF2-40B4-BE49-F238E27FC236}">
                  <a16:creationId xmlns:a16="http://schemas.microsoft.com/office/drawing/2014/main" id="{00000000-0008-0000-0400-0000D3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209</xdr:row>
          <xdr:rowOff>11206</xdr:rowOff>
        </xdr:from>
        <xdr:to>
          <xdr:col>36</xdr:col>
          <xdr:colOff>441512</xdr:colOff>
          <xdr:row>211</xdr:row>
          <xdr:rowOff>40341</xdr:rowOff>
        </xdr:to>
        <xdr:sp macro="" textlink="">
          <xdr:nvSpPr>
            <xdr:cNvPr id="120276" name="frmPicMove09" hidden="1">
              <a:extLst>
                <a:ext uri="{63B3BB69-23CF-44E3-9099-C40C66FF867C}">
                  <a14:compatExt spid="_x0000_s120276"/>
                </a:ext>
                <a:ext uri="{FF2B5EF4-FFF2-40B4-BE49-F238E27FC236}">
                  <a16:creationId xmlns:a16="http://schemas.microsoft.com/office/drawing/2014/main" id="{00000000-0008-0000-0400-0000D4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231</xdr:row>
          <xdr:rowOff>135591</xdr:rowOff>
        </xdr:from>
        <xdr:to>
          <xdr:col>36</xdr:col>
          <xdr:colOff>441512</xdr:colOff>
          <xdr:row>234</xdr:row>
          <xdr:rowOff>7844</xdr:rowOff>
        </xdr:to>
        <xdr:sp macro="" textlink="">
          <xdr:nvSpPr>
            <xdr:cNvPr id="120277" name="frmPicMove10" hidden="1">
              <a:extLst>
                <a:ext uri="{63B3BB69-23CF-44E3-9099-C40C66FF867C}">
                  <a14:compatExt spid="_x0000_s120277"/>
                </a:ext>
                <a:ext uri="{FF2B5EF4-FFF2-40B4-BE49-F238E27FC236}">
                  <a16:creationId xmlns:a16="http://schemas.microsoft.com/office/drawing/2014/main" id="{00000000-0008-0000-0400-0000D5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254</xdr:row>
          <xdr:rowOff>112619</xdr:rowOff>
        </xdr:from>
        <xdr:to>
          <xdr:col>36</xdr:col>
          <xdr:colOff>441512</xdr:colOff>
          <xdr:row>256</xdr:row>
          <xdr:rowOff>141754</xdr:rowOff>
        </xdr:to>
        <xdr:sp macro="" textlink="">
          <xdr:nvSpPr>
            <xdr:cNvPr id="120278" name="frmPicMove11" hidden="1">
              <a:extLst>
                <a:ext uri="{63B3BB69-23CF-44E3-9099-C40C66FF867C}">
                  <a14:compatExt spid="_x0000_s120278"/>
                </a:ext>
                <a:ext uri="{FF2B5EF4-FFF2-40B4-BE49-F238E27FC236}">
                  <a16:creationId xmlns:a16="http://schemas.microsoft.com/office/drawing/2014/main" id="{00000000-0008-0000-0400-0000D6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277</xdr:row>
          <xdr:rowOff>80122</xdr:rowOff>
        </xdr:from>
        <xdr:to>
          <xdr:col>36</xdr:col>
          <xdr:colOff>441512</xdr:colOff>
          <xdr:row>279</xdr:row>
          <xdr:rowOff>109257</xdr:rowOff>
        </xdr:to>
        <xdr:sp macro="" textlink="">
          <xdr:nvSpPr>
            <xdr:cNvPr id="120279" name="frmPicMove12" hidden="1">
              <a:extLst>
                <a:ext uri="{63B3BB69-23CF-44E3-9099-C40C66FF867C}">
                  <a14:compatExt spid="_x0000_s120279"/>
                </a:ext>
                <a:ext uri="{FF2B5EF4-FFF2-40B4-BE49-F238E27FC236}">
                  <a16:creationId xmlns:a16="http://schemas.microsoft.com/office/drawing/2014/main" id="{00000000-0008-0000-0400-0000D7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300</xdr:row>
          <xdr:rowOff>57150</xdr:rowOff>
        </xdr:from>
        <xdr:to>
          <xdr:col>36</xdr:col>
          <xdr:colOff>441512</xdr:colOff>
          <xdr:row>302</xdr:row>
          <xdr:rowOff>86285</xdr:rowOff>
        </xdr:to>
        <xdr:sp macro="" textlink="">
          <xdr:nvSpPr>
            <xdr:cNvPr id="120280" name="frmPicMove13" hidden="1">
              <a:extLst>
                <a:ext uri="{63B3BB69-23CF-44E3-9099-C40C66FF867C}">
                  <a14:compatExt spid="_x0000_s120280"/>
                </a:ext>
                <a:ext uri="{FF2B5EF4-FFF2-40B4-BE49-F238E27FC236}">
                  <a16:creationId xmlns:a16="http://schemas.microsoft.com/office/drawing/2014/main" id="{00000000-0008-0000-0400-0000D8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323</xdr:row>
          <xdr:rowOff>24653</xdr:rowOff>
        </xdr:from>
        <xdr:to>
          <xdr:col>36</xdr:col>
          <xdr:colOff>441512</xdr:colOff>
          <xdr:row>325</xdr:row>
          <xdr:rowOff>53788</xdr:rowOff>
        </xdr:to>
        <xdr:sp macro="" textlink="">
          <xdr:nvSpPr>
            <xdr:cNvPr id="120281" name="frmPicMove14" hidden="1">
              <a:extLst>
                <a:ext uri="{63B3BB69-23CF-44E3-9099-C40C66FF867C}">
                  <a14:compatExt spid="_x0000_s120281"/>
                </a:ext>
                <a:ext uri="{FF2B5EF4-FFF2-40B4-BE49-F238E27FC236}">
                  <a16:creationId xmlns:a16="http://schemas.microsoft.com/office/drawing/2014/main" id="{00000000-0008-0000-0400-0000D9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345</xdr:row>
          <xdr:rowOff>149038</xdr:rowOff>
        </xdr:from>
        <xdr:to>
          <xdr:col>36</xdr:col>
          <xdr:colOff>441512</xdr:colOff>
          <xdr:row>348</xdr:row>
          <xdr:rowOff>21291</xdr:rowOff>
        </xdr:to>
        <xdr:sp macro="" textlink="">
          <xdr:nvSpPr>
            <xdr:cNvPr id="120282" name="frmPicMove15" hidden="1">
              <a:extLst>
                <a:ext uri="{63B3BB69-23CF-44E3-9099-C40C66FF867C}">
                  <a14:compatExt spid="_x0000_s120282"/>
                </a:ext>
                <a:ext uri="{FF2B5EF4-FFF2-40B4-BE49-F238E27FC236}">
                  <a16:creationId xmlns:a16="http://schemas.microsoft.com/office/drawing/2014/main" id="{00000000-0008-0000-0400-0000DA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368</xdr:row>
          <xdr:rowOff>159684</xdr:rowOff>
        </xdr:from>
        <xdr:to>
          <xdr:col>36</xdr:col>
          <xdr:colOff>441512</xdr:colOff>
          <xdr:row>370</xdr:row>
          <xdr:rowOff>155201</xdr:rowOff>
        </xdr:to>
        <xdr:sp macro="" textlink="">
          <xdr:nvSpPr>
            <xdr:cNvPr id="120283" name="frmPicMove16" hidden="1">
              <a:extLst>
                <a:ext uri="{63B3BB69-23CF-44E3-9099-C40C66FF867C}">
                  <a14:compatExt spid="_x0000_s120283"/>
                </a:ext>
                <a:ext uri="{FF2B5EF4-FFF2-40B4-BE49-F238E27FC236}">
                  <a16:creationId xmlns:a16="http://schemas.microsoft.com/office/drawing/2014/main" id="{00000000-0008-0000-0400-0000DB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391</xdr:row>
          <xdr:rowOff>160804</xdr:rowOff>
        </xdr:from>
        <xdr:to>
          <xdr:col>36</xdr:col>
          <xdr:colOff>441512</xdr:colOff>
          <xdr:row>393</xdr:row>
          <xdr:rowOff>122704</xdr:rowOff>
        </xdr:to>
        <xdr:sp macro="" textlink="">
          <xdr:nvSpPr>
            <xdr:cNvPr id="120284" name="frmPicMove17" hidden="1">
              <a:extLst>
                <a:ext uri="{63B3BB69-23CF-44E3-9099-C40C66FF867C}">
                  <a14:compatExt spid="_x0000_s120284"/>
                </a:ext>
                <a:ext uri="{FF2B5EF4-FFF2-40B4-BE49-F238E27FC236}">
                  <a16:creationId xmlns:a16="http://schemas.microsoft.com/office/drawing/2014/main" id="{00000000-0008-0000-0400-0000DC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414</xdr:row>
          <xdr:rowOff>171450</xdr:rowOff>
        </xdr:from>
        <xdr:to>
          <xdr:col>36</xdr:col>
          <xdr:colOff>441512</xdr:colOff>
          <xdr:row>416</xdr:row>
          <xdr:rowOff>133350</xdr:rowOff>
        </xdr:to>
        <xdr:sp macro="" textlink="">
          <xdr:nvSpPr>
            <xdr:cNvPr id="120285" name="frmPicMove18" hidden="1">
              <a:extLst>
                <a:ext uri="{63B3BB69-23CF-44E3-9099-C40C66FF867C}">
                  <a14:compatExt spid="_x0000_s120285"/>
                </a:ext>
                <a:ext uri="{FF2B5EF4-FFF2-40B4-BE49-F238E27FC236}">
                  <a16:creationId xmlns:a16="http://schemas.microsoft.com/office/drawing/2014/main" id="{00000000-0008-0000-0400-0000DD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437</xdr:row>
          <xdr:rowOff>138953</xdr:rowOff>
        </xdr:from>
        <xdr:to>
          <xdr:col>36</xdr:col>
          <xdr:colOff>441512</xdr:colOff>
          <xdr:row>439</xdr:row>
          <xdr:rowOff>134471</xdr:rowOff>
        </xdr:to>
        <xdr:sp macro="" textlink="">
          <xdr:nvSpPr>
            <xdr:cNvPr id="120286" name="frmPicMove19" hidden="1">
              <a:extLst>
                <a:ext uri="{63B3BB69-23CF-44E3-9099-C40C66FF867C}">
                  <a14:compatExt spid="_x0000_s120286"/>
                </a:ext>
                <a:ext uri="{FF2B5EF4-FFF2-40B4-BE49-F238E27FC236}">
                  <a16:creationId xmlns:a16="http://schemas.microsoft.com/office/drawing/2014/main" id="{00000000-0008-0000-0400-0000DE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460</xdr:row>
          <xdr:rowOff>106456</xdr:rowOff>
        </xdr:from>
        <xdr:to>
          <xdr:col>36</xdr:col>
          <xdr:colOff>441512</xdr:colOff>
          <xdr:row>462</xdr:row>
          <xdr:rowOff>135591</xdr:rowOff>
        </xdr:to>
        <xdr:sp macro="" textlink="">
          <xdr:nvSpPr>
            <xdr:cNvPr id="120287" name="frmPicMove20" hidden="1">
              <a:extLst>
                <a:ext uri="{63B3BB69-23CF-44E3-9099-C40C66FF867C}">
                  <a14:compatExt spid="_x0000_s120287"/>
                </a:ext>
                <a:ext uri="{FF2B5EF4-FFF2-40B4-BE49-F238E27FC236}">
                  <a16:creationId xmlns:a16="http://schemas.microsoft.com/office/drawing/2014/main" id="{00000000-0008-0000-0400-0000DF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483</xdr:row>
          <xdr:rowOff>83484</xdr:rowOff>
        </xdr:from>
        <xdr:to>
          <xdr:col>36</xdr:col>
          <xdr:colOff>441512</xdr:colOff>
          <xdr:row>485</xdr:row>
          <xdr:rowOff>112619</xdr:rowOff>
        </xdr:to>
        <xdr:sp macro="" textlink="">
          <xdr:nvSpPr>
            <xdr:cNvPr id="120288" name="frmPicMove21" hidden="1">
              <a:extLst>
                <a:ext uri="{63B3BB69-23CF-44E3-9099-C40C66FF867C}">
                  <a14:compatExt spid="_x0000_s120288"/>
                </a:ext>
                <a:ext uri="{FF2B5EF4-FFF2-40B4-BE49-F238E27FC236}">
                  <a16:creationId xmlns:a16="http://schemas.microsoft.com/office/drawing/2014/main" id="{00000000-0008-0000-0400-0000E0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506</xdr:row>
          <xdr:rowOff>50987</xdr:rowOff>
        </xdr:from>
        <xdr:to>
          <xdr:col>36</xdr:col>
          <xdr:colOff>441512</xdr:colOff>
          <xdr:row>508</xdr:row>
          <xdr:rowOff>80122</xdr:rowOff>
        </xdr:to>
        <xdr:sp macro="" textlink="">
          <xdr:nvSpPr>
            <xdr:cNvPr id="120289" name="frmPicMove22" hidden="1">
              <a:extLst>
                <a:ext uri="{63B3BB69-23CF-44E3-9099-C40C66FF867C}">
                  <a14:compatExt spid="_x0000_s120289"/>
                </a:ext>
                <a:ext uri="{FF2B5EF4-FFF2-40B4-BE49-F238E27FC236}">
                  <a16:creationId xmlns:a16="http://schemas.microsoft.com/office/drawing/2014/main" id="{00000000-0008-0000-0400-0000E1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529</xdr:row>
          <xdr:rowOff>28015</xdr:rowOff>
        </xdr:from>
        <xdr:to>
          <xdr:col>36</xdr:col>
          <xdr:colOff>441512</xdr:colOff>
          <xdr:row>531</xdr:row>
          <xdr:rowOff>57150</xdr:rowOff>
        </xdr:to>
        <xdr:sp macro="" textlink="">
          <xdr:nvSpPr>
            <xdr:cNvPr id="120290" name="frmPicMove23" hidden="1">
              <a:extLst>
                <a:ext uri="{63B3BB69-23CF-44E3-9099-C40C66FF867C}">
                  <a14:compatExt spid="_x0000_s120290"/>
                </a:ext>
                <a:ext uri="{FF2B5EF4-FFF2-40B4-BE49-F238E27FC236}">
                  <a16:creationId xmlns:a16="http://schemas.microsoft.com/office/drawing/2014/main" id="{00000000-0008-0000-0400-0000E2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551</xdr:row>
          <xdr:rowOff>152400</xdr:rowOff>
        </xdr:from>
        <xdr:to>
          <xdr:col>36</xdr:col>
          <xdr:colOff>441512</xdr:colOff>
          <xdr:row>554</xdr:row>
          <xdr:rowOff>24653</xdr:rowOff>
        </xdr:to>
        <xdr:sp macro="" textlink="">
          <xdr:nvSpPr>
            <xdr:cNvPr id="120291" name="frmPicMove24" hidden="1">
              <a:extLst>
                <a:ext uri="{63B3BB69-23CF-44E3-9099-C40C66FF867C}">
                  <a14:compatExt spid="_x0000_s120291"/>
                </a:ext>
                <a:ext uri="{FF2B5EF4-FFF2-40B4-BE49-F238E27FC236}">
                  <a16:creationId xmlns:a16="http://schemas.microsoft.com/office/drawing/2014/main" id="{00000000-0008-0000-0400-0000E3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574</xdr:row>
          <xdr:rowOff>119903</xdr:rowOff>
        </xdr:from>
        <xdr:to>
          <xdr:col>36</xdr:col>
          <xdr:colOff>441512</xdr:colOff>
          <xdr:row>576</xdr:row>
          <xdr:rowOff>149038</xdr:rowOff>
        </xdr:to>
        <xdr:sp macro="" textlink="">
          <xdr:nvSpPr>
            <xdr:cNvPr id="120292" name="frmPicMove25" hidden="1">
              <a:extLst>
                <a:ext uri="{63B3BB69-23CF-44E3-9099-C40C66FF867C}">
                  <a14:compatExt spid="_x0000_s120292"/>
                </a:ext>
                <a:ext uri="{FF2B5EF4-FFF2-40B4-BE49-F238E27FC236}">
                  <a16:creationId xmlns:a16="http://schemas.microsoft.com/office/drawing/2014/main" id="{00000000-0008-0000-0400-0000E4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597</xdr:row>
          <xdr:rowOff>96931</xdr:rowOff>
        </xdr:from>
        <xdr:to>
          <xdr:col>36</xdr:col>
          <xdr:colOff>441512</xdr:colOff>
          <xdr:row>599</xdr:row>
          <xdr:rowOff>126066</xdr:rowOff>
        </xdr:to>
        <xdr:sp macro="" textlink="">
          <xdr:nvSpPr>
            <xdr:cNvPr id="120293" name="frmPicMove26" hidden="1">
              <a:extLst>
                <a:ext uri="{63B3BB69-23CF-44E3-9099-C40C66FF867C}">
                  <a14:compatExt spid="_x0000_s120293"/>
                </a:ext>
                <a:ext uri="{FF2B5EF4-FFF2-40B4-BE49-F238E27FC236}">
                  <a16:creationId xmlns:a16="http://schemas.microsoft.com/office/drawing/2014/main" id="{00000000-0008-0000-0400-0000E5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620</xdr:row>
          <xdr:rowOff>64434</xdr:rowOff>
        </xdr:from>
        <xdr:to>
          <xdr:col>36</xdr:col>
          <xdr:colOff>441512</xdr:colOff>
          <xdr:row>622</xdr:row>
          <xdr:rowOff>93569</xdr:rowOff>
        </xdr:to>
        <xdr:sp macro="" textlink="">
          <xdr:nvSpPr>
            <xdr:cNvPr id="120294" name="frmPicMove27" hidden="1">
              <a:extLst>
                <a:ext uri="{63B3BB69-23CF-44E3-9099-C40C66FF867C}">
                  <a14:compatExt spid="_x0000_s120294"/>
                </a:ext>
                <a:ext uri="{FF2B5EF4-FFF2-40B4-BE49-F238E27FC236}">
                  <a16:creationId xmlns:a16="http://schemas.microsoft.com/office/drawing/2014/main" id="{00000000-0008-0000-0400-0000E6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643</xdr:row>
          <xdr:rowOff>41462</xdr:rowOff>
        </xdr:from>
        <xdr:to>
          <xdr:col>36</xdr:col>
          <xdr:colOff>441512</xdr:colOff>
          <xdr:row>645</xdr:row>
          <xdr:rowOff>70597</xdr:rowOff>
        </xdr:to>
        <xdr:sp macro="" textlink="">
          <xdr:nvSpPr>
            <xdr:cNvPr id="120295" name="frmPicMove28" hidden="1">
              <a:extLst>
                <a:ext uri="{63B3BB69-23CF-44E3-9099-C40C66FF867C}">
                  <a14:compatExt spid="_x0000_s120295"/>
                </a:ext>
                <a:ext uri="{FF2B5EF4-FFF2-40B4-BE49-F238E27FC236}">
                  <a16:creationId xmlns:a16="http://schemas.microsoft.com/office/drawing/2014/main" id="{00000000-0008-0000-0400-0000E7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666</xdr:row>
          <xdr:rowOff>8965</xdr:rowOff>
        </xdr:from>
        <xdr:to>
          <xdr:col>36</xdr:col>
          <xdr:colOff>441512</xdr:colOff>
          <xdr:row>668</xdr:row>
          <xdr:rowOff>38100</xdr:rowOff>
        </xdr:to>
        <xdr:sp macro="" textlink="">
          <xdr:nvSpPr>
            <xdr:cNvPr id="120296" name="frmPicMove29" hidden="1">
              <a:extLst>
                <a:ext uri="{63B3BB69-23CF-44E3-9099-C40C66FF867C}">
                  <a14:compatExt spid="_x0000_s120296"/>
                </a:ext>
                <a:ext uri="{FF2B5EF4-FFF2-40B4-BE49-F238E27FC236}">
                  <a16:creationId xmlns:a16="http://schemas.microsoft.com/office/drawing/2014/main" id="{00000000-0008-0000-0400-0000E8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688</xdr:row>
          <xdr:rowOff>133350</xdr:rowOff>
        </xdr:from>
        <xdr:to>
          <xdr:col>36</xdr:col>
          <xdr:colOff>441512</xdr:colOff>
          <xdr:row>691</xdr:row>
          <xdr:rowOff>5603</xdr:rowOff>
        </xdr:to>
        <xdr:sp macro="" textlink="">
          <xdr:nvSpPr>
            <xdr:cNvPr id="120297" name="frmPicMove30" hidden="1">
              <a:extLst>
                <a:ext uri="{63B3BB69-23CF-44E3-9099-C40C66FF867C}">
                  <a14:compatExt spid="_x0000_s120297"/>
                </a:ext>
                <a:ext uri="{FF2B5EF4-FFF2-40B4-BE49-F238E27FC236}">
                  <a16:creationId xmlns:a16="http://schemas.microsoft.com/office/drawing/2014/main" id="{00000000-0008-0000-0400-0000E9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711</xdr:row>
          <xdr:rowOff>110378</xdr:rowOff>
        </xdr:from>
        <xdr:to>
          <xdr:col>36</xdr:col>
          <xdr:colOff>441512</xdr:colOff>
          <xdr:row>713</xdr:row>
          <xdr:rowOff>139513</xdr:rowOff>
        </xdr:to>
        <xdr:sp macro="" textlink="">
          <xdr:nvSpPr>
            <xdr:cNvPr id="120298" name="frmPicMove31" hidden="1">
              <a:extLst>
                <a:ext uri="{63B3BB69-23CF-44E3-9099-C40C66FF867C}">
                  <a14:compatExt spid="_x0000_s120298"/>
                </a:ext>
                <a:ext uri="{FF2B5EF4-FFF2-40B4-BE49-F238E27FC236}">
                  <a16:creationId xmlns:a16="http://schemas.microsoft.com/office/drawing/2014/main" id="{00000000-0008-0000-0400-0000EA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734</xdr:row>
          <xdr:rowOff>77881</xdr:rowOff>
        </xdr:from>
        <xdr:to>
          <xdr:col>36</xdr:col>
          <xdr:colOff>441512</xdr:colOff>
          <xdr:row>736</xdr:row>
          <xdr:rowOff>107016</xdr:rowOff>
        </xdr:to>
        <xdr:sp macro="" textlink="">
          <xdr:nvSpPr>
            <xdr:cNvPr id="120299" name="frmPicMove32" hidden="1">
              <a:extLst>
                <a:ext uri="{63B3BB69-23CF-44E3-9099-C40C66FF867C}">
                  <a14:compatExt spid="_x0000_s120299"/>
                </a:ext>
                <a:ext uri="{FF2B5EF4-FFF2-40B4-BE49-F238E27FC236}">
                  <a16:creationId xmlns:a16="http://schemas.microsoft.com/office/drawing/2014/main" id="{00000000-0008-0000-0400-0000EB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757</xdr:row>
          <xdr:rowOff>45384</xdr:rowOff>
        </xdr:from>
        <xdr:to>
          <xdr:col>36</xdr:col>
          <xdr:colOff>441512</xdr:colOff>
          <xdr:row>759</xdr:row>
          <xdr:rowOff>74519</xdr:rowOff>
        </xdr:to>
        <xdr:sp macro="" textlink="">
          <xdr:nvSpPr>
            <xdr:cNvPr id="120300" name="frmPicMove33" hidden="1">
              <a:extLst>
                <a:ext uri="{63B3BB69-23CF-44E3-9099-C40C66FF867C}">
                  <a14:compatExt spid="_x0000_s120300"/>
                </a:ext>
                <a:ext uri="{FF2B5EF4-FFF2-40B4-BE49-F238E27FC236}">
                  <a16:creationId xmlns:a16="http://schemas.microsoft.com/office/drawing/2014/main" id="{00000000-0008-0000-0400-0000EC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780</xdr:row>
          <xdr:rowOff>12887</xdr:rowOff>
        </xdr:from>
        <xdr:to>
          <xdr:col>36</xdr:col>
          <xdr:colOff>441512</xdr:colOff>
          <xdr:row>782</xdr:row>
          <xdr:rowOff>42022</xdr:rowOff>
        </xdr:to>
        <xdr:sp macro="" textlink="">
          <xdr:nvSpPr>
            <xdr:cNvPr id="120301" name="frmPicMove34" hidden="1">
              <a:extLst>
                <a:ext uri="{63B3BB69-23CF-44E3-9099-C40C66FF867C}">
                  <a14:compatExt spid="_x0000_s120301"/>
                </a:ext>
                <a:ext uri="{FF2B5EF4-FFF2-40B4-BE49-F238E27FC236}">
                  <a16:creationId xmlns:a16="http://schemas.microsoft.com/office/drawing/2014/main" id="{00000000-0008-0000-0400-0000ED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146237</xdr:colOff>
          <xdr:row>802</xdr:row>
          <xdr:rowOff>137272</xdr:rowOff>
        </xdr:from>
        <xdr:to>
          <xdr:col>36</xdr:col>
          <xdr:colOff>441512</xdr:colOff>
          <xdr:row>805</xdr:row>
          <xdr:rowOff>9525</xdr:rowOff>
        </xdr:to>
        <xdr:sp macro="" textlink="">
          <xdr:nvSpPr>
            <xdr:cNvPr id="120302" name="frmPicMove35" hidden="1">
              <a:extLst>
                <a:ext uri="{63B3BB69-23CF-44E3-9099-C40C66FF867C}">
                  <a14:compatExt spid="_x0000_s120302"/>
                </a:ext>
                <a:ext uri="{FF2B5EF4-FFF2-40B4-BE49-F238E27FC236}">
                  <a16:creationId xmlns:a16="http://schemas.microsoft.com/office/drawing/2014/main" id="{00000000-0008-0000-0400-0000EE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866</xdr:row>
          <xdr:rowOff>142875</xdr:rowOff>
        </xdr:from>
        <xdr:to>
          <xdr:col>36</xdr:col>
          <xdr:colOff>304800</xdr:colOff>
          <xdr:row>869</xdr:row>
          <xdr:rowOff>0</xdr:rowOff>
        </xdr:to>
        <xdr:sp macro="" textlink="">
          <xdr:nvSpPr>
            <xdr:cNvPr id="120303" name="frmPicMove36" hidden="1">
              <a:extLst>
                <a:ext uri="{63B3BB69-23CF-44E3-9099-C40C66FF867C}">
                  <a14:compatExt spid="_x0000_s120303"/>
                </a:ext>
                <a:ext uri="{FF2B5EF4-FFF2-40B4-BE49-F238E27FC236}">
                  <a16:creationId xmlns:a16="http://schemas.microsoft.com/office/drawing/2014/main" id="{00000000-0008-0000-0400-0000EF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890</xdr:row>
          <xdr:rowOff>142875</xdr:rowOff>
        </xdr:from>
        <xdr:to>
          <xdr:col>36</xdr:col>
          <xdr:colOff>304800</xdr:colOff>
          <xdr:row>893</xdr:row>
          <xdr:rowOff>0</xdr:rowOff>
        </xdr:to>
        <xdr:sp macro="" textlink="">
          <xdr:nvSpPr>
            <xdr:cNvPr id="120304" name="frmPicMove37" hidden="1">
              <a:extLst>
                <a:ext uri="{63B3BB69-23CF-44E3-9099-C40C66FF867C}">
                  <a14:compatExt spid="_x0000_s120304"/>
                </a:ext>
                <a:ext uri="{FF2B5EF4-FFF2-40B4-BE49-F238E27FC236}">
                  <a16:creationId xmlns:a16="http://schemas.microsoft.com/office/drawing/2014/main" id="{00000000-0008-0000-0400-0000F0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914</xdr:row>
          <xdr:rowOff>142875</xdr:rowOff>
        </xdr:from>
        <xdr:to>
          <xdr:col>36</xdr:col>
          <xdr:colOff>304800</xdr:colOff>
          <xdr:row>917</xdr:row>
          <xdr:rowOff>0</xdr:rowOff>
        </xdr:to>
        <xdr:sp macro="" textlink="">
          <xdr:nvSpPr>
            <xdr:cNvPr id="120305" name="frmPicMove38" hidden="1">
              <a:extLst>
                <a:ext uri="{63B3BB69-23CF-44E3-9099-C40C66FF867C}">
                  <a14:compatExt spid="_x0000_s120305"/>
                </a:ext>
                <a:ext uri="{FF2B5EF4-FFF2-40B4-BE49-F238E27FC236}">
                  <a16:creationId xmlns:a16="http://schemas.microsoft.com/office/drawing/2014/main" id="{00000000-0008-0000-0400-0000F1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938</xdr:row>
          <xdr:rowOff>142875</xdr:rowOff>
        </xdr:from>
        <xdr:to>
          <xdr:col>36</xdr:col>
          <xdr:colOff>304800</xdr:colOff>
          <xdr:row>941</xdr:row>
          <xdr:rowOff>0</xdr:rowOff>
        </xdr:to>
        <xdr:sp macro="" textlink="">
          <xdr:nvSpPr>
            <xdr:cNvPr id="120306" name="frmPicMove39" hidden="1">
              <a:extLst>
                <a:ext uri="{63B3BB69-23CF-44E3-9099-C40C66FF867C}">
                  <a14:compatExt spid="_x0000_s120306"/>
                </a:ext>
                <a:ext uri="{FF2B5EF4-FFF2-40B4-BE49-F238E27FC236}">
                  <a16:creationId xmlns:a16="http://schemas.microsoft.com/office/drawing/2014/main" id="{00000000-0008-0000-0400-0000F2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962</xdr:row>
          <xdr:rowOff>142875</xdr:rowOff>
        </xdr:from>
        <xdr:to>
          <xdr:col>36</xdr:col>
          <xdr:colOff>304800</xdr:colOff>
          <xdr:row>965</xdr:row>
          <xdr:rowOff>0</xdr:rowOff>
        </xdr:to>
        <xdr:sp macro="" textlink="">
          <xdr:nvSpPr>
            <xdr:cNvPr id="120307" name="frmPicMove40" hidden="1">
              <a:extLst>
                <a:ext uri="{63B3BB69-23CF-44E3-9099-C40C66FF867C}">
                  <a14:compatExt spid="_x0000_s120307"/>
                </a:ext>
                <a:ext uri="{FF2B5EF4-FFF2-40B4-BE49-F238E27FC236}">
                  <a16:creationId xmlns:a16="http://schemas.microsoft.com/office/drawing/2014/main" id="{00000000-0008-0000-0400-0000F3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986</xdr:row>
          <xdr:rowOff>142875</xdr:rowOff>
        </xdr:from>
        <xdr:to>
          <xdr:col>36</xdr:col>
          <xdr:colOff>304800</xdr:colOff>
          <xdr:row>989</xdr:row>
          <xdr:rowOff>0</xdr:rowOff>
        </xdr:to>
        <xdr:sp macro="" textlink="">
          <xdr:nvSpPr>
            <xdr:cNvPr id="120308" name="frmPicMove41" hidden="1">
              <a:extLst>
                <a:ext uri="{63B3BB69-23CF-44E3-9099-C40C66FF867C}">
                  <a14:compatExt spid="_x0000_s120308"/>
                </a:ext>
                <a:ext uri="{FF2B5EF4-FFF2-40B4-BE49-F238E27FC236}">
                  <a16:creationId xmlns:a16="http://schemas.microsoft.com/office/drawing/2014/main" id="{00000000-0008-0000-0400-0000F4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1010</xdr:row>
          <xdr:rowOff>142875</xdr:rowOff>
        </xdr:from>
        <xdr:to>
          <xdr:col>36</xdr:col>
          <xdr:colOff>304800</xdr:colOff>
          <xdr:row>1013</xdr:row>
          <xdr:rowOff>0</xdr:rowOff>
        </xdr:to>
        <xdr:sp macro="" textlink="">
          <xdr:nvSpPr>
            <xdr:cNvPr id="120309" name="frmPicMove42" hidden="1">
              <a:extLst>
                <a:ext uri="{63B3BB69-23CF-44E3-9099-C40C66FF867C}">
                  <a14:compatExt spid="_x0000_s120309"/>
                </a:ext>
                <a:ext uri="{FF2B5EF4-FFF2-40B4-BE49-F238E27FC236}">
                  <a16:creationId xmlns:a16="http://schemas.microsoft.com/office/drawing/2014/main" id="{00000000-0008-0000-0400-0000F5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1034</xdr:row>
          <xdr:rowOff>142875</xdr:rowOff>
        </xdr:from>
        <xdr:to>
          <xdr:col>36</xdr:col>
          <xdr:colOff>304800</xdr:colOff>
          <xdr:row>1037</xdr:row>
          <xdr:rowOff>0</xdr:rowOff>
        </xdr:to>
        <xdr:sp macro="" textlink="">
          <xdr:nvSpPr>
            <xdr:cNvPr id="120310" name="frmPicMove43" hidden="1">
              <a:extLst>
                <a:ext uri="{63B3BB69-23CF-44E3-9099-C40C66FF867C}">
                  <a14:compatExt spid="_x0000_s120310"/>
                </a:ext>
                <a:ext uri="{FF2B5EF4-FFF2-40B4-BE49-F238E27FC236}">
                  <a16:creationId xmlns:a16="http://schemas.microsoft.com/office/drawing/2014/main" id="{00000000-0008-0000-0400-0000F6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1058</xdr:row>
          <xdr:rowOff>142875</xdr:rowOff>
        </xdr:from>
        <xdr:to>
          <xdr:col>36</xdr:col>
          <xdr:colOff>304800</xdr:colOff>
          <xdr:row>1061</xdr:row>
          <xdr:rowOff>0</xdr:rowOff>
        </xdr:to>
        <xdr:sp macro="" textlink="">
          <xdr:nvSpPr>
            <xdr:cNvPr id="120311" name="frmPicMove44" hidden="1">
              <a:extLst>
                <a:ext uri="{63B3BB69-23CF-44E3-9099-C40C66FF867C}">
                  <a14:compatExt spid="_x0000_s120311"/>
                </a:ext>
                <a:ext uri="{FF2B5EF4-FFF2-40B4-BE49-F238E27FC236}">
                  <a16:creationId xmlns:a16="http://schemas.microsoft.com/office/drawing/2014/main" id="{00000000-0008-0000-0400-0000F7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1082</xdr:row>
          <xdr:rowOff>142875</xdr:rowOff>
        </xdr:from>
        <xdr:to>
          <xdr:col>36</xdr:col>
          <xdr:colOff>304800</xdr:colOff>
          <xdr:row>1085</xdr:row>
          <xdr:rowOff>0</xdr:rowOff>
        </xdr:to>
        <xdr:sp macro="" textlink="">
          <xdr:nvSpPr>
            <xdr:cNvPr id="120312" name="frmPicMove45" hidden="1">
              <a:extLst>
                <a:ext uri="{63B3BB69-23CF-44E3-9099-C40C66FF867C}">
                  <a14:compatExt spid="_x0000_s120312"/>
                </a:ext>
                <a:ext uri="{FF2B5EF4-FFF2-40B4-BE49-F238E27FC236}">
                  <a16:creationId xmlns:a16="http://schemas.microsoft.com/office/drawing/2014/main" id="{00000000-0008-0000-0400-0000F8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1106</xdr:row>
          <xdr:rowOff>142875</xdr:rowOff>
        </xdr:from>
        <xdr:to>
          <xdr:col>36</xdr:col>
          <xdr:colOff>304800</xdr:colOff>
          <xdr:row>1109</xdr:row>
          <xdr:rowOff>0</xdr:rowOff>
        </xdr:to>
        <xdr:sp macro="" textlink="">
          <xdr:nvSpPr>
            <xdr:cNvPr id="120313" name="frmPicMove46" hidden="1">
              <a:extLst>
                <a:ext uri="{63B3BB69-23CF-44E3-9099-C40C66FF867C}">
                  <a14:compatExt spid="_x0000_s120313"/>
                </a:ext>
                <a:ext uri="{FF2B5EF4-FFF2-40B4-BE49-F238E27FC236}">
                  <a16:creationId xmlns:a16="http://schemas.microsoft.com/office/drawing/2014/main" id="{00000000-0008-0000-0400-0000F9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1130</xdr:row>
          <xdr:rowOff>142875</xdr:rowOff>
        </xdr:from>
        <xdr:to>
          <xdr:col>36</xdr:col>
          <xdr:colOff>304800</xdr:colOff>
          <xdr:row>1133</xdr:row>
          <xdr:rowOff>0</xdr:rowOff>
        </xdr:to>
        <xdr:sp macro="" textlink="">
          <xdr:nvSpPr>
            <xdr:cNvPr id="120314" name="frmPicMove47" hidden="1">
              <a:extLst>
                <a:ext uri="{63B3BB69-23CF-44E3-9099-C40C66FF867C}">
                  <a14:compatExt spid="_x0000_s120314"/>
                </a:ext>
                <a:ext uri="{FF2B5EF4-FFF2-40B4-BE49-F238E27FC236}">
                  <a16:creationId xmlns:a16="http://schemas.microsoft.com/office/drawing/2014/main" id="{00000000-0008-0000-0400-0000FA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1154</xdr:row>
          <xdr:rowOff>142875</xdr:rowOff>
        </xdr:from>
        <xdr:to>
          <xdr:col>36</xdr:col>
          <xdr:colOff>304800</xdr:colOff>
          <xdr:row>1157</xdr:row>
          <xdr:rowOff>0</xdr:rowOff>
        </xdr:to>
        <xdr:sp macro="" textlink="">
          <xdr:nvSpPr>
            <xdr:cNvPr id="120315" name="frmPicMove48" hidden="1">
              <a:extLst>
                <a:ext uri="{63B3BB69-23CF-44E3-9099-C40C66FF867C}">
                  <a14:compatExt spid="_x0000_s120315"/>
                </a:ext>
                <a:ext uri="{FF2B5EF4-FFF2-40B4-BE49-F238E27FC236}">
                  <a16:creationId xmlns:a16="http://schemas.microsoft.com/office/drawing/2014/main" id="{00000000-0008-0000-0400-0000FB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1178</xdr:row>
          <xdr:rowOff>142875</xdr:rowOff>
        </xdr:from>
        <xdr:to>
          <xdr:col>36</xdr:col>
          <xdr:colOff>304800</xdr:colOff>
          <xdr:row>1181</xdr:row>
          <xdr:rowOff>0</xdr:rowOff>
        </xdr:to>
        <xdr:sp macro="" textlink="">
          <xdr:nvSpPr>
            <xdr:cNvPr id="120316" name="frmPicMove49" hidden="1">
              <a:extLst>
                <a:ext uri="{63B3BB69-23CF-44E3-9099-C40C66FF867C}">
                  <a14:compatExt spid="_x0000_s120316"/>
                </a:ext>
                <a:ext uri="{FF2B5EF4-FFF2-40B4-BE49-F238E27FC236}">
                  <a16:creationId xmlns:a16="http://schemas.microsoft.com/office/drawing/2014/main" id="{00000000-0008-0000-0400-0000FC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1202</xdr:row>
          <xdr:rowOff>142875</xdr:rowOff>
        </xdr:from>
        <xdr:to>
          <xdr:col>36</xdr:col>
          <xdr:colOff>304800</xdr:colOff>
          <xdr:row>1205</xdr:row>
          <xdr:rowOff>0</xdr:rowOff>
        </xdr:to>
        <xdr:sp macro="" textlink="">
          <xdr:nvSpPr>
            <xdr:cNvPr id="120317" name="frmPicMove50" hidden="1">
              <a:extLst>
                <a:ext uri="{63B3BB69-23CF-44E3-9099-C40C66FF867C}">
                  <a14:compatExt spid="_x0000_s120317"/>
                </a:ext>
                <a:ext uri="{FF2B5EF4-FFF2-40B4-BE49-F238E27FC236}">
                  <a16:creationId xmlns:a16="http://schemas.microsoft.com/office/drawing/2014/main" id="{00000000-0008-0000-0400-0000FD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1226</xdr:row>
          <xdr:rowOff>142875</xdr:rowOff>
        </xdr:from>
        <xdr:to>
          <xdr:col>36</xdr:col>
          <xdr:colOff>304800</xdr:colOff>
          <xdr:row>1229</xdr:row>
          <xdr:rowOff>0</xdr:rowOff>
        </xdr:to>
        <xdr:sp macro="" textlink="">
          <xdr:nvSpPr>
            <xdr:cNvPr id="120318" name="frmPicMove51" hidden="1">
              <a:extLst>
                <a:ext uri="{63B3BB69-23CF-44E3-9099-C40C66FF867C}">
                  <a14:compatExt spid="_x0000_s120318"/>
                </a:ext>
                <a:ext uri="{FF2B5EF4-FFF2-40B4-BE49-F238E27FC236}">
                  <a16:creationId xmlns:a16="http://schemas.microsoft.com/office/drawing/2014/main" id="{00000000-0008-0000-0400-0000FE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1250</xdr:row>
          <xdr:rowOff>142875</xdr:rowOff>
        </xdr:from>
        <xdr:to>
          <xdr:col>36</xdr:col>
          <xdr:colOff>304800</xdr:colOff>
          <xdr:row>1253</xdr:row>
          <xdr:rowOff>0</xdr:rowOff>
        </xdr:to>
        <xdr:sp macro="" textlink="">
          <xdr:nvSpPr>
            <xdr:cNvPr id="120319" name="frmPicMove52" hidden="1">
              <a:extLst>
                <a:ext uri="{63B3BB69-23CF-44E3-9099-C40C66FF867C}">
                  <a14:compatExt spid="_x0000_s120319"/>
                </a:ext>
                <a:ext uri="{FF2B5EF4-FFF2-40B4-BE49-F238E27FC236}">
                  <a16:creationId xmlns:a16="http://schemas.microsoft.com/office/drawing/2014/main" id="{00000000-0008-0000-0400-0000FFD5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1274</xdr:row>
          <xdr:rowOff>142875</xdr:rowOff>
        </xdr:from>
        <xdr:to>
          <xdr:col>36</xdr:col>
          <xdr:colOff>304800</xdr:colOff>
          <xdr:row>1277</xdr:row>
          <xdr:rowOff>0</xdr:rowOff>
        </xdr:to>
        <xdr:sp macro="" textlink="">
          <xdr:nvSpPr>
            <xdr:cNvPr id="120320" name="frmPicMove53" hidden="1">
              <a:extLst>
                <a:ext uri="{63B3BB69-23CF-44E3-9099-C40C66FF867C}">
                  <a14:compatExt spid="_x0000_s120320"/>
                </a:ext>
                <a:ext uri="{FF2B5EF4-FFF2-40B4-BE49-F238E27FC236}">
                  <a16:creationId xmlns:a16="http://schemas.microsoft.com/office/drawing/2014/main" id="{00000000-0008-0000-0400-000000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1298</xdr:row>
          <xdr:rowOff>142875</xdr:rowOff>
        </xdr:from>
        <xdr:to>
          <xdr:col>36</xdr:col>
          <xdr:colOff>304800</xdr:colOff>
          <xdr:row>1301</xdr:row>
          <xdr:rowOff>0</xdr:rowOff>
        </xdr:to>
        <xdr:sp macro="" textlink="">
          <xdr:nvSpPr>
            <xdr:cNvPr id="120321" name="frmPicMove54" hidden="1">
              <a:extLst>
                <a:ext uri="{63B3BB69-23CF-44E3-9099-C40C66FF867C}">
                  <a14:compatExt spid="_x0000_s120321"/>
                </a:ext>
                <a:ext uri="{FF2B5EF4-FFF2-40B4-BE49-F238E27FC236}">
                  <a16:creationId xmlns:a16="http://schemas.microsoft.com/office/drawing/2014/main" id="{00000000-0008-0000-0400-000001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1322</xdr:row>
          <xdr:rowOff>142875</xdr:rowOff>
        </xdr:from>
        <xdr:to>
          <xdr:col>36</xdr:col>
          <xdr:colOff>304800</xdr:colOff>
          <xdr:row>1325</xdr:row>
          <xdr:rowOff>0</xdr:rowOff>
        </xdr:to>
        <xdr:sp macro="" textlink="">
          <xdr:nvSpPr>
            <xdr:cNvPr id="120322" name="frmPicMove55" hidden="1">
              <a:extLst>
                <a:ext uri="{63B3BB69-23CF-44E3-9099-C40C66FF867C}">
                  <a14:compatExt spid="_x0000_s120322"/>
                </a:ext>
                <a:ext uri="{FF2B5EF4-FFF2-40B4-BE49-F238E27FC236}">
                  <a16:creationId xmlns:a16="http://schemas.microsoft.com/office/drawing/2014/main" id="{00000000-0008-0000-0400-000002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1346</xdr:row>
          <xdr:rowOff>142875</xdr:rowOff>
        </xdr:from>
        <xdr:to>
          <xdr:col>36</xdr:col>
          <xdr:colOff>304800</xdr:colOff>
          <xdr:row>1349</xdr:row>
          <xdr:rowOff>0</xdr:rowOff>
        </xdr:to>
        <xdr:sp macro="" textlink="">
          <xdr:nvSpPr>
            <xdr:cNvPr id="120323" name="frmPicMove56" hidden="1">
              <a:extLst>
                <a:ext uri="{63B3BB69-23CF-44E3-9099-C40C66FF867C}">
                  <a14:compatExt spid="_x0000_s120323"/>
                </a:ext>
                <a:ext uri="{FF2B5EF4-FFF2-40B4-BE49-F238E27FC236}">
                  <a16:creationId xmlns:a16="http://schemas.microsoft.com/office/drawing/2014/main" id="{00000000-0008-0000-0400-000003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1370</xdr:row>
          <xdr:rowOff>142875</xdr:rowOff>
        </xdr:from>
        <xdr:to>
          <xdr:col>36</xdr:col>
          <xdr:colOff>304800</xdr:colOff>
          <xdr:row>1373</xdr:row>
          <xdr:rowOff>0</xdr:rowOff>
        </xdr:to>
        <xdr:sp macro="" textlink="">
          <xdr:nvSpPr>
            <xdr:cNvPr id="120324" name="frmPicMove57" hidden="1">
              <a:extLst>
                <a:ext uri="{63B3BB69-23CF-44E3-9099-C40C66FF867C}">
                  <a14:compatExt spid="_x0000_s120324"/>
                </a:ext>
                <a:ext uri="{FF2B5EF4-FFF2-40B4-BE49-F238E27FC236}">
                  <a16:creationId xmlns:a16="http://schemas.microsoft.com/office/drawing/2014/main" id="{00000000-0008-0000-0400-000004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1394</xdr:row>
          <xdr:rowOff>142875</xdr:rowOff>
        </xdr:from>
        <xdr:to>
          <xdr:col>36</xdr:col>
          <xdr:colOff>304800</xdr:colOff>
          <xdr:row>1397</xdr:row>
          <xdr:rowOff>0</xdr:rowOff>
        </xdr:to>
        <xdr:sp macro="" textlink="">
          <xdr:nvSpPr>
            <xdr:cNvPr id="120325" name="frmPicMove58" hidden="1">
              <a:extLst>
                <a:ext uri="{63B3BB69-23CF-44E3-9099-C40C66FF867C}">
                  <a14:compatExt spid="_x0000_s120325"/>
                </a:ext>
                <a:ext uri="{FF2B5EF4-FFF2-40B4-BE49-F238E27FC236}">
                  <a16:creationId xmlns:a16="http://schemas.microsoft.com/office/drawing/2014/main" id="{00000000-0008-0000-0400-000005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1418</xdr:row>
          <xdr:rowOff>142875</xdr:rowOff>
        </xdr:from>
        <xdr:to>
          <xdr:col>36</xdr:col>
          <xdr:colOff>304800</xdr:colOff>
          <xdr:row>1421</xdr:row>
          <xdr:rowOff>0</xdr:rowOff>
        </xdr:to>
        <xdr:sp macro="" textlink="">
          <xdr:nvSpPr>
            <xdr:cNvPr id="120326" name="frmPicMove59" hidden="1">
              <a:extLst>
                <a:ext uri="{63B3BB69-23CF-44E3-9099-C40C66FF867C}">
                  <a14:compatExt spid="_x0000_s120326"/>
                </a:ext>
                <a:ext uri="{FF2B5EF4-FFF2-40B4-BE49-F238E27FC236}">
                  <a16:creationId xmlns:a16="http://schemas.microsoft.com/office/drawing/2014/main" id="{00000000-0008-0000-0400-000006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1442</xdr:row>
          <xdr:rowOff>142875</xdr:rowOff>
        </xdr:from>
        <xdr:to>
          <xdr:col>36</xdr:col>
          <xdr:colOff>304800</xdr:colOff>
          <xdr:row>1445</xdr:row>
          <xdr:rowOff>0</xdr:rowOff>
        </xdr:to>
        <xdr:sp macro="" textlink="">
          <xdr:nvSpPr>
            <xdr:cNvPr id="120327" name="frmPicMove60" hidden="1">
              <a:extLst>
                <a:ext uri="{63B3BB69-23CF-44E3-9099-C40C66FF867C}">
                  <a14:compatExt spid="_x0000_s120327"/>
                </a:ext>
                <a:ext uri="{FF2B5EF4-FFF2-40B4-BE49-F238E27FC236}">
                  <a16:creationId xmlns:a16="http://schemas.microsoft.com/office/drawing/2014/main" id="{00000000-0008-0000-0400-000007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1466</xdr:row>
          <xdr:rowOff>142875</xdr:rowOff>
        </xdr:from>
        <xdr:to>
          <xdr:col>36</xdr:col>
          <xdr:colOff>304800</xdr:colOff>
          <xdr:row>1469</xdr:row>
          <xdr:rowOff>0</xdr:rowOff>
        </xdr:to>
        <xdr:sp macro="" textlink="">
          <xdr:nvSpPr>
            <xdr:cNvPr id="120328" name="frmPicMove61" hidden="1">
              <a:extLst>
                <a:ext uri="{63B3BB69-23CF-44E3-9099-C40C66FF867C}">
                  <a14:compatExt spid="_x0000_s120328"/>
                </a:ext>
                <a:ext uri="{FF2B5EF4-FFF2-40B4-BE49-F238E27FC236}">
                  <a16:creationId xmlns:a16="http://schemas.microsoft.com/office/drawing/2014/main" id="{00000000-0008-0000-0400-000008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1490</xdr:row>
          <xdr:rowOff>142875</xdr:rowOff>
        </xdr:from>
        <xdr:to>
          <xdr:col>36</xdr:col>
          <xdr:colOff>304800</xdr:colOff>
          <xdr:row>1493</xdr:row>
          <xdr:rowOff>0</xdr:rowOff>
        </xdr:to>
        <xdr:sp macro="" textlink="">
          <xdr:nvSpPr>
            <xdr:cNvPr id="120329" name="frmPicMove62" hidden="1">
              <a:extLst>
                <a:ext uri="{63B3BB69-23CF-44E3-9099-C40C66FF867C}">
                  <a14:compatExt spid="_x0000_s120329"/>
                </a:ext>
                <a:ext uri="{FF2B5EF4-FFF2-40B4-BE49-F238E27FC236}">
                  <a16:creationId xmlns:a16="http://schemas.microsoft.com/office/drawing/2014/main" id="{00000000-0008-0000-0400-000009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1514</xdr:row>
          <xdr:rowOff>142875</xdr:rowOff>
        </xdr:from>
        <xdr:to>
          <xdr:col>36</xdr:col>
          <xdr:colOff>304800</xdr:colOff>
          <xdr:row>1517</xdr:row>
          <xdr:rowOff>0</xdr:rowOff>
        </xdr:to>
        <xdr:sp macro="" textlink="">
          <xdr:nvSpPr>
            <xdr:cNvPr id="120330" name="frmPicMove63" hidden="1">
              <a:extLst>
                <a:ext uri="{63B3BB69-23CF-44E3-9099-C40C66FF867C}">
                  <a14:compatExt spid="_x0000_s120330"/>
                </a:ext>
                <a:ext uri="{FF2B5EF4-FFF2-40B4-BE49-F238E27FC236}">
                  <a16:creationId xmlns:a16="http://schemas.microsoft.com/office/drawing/2014/main" id="{00000000-0008-0000-0400-00000A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1538</xdr:row>
          <xdr:rowOff>142875</xdr:rowOff>
        </xdr:from>
        <xdr:to>
          <xdr:col>36</xdr:col>
          <xdr:colOff>304800</xdr:colOff>
          <xdr:row>1541</xdr:row>
          <xdr:rowOff>0</xdr:rowOff>
        </xdr:to>
        <xdr:sp macro="" textlink="">
          <xdr:nvSpPr>
            <xdr:cNvPr id="120331" name="frmPicMove64" hidden="1">
              <a:extLst>
                <a:ext uri="{63B3BB69-23CF-44E3-9099-C40C66FF867C}">
                  <a14:compatExt spid="_x0000_s120331"/>
                </a:ext>
                <a:ext uri="{FF2B5EF4-FFF2-40B4-BE49-F238E27FC236}">
                  <a16:creationId xmlns:a16="http://schemas.microsoft.com/office/drawing/2014/main" id="{00000000-0008-0000-0400-00000B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1562</xdr:row>
          <xdr:rowOff>142875</xdr:rowOff>
        </xdr:from>
        <xdr:to>
          <xdr:col>36</xdr:col>
          <xdr:colOff>304800</xdr:colOff>
          <xdr:row>1565</xdr:row>
          <xdr:rowOff>0</xdr:rowOff>
        </xdr:to>
        <xdr:sp macro="" textlink="">
          <xdr:nvSpPr>
            <xdr:cNvPr id="120332" name="frmPicMove65" hidden="1">
              <a:extLst>
                <a:ext uri="{63B3BB69-23CF-44E3-9099-C40C66FF867C}">
                  <a14:compatExt spid="_x0000_s120332"/>
                </a:ext>
                <a:ext uri="{FF2B5EF4-FFF2-40B4-BE49-F238E27FC236}">
                  <a16:creationId xmlns:a16="http://schemas.microsoft.com/office/drawing/2014/main" id="{00000000-0008-0000-0400-00000C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1586</xdr:row>
          <xdr:rowOff>142875</xdr:rowOff>
        </xdr:from>
        <xdr:to>
          <xdr:col>36</xdr:col>
          <xdr:colOff>304800</xdr:colOff>
          <xdr:row>1589</xdr:row>
          <xdr:rowOff>0</xdr:rowOff>
        </xdr:to>
        <xdr:sp macro="" textlink="">
          <xdr:nvSpPr>
            <xdr:cNvPr id="120333" name="frmPicMove66" hidden="1">
              <a:extLst>
                <a:ext uri="{63B3BB69-23CF-44E3-9099-C40C66FF867C}">
                  <a14:compatExt spid="_x0000_s120333"/>
                </a:ext>
                <a:ext uri="{FF2B5EF4-FFF2-40B4-BE49-F238E27FC236}">
                  <a16:creationId xmlns:a16="http://schemas.microsoft.com/office/drawing/2014/main" id="{00000000-0008-0000-0400-00000D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1610</xdr:row>
          <xdr:rowOff>142875</xdr:rowOff>
        </xdr:from>
        <xdr:to>
          <xdr:col>36</xdr:col>
          <xdr:colOff>304800</xdr:colOff>
          <xdr:row>1613</xdr:row>
          <xdr:rowOff>0</xdr:rowOff>
        </xdr:to>
        <xdr:sp macro="" textlink="">
          <xdr:nvSpPr>
            <xdr:cNvPr id="120334" name="frmPicMove67" hidden="1">
              <a:extLst>
                <a:ext uri="{63B3BB69-23CF-44E3-9099-C40C66FF867C}">
                  <a14:compatExt spid="_x0000_s120334"/>
                </a:ext>
                <a:ext uri="{FF2B5EF4-FFF2-40B4-BE49-F238E27FC236}">
                  <a16:creationId xmlns:a16="http://schemas.microsoft.com/office/drawing/2014/main" id="{00000000-0008-0000-0400-00000E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1634</xdr:row>
          <xdr:rowOff>142875</xdr:rowOff>
        </xdr:from>
        <xdr:to>
          <xdr:col>36</xdr:col>
          <xdr:colOff>304800</xdr:colOff>
          <xdr:row>1637</xdr:row>
          <xdr:rowOff>0</xdr:rowOff>
        </xdr:to>
        <xdr:sp macro="" textlink="">
          <xdr:nvSpPr>
            <xdr:cNvPr id="120335" name="frmPicMove68" hidden="1">
              <a:extLst>
                <a:ext uri="{63B3BB69-23CF-44E3-9099-C40C66FF867C}">
                  <a14:compatExt spid="_x0000_s120335"/>
                </a:ext>
                <a:ext uri="{FF2B5EF4-FFF2-40B4-BE49-F238E27FC236}">
                  <a16:creationId xmlns:a16="http://schemas.microsoft.com/office/drawing/2014/main" id="{00000000-0008-0000-0400-00000F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1658</xdr:row>
          <xdr:rowOff>142875</xdr:rowOff>
        </xdr:from>
        <xdr:to>
          <xdr:col>36</xdr:col>
          <xdr:colOff>304800</xdr:colOff>
          <xdr:row>1661</xdr:row>
          <xdr:rowOff>0</xdr:rowOff>
        </xdr:to>
        <xdr:sp macro="" textlink="">
          <xdr:nvSpPr>
            <xdr:cNvPr id="120336" name="frmPicMove69" hidden="1">
              <a:extLst>
                <a:ext uri="{63B3BB69-23CF-44E3-9099-C40C66FF867C}">
                  <a14:compatExt spid="_x0000_s120336"/>
                </a:ext>
                <a:ext uri="{FF2B5EF4-FFF2-40B4-BE49-F238E27FC236}">
                  <a16:creationId xmlns:a16="http://schemas.microsoft.com/office/drawing/2014/main" id="{00000000-0008-0000-0400-000010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1682</xdr:row>
          <xdr:rowOff>142875</xdr:rowOff>
        </xdr:from>
        <xdr:to>
          <xdr:col>36</xdr:col>
          <xdr:colOff>304800</xdr:colOff>
          <xdr:row>1685</xdr:row>
          <xdr:rowOff>0</xdr:rowOff>
        </xdr:to>
        <xdr:sp macro="" textlink="">
          <xdr:nvSpPr>
            <xdr:cNvPr id="120337" name="frmPicMove70" hidden="1">
              <a:extLst>
                <a:ext uri="{63B3BB69-23CF-44E3-9099-C40C66FF867C}">
                  <a14:compatExt spid="_x0000_s120337"/>
                </a:ext>
                <a:ext uri="{FF2B5EF4-FFF2-40B4-BE49-F238E27FC236}">
                  <a16:creationId xmlns:a16="http://schemas.microsoft.com/office/drawing/2014/main" id="{00000000-0008-0000-0400-000011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1706</xdr:row>
          <xdr:rowOff>142875</xdr:rowOff>
        </xdr:from>
        <xdr:to>
          <xdr:col>36</xdr:col>
          <xdr:colOff>304800</xdr:colOff>
          <xdr:row>1709</xdr:row>
          <xdr:rowOff>0</xdr:rowOff>
        </xdr:to>
        <xdr:sp macro="" textlink="">
          <xdr:nvSpPr>
            <xdr:cNvPr id="120338" name="frmPicMove71" hidden="1">
              <a:extLst>
                <a:ext uri="{63B3BB69-23CF-44E3-9099-C40C66FF867C}">
                  <a14:compatExt spid="_x0000_s120338"/>
                </a:ext>
                <a:ext uri="{FF2B5EF4-FFF2-40B4-BE49-F238E27FC236}">
                  <a16:creationId xmlns:a16="http://schemas.microsoft.com/office/drawing/2014/main" id="{00000000-0008-0000-0400-000012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1730</xdr:row>
          <xdr:rowOff>142875</xdr:rowOff>
        </xdr:from>
        <xdr:to>
          <xdr:col>36</xdr:col>
          <xdr:colOff>304800</xdr:colOff>
          <xdr:row>1733</xdr:row>
          <xdr:rowOff>0</xdr:rowOff>
        </xdr:to>
        <xdr:sp macro="" textlink="">
          <xdr:nvSpPr>
            <xdr:cNvPr id="120339" name="frmPicMove72" hidden="1">
              <a:extLst>
                <a:ext uri="{63B3BB69-23CF-44E3-9099-C40C66FF867C}">
                  <a14:compatExt spid="_x0000_s120339"/>
                </a:ext>
                <a:ext uri="{FF2B5EF4-FFF2-40B4-BE49-F238E27FC236}">
                  <a16:creationId xmlns:a16="http://schemas.microsoft.com/office/drawing/2014/main" id="{00000000-0008-0000-0400-000013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1754</xdr:row>
          <xdr:rowOff>142875</xdr:rowOff>
        </xdr:from>
        <xdr:to>
          <xdr:col>36</xdr:col>
          <xdr:colOff>304800</xdr:colOff>
          <xdr:row>1757</xdr:row>
          <xdr:rowOff>0</xdr:rowOff>
        </xdr:to>
        <xdr:sp macro="" textlink="">
          <xdr:nvSpPr>
            <xdr:cNvPr id="120340" name="frmPicMove73" hidden="1">
              <a:extLst>
                <a:ext uri="{63B3BB69-23CF-44E3-9099-C40C66FF867C}">
                  <a14:compatExt spid="_x0000_s120340"/>
                </a:ext>
                <a:ext uri="{FF2B5EF4-FFF2-40B4-BE49-F238E27FC236}">
                  <a16:creationId xmlns:a16="http://schemas.microsoft.com/office/drawing/2014/main" id="{00000000-0008-0000-0400-000014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1778</xdr:row>
          <xdr:rowOff>142875</xdr:rowOff>
        </xdr:from>
        <xdr:to>
          <xdr:col>36</xdr:col>
          <xdr:colOff>304800</xdr:colOff>
          <xdr:row>1781</xdr:row>
          <xdr:rowOff>0</xdr:rowOff>
        </xdr:to>
        <xdr:sp macro="" textlink="">
          <xdr:nvSpPr>
            <xdr:cNvPr id="120341" name="frmPicMove74" hidden="1">
              <a:extLst>
                <a:ext uri="{63B3BB69-23CF-44E3-9099-C40C66FF867C}">
                  <a14:compatExt spid="_x0000_s120341"/>
                </a:ext>
                <a:ext uri="{FF2B5EF4-FFF2-40B4-BE49-F238E27FC236}">
                  <a16:creationId xmlns:a16="http://schemas.microsoft.com/office/drawing/2014/main" id="{00000000-0008-0000-0400-000015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1802</xdr:row>
          <xdr:rowOff>142875</xdr:rowOff>
        </xdr:from>
        <xdr:to>
          <xdr:col>36</xdr:col>
          <xdr:colOff>304800</xdr:colOff>
          <xdr:row>1805</xdr:row>
          <xdr:rowOff>0</xdr:rowOff>
        </xdr:to>
        <xdr:sp macro="" textlink="">
          <xdr:nvSpPr>
            <xdr:cNvPr id="120342" name="frmPicMove75" hidden="1">
              <a:extLst>
                <a:ext uri="{63B3BB69-23CF-44E3-9099-C40C66FF867C}">
                  <a14:compatExt spid="_x0000_s120342"/>
                </a:ext>
                <a:ext uri="{FF2B5EF4-FFF2-40B4-BE49-F238E27FC236}">
                  <a16:creationId xmlns:a16="http://schemas.microsoft.com/office/drawing/2014/main" id="{00000000-0008-0000-0400-000016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1826</xdr:row>
          <xdr:rowOff>142875</xdr:rowOff>
        </xdr:from>
        <xdr:to>
          <xdr:col>36</xdr:col>
          <xdr:colOff>304800</xdr:colOff>
          <xdr:row>1829</xdr:row>
          <xdr:rowOff>0</xdr:rowOff>
        </xdr:to>
        <xdr:sp macro="" textlink="">
          <xdr:nvSpPr>
            <xdr:cNvPr id="120343" name="frmPicMove76" hidden="1">
              <a:extLst>
                <a:ext uri="{63B3BB69-23CF-44E3-9099-C40C66FF867C}">
                  <a14:compatExt spid="_x0000_s120343"/>
                </a:ext>
                <a:ext uri="{FF2B5EF4-FFF2-40B4-BE49-F238E27FC236}">
                  <a16:creationId xmlns:a16="http://schemas.microsoft.com/office/drawing/2014/main" id="{00000000-0008-0000-0400-000017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1850</xdr:row>
          <xdr:rowOff>142875</xdr:rowOff>
        </xdr:from>
        <xdr:to>
          <xdr:col>36</xdr:col>
          <xdr:colOff>304800</xdr:colOff>
          <xdr:row>1853</xdr:row>
          <xdr:rowOff>0</xdr:rowOff>
        </xdr:to>
        <xdr:sp macro="" textlink="">
          <xdr:nvSpPr>
            <xdr:cNvPr id="120344" name="frmPicMove77" hidden="1">
              <a:extLst>
                <a:ext uri="{63B3BB69-23CF-44E3-9099-C40C66FF867C}">
                  <a14:compatExt spid="_x0000_s120344"/>
                </a:ext>
                <a:ext uri="{FF2B5EF4-FFF2-40B4-BE49-F238E27FC236}">
                  <a16:creationId xmlns:a16="http://schemas.microsoft.com/office/drawing/2014/main" id="{00000000-0008-0000-0400-000018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1874</xdr:row>
          <xdr:rowOff>142875</xdr:rowOff>
        </xdr:from>
        <xdr:to>
          <xdr:col>36</xdr:col>
          <xdr:colOff>304800</xdr:colOff>
          <xdr:row>1877</xdr:row>
          <xdr:rowOff>0</xdr:rowOff>
        </xdr:to>
        <xdr:sp macro="" textlink="">
          <xdr:nvSpPr>
            <xdr:cNvPr id="120345" name="frmPicMove78" hidden="1">
              <a:extLst>
                <a:ext uri="{63B3BB69-23CF-44E3-9099-C40C66FF867C}">
                  <a14:compatExt spid="_x0000_s120345"/>
                </a:ext>
                <a:ext uri="{FF2B5EF4-FFF2-40B4-BE49-F238E27FC236}">
                  <a16:creationId xmlns:a16="http://schemas.microsoft.com/office/drawing/2014/main" id="{00000000-0008-0000-0400-000019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1898</xdr:row>
          <xdr:rowOff>142875</xdr:rowOff>
        </xdr:from>
        <xdr:to>
          <xdr:col>36</xdr:col>
          <xdr:colOff>304800</xdr:colOff>
          <xdr:row>1901</xdr:row>
          <xdr:rowOff>0</xdr:rowOff>
        </xdr:to>
        <xdr:sp macro="" textlink="">
          <xdr:nvSpPr>
            <xdr:cNvPr id="120346" name="frmPicMove79" hidden="1">
              <a:extLst>
                <a:ext uri="{63B3BB69-23CF-44E3-9099-C40C66FF867C}">
                  <a14:compatExt spid="_x0000_s120346"/>
                </a:ext>
                <a:ext uri="{FF2B5EF4-FFF2-40B4-BE49-F238E27FC236}">
                  <a16:creationId xmlns:a16="http://schemas.microsoft.com/office/drawing/2014/main" id="{00000000-0008-0000-0400-00001A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1922</xdr:row>
          <xdr:rowOff>142875</xdr:rowOff>
        </xdr:from>
        <xdr:to>
          <xdr:col>36</xdr:col>
          <xdr:colOff>304800</xdr:colOff>
          <xdr:row>1925</xdr:row>
          <xdr:rowOff>0</xdr:rowOff>
        </xdr:to>
        <xdr:sp macro="" textlink="">
          <xdr:nvSpPr>
            <xdr:cNvPr id="120347" name="frmPicMove80" hidden="1">
              <a:extLst>
                <a:ext uri="{63B3BB69-23CF-44E3-9099-C40C66FF867C}">
                  <a14:compatExt spid="_x0000_s120347"/>
                </a:ext>
                <a:ext uri="{FF2B5EF4-FFF2-40B4-BE49-F238E27FC236}">
                  <a16:creationId xmlns:a16="http://schemas.microsoft.com/office/drawing/2014/main" id="{00000000-0008-0000-0400-00001B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1946</xdr:row>
          <xdr:rowOff>142875</xdr:rowOff>
        </xdr:from>
        <xdr:to>
          <xdr:col>36</xdr:col>
          <xdr:colOff>304800</xdr:colOff>
          <xdr:row>1949</xdr:row>
          <xdr:rowOff>0</xdr:rowOff>
        </xdr:to>
        <xdr:sp macro="" textlink="">
          <xdr:nvSpPr>
            <xdr:cNvPr id="120348" name="frmPicMove81" hidden="1">
              <a:extLst>
                <a:ext uri="{63B3BB69-23CF-44E3-9099-C40C66FF867C}">
                  <a14:compatExt spid="_x0000_s120348"/>
                </a:ext>
                <a:ext uri="{FF2B5EF4-FFF2-40B4-BE49-F238E27FC236}">
                  <a16:creationId xmlns:a16="http://schemas.microsoft.com/office/drawing/2014/main" id="{00000000-0008-0000-0400-00001C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1970</xdr:row>
          <xdr:rowOff>142875</xdr:rowOff>
        </xdr:from>
        <xdr:to>
          <xdr:col>36</xdr:col>
          <xdr:colOff>304800</xdr:colOff>
          <xdr:row>1973</xdr:row>
          <xdr:rowOff>0</xdr:rowOff>
        </xdr:to>
        <xdr:sp macro="" textlink="">
          <xdr:nvSpPr>
            <xdr:cNvPr id="120349" name="frmPicMove82" hidden="1">
              <a:extLst>
                <a:ext uri="{63B3BB69-23CF-44E3-9099-C40C66FF867C}">
                  <a14:compatExt spid="_x0000_s120349"/>
                </a:ext>
                <a:ext uri="{FF2B5EF4-FFF2-40B4-BE49-F238E27FC236}">
                  <a16:creationId xmlns:a16="http://schemas.microsoft.com/office/drawing/2014/main" id="{00000000-0008-0000-0400-00001D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1994</xdr:row>
          <xdr:rowOff>142875</xdr:rowOff>
        </xdr:from>
        <xdr:to>
          <xdr:col>36</xdr:col>
          <xdr:colOff>304800</xdr:colOff>
          <xdr:row>1997</xdr:row>
          <xdr:rowOff>0</xdr:rowOff>
        </xdr:to>
        <xdr:sp macro="" textlink="">
          <xdr:nvSpPr>
            <xdr:cNvPr id="120350" name="frmPicMove83" hidden="1">
              <a:extLst>
                <a:ext uri="{63B3BB69-23CF-44E3-9099-C40C66FF867C}">
                  <a14:compatExt spid="_x0000_s120350"/>
                </a:ext>
                <a:ext uri="{FF2B5EF4-FFF2-40B4-BE49-F238E27FC236}">
                  <a16:creationId xmlns:a16="http://schemas.microsoft.com/office/drawing/2014/main" id="{00000000-0008-0000-0400-00001E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2018</xdr:row>
          <xdr:rowOff>142875</xdr:rowOff>
        </xdr:from>
        <xdr:to>
          <xdr:col>36</xdr:col>
          <xdr:colOff>304800</xdr:colOff>
          <xdr:row>2021</xdr:row>
          <xdr:rowOff>0</xdr:rowOff>
        </xdr:to>
        <xdr:sp macro="" textlink="">
          <xdr:nvSpPr>
            <xdr:cNvPr id="120351" name="frmPicMove84" hidden="1">
              <a:extLst>
                <a:ext uri="{63B3BB69-23CF-44E3-9099-C40C66FF867C}">
                  <a14:compatExt spid="_x0000_s120351"/>
                </a:ext>
                <a:ext uri="{FF2B5EF4-FFF2-40B4-BE49-F238E27FC236}">
                  <a16:creationId xmlns:a16="http://schemas.microsoft.com/office/drawing/2014/main" id="{00000000-0008-0000-0400-00001F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2042</xdr:row>
          <xdr:rowOff>142875</xdr:rowOff>
        </xdr:from>
        <xdr:to>
          <xdr:col>36</xdr:col>
          <xdr:colOff>304800</xdr:colOff>
          <xdr:row>2045</xdr:row>
          <xdr:rowOff>0</xdr:rowOff>
        </xdr:to>
        <xdr:sp macro="" textlink="">
          <xdr:nvSpPr>
            <xdr:cNvPr id="120352" name="frmPicMove85" hidden="1">
              <a:extLst>
                <a:ext uri="{63B3BB69-23CF-44E3-9099-C40C66FF867C}">
                  <a14:compatExt spid="_x0000_s120352"/>
                </a:ext>
                <a:ext uri="{FF2B5EF4-FFF2-40B4-BE49-F238E27FC236}">
                  <a16:creationId xmlns:a16="http://schemas.microsoft.com/office/drawing/2014/main" id="{00000000-0008-0000-0400-000020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2066</xdr:row>
          <xdr:rowOff>142875</xdr:rowOff>
        </xdr:from>
        <xdr:to>
          <xdr:col>36</xdr:col>
          <xdr:colOff>304800</xdr:colOff>
          <xdr:row>2069</xdr:row>
          <xdr:rowOff>0</xdr:rowOff>
        </xdr:to>
        <xdr:sp macro="" textlink="">
          <xdr:nvSpPr>
            <xdr:cNvPr id="120353" name="frmPicMove86" hidden="1">
              <a:extLst>
                <a:ext uri="{63B3BB69-23CF-44E3-9099-C40C66FF867C}">
                  <a14:compatExt spid="_x0000_s120353"/>
                </a:ext>
                <a:ext uri="{FF2B5EF4-FFF2-40B4-BE49-F238E27FC236}">
                  <a16:creationId xmlns:a16="http://schemas.microsoft.com/office/drawing/2014/main" id="{00000000-0008-0000-0400-000021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2090</xdr:row>
          <xdr:rowOff>142875</xdr:rowOff>
        </xdr:from>
        <xdr:to>
          <xdr:col>36</xdr:col>
          <xdr:colOff>304800</xdr:colOff>
          <xdr:row>2093</xdr:row>
          <xdr:rowOff>0</xdr:rowOff>
        </xdr:to>
        <xdr:sp macro="" textlink="">
          <xdr:nvSpPr>
            <xdr:cNvPr id="120354" name="frmPicMove87" hidden="1">
              <a:extLst>
                <a:ext uri="{63B3BB69-23CF-44E3-9099-C40C66FF867C}">
                  <a14:compatExt spid="_x0000_s120354"/>
                </a:ext>
                <a:ext uri="{FF2B5EF4-FFF2-40B4-BE49-F238E27FC236}">
                  <a16:creationId xmlns:a16="http://schemas.microsoft.com/office/drawing/2014/main" id="{00000000-0008-0000-0400-000022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2114</xdr:row>
          <xdr:rowOff>142875</xdr:rowOff>
        </xdr:from>
        <xdr:to>
          <xdr:col>36</xdr:col>
          <xdr:colOff>304800</xdr:colOff>
          <xdr:row>2117</xdr:row>
          <xdr:rowOff>0</xdr:rowOff>
        </xdr:to>
        <xdr:sp macro="" textlink="">
          <xdr:nvSpPr>
            <xdr:cNvPr id="120355" name="frmPicMove88" hidden="1">
              <a:extLst>
                <a:ext uri="{63B3BB69-23CF-44E3-9099-C40C66FF867C}">
                  <a14:compatExt spid="_x0000_s120355"/>
                </a:ext>
                <a:ext uri="{FF2B5EF4-FFF2-40B4-BE49-F238E27FC236}">
                  <a16:creationId xmlns:a16="http://schemas.microsoft.com/office/drawing/2014/main" id="{00000000-0008-0000-0400-000023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2138</xdr:row>
          <xdr:rowOff>142875</xdr:rowOff>
        </xdr:from>
        <xdr:to>
          <xdr:col>36</xdr:col>
          <xdr:colOff>304800</xdr:colOff>
          <xdr:row>2141</xdr:row>
          <xdr:rowOff>0</xdr:rowOff>
        </xdr:to>
        <xdr:sp macro="" textlink="">
          <xdr:nvSpPr>
            <xdr:cNvPr id="120356" name="frmPicMove89" hidden="1">
              <a:extLst>
                <a:ext uri="{63B3BB69-23CF-44E3-9099-C40C66FF867C}">
                  <a14:compatExt spid="_x0000_s120356"/>
                </a:ext>
                <a:ext uri="{FF2B5EF4-FFF2-40B4-BE49-F238E27FC236}">
                  <a16:creationId xmlns:a16="http://schemas.microsoft.com/office/drawing/2014/main" id="{00000000-0008-0000-0400-000024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2162</xdr:row>
          <xdr:rowOff>142875</xdr:rowOff>
        </xdr:from>
        <xdr:to>
          <xdr:col>36</xdr:col>
          <xdr:colOff>304800</xdr:colOff>
          <xdr:row>2165</xdr:row>
          <xdr:rowOff>0</xdr:rowOff>
        </xdr:to>
        <xdr:sp macro="" textlink="">
          <xdr:nvSpPr>
            <xdr:cNvPr id="120357" name="frmPicMove90" hidden="1">
              <a:extLst>
                <a:ext uri="{63B3BB69-23CF-44E3-9099-C40C66FF867C}">
                  <a14:compatExt spid="_x0000_s120357"/>
                </a:ext>
                <a:ext uri="{FF2B5EF4-FFF2-40B4-BE49-F238E27FC236}">
                  <a16:creationId xmlns:a16="http://schemas.microsoft.com/office/drawing/2014/main" id="{00000000-0008-0000-0400-000025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2186</xdr:row>
          <xdr:rowOff>142875</xdr:rowOff>
        </xdr:from>
        <xdr:to>
          <xdr:col>36</xdr:col>
          <xdr:colOff>304800</xdr:colOff>
          <xdr:row>2189</xdr:row>
          <xdr:rowOff>0</xdr:rowOff>
        </xdr:to>
        <xdr:sp macro="" textlink="">
          <xdr:nvSpPr>
            <xdr:cNvPr id="120358" name="frmPicMove91" hidden="1">
              <a:extLst>
                <a:ext uri="{63B3BB69-23CF-44E3-9099-C40C66FF867C}">
                  <a14:compatExt spid="_x0000_s120358"/>
                </a:ext>
                <a:ext uri="{FF2B5EF4-FFF2-40B4-BE49-F238E27FC236}">
                  <a16:creationId xmlns:a16="http://schemas.microsoft.com/office/drawing/2014/main" id="{00000000-0008-0000-0400-000026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2210</xdr:row>
          <xdr:rowOff>142875</xdr:rowOff>
        </xdr:from>
        <xdr:to>
          <xdr:col>36</xdr:col>
          <xdr:colOff>304800</xdr:colOff>
          <xdr:row>2213</xdr:row>
          <xdr:rowOff>0</xdr:rowOff>
        </xdr:to>
        <xdr:sp macro="" textlink="">
          <xdr:nvSpPr>
            <xdr:cNvPr id="120359" name="frmPicMove92" hidden="1">
              <a:extLst>
                <a:ext uri="{63B3BB69-23CF-44E3-9099-C40C66FF867C}">
                  <a14:compatExt spid="_x0000_s120359"/>
                </a:ext>
                <a:ext uri="{FF2B5EF4-FFF2-40B4-BE49-F238E27FC236}">
                  <a16:creationId xmlns:a16="http://schemas.microsoft.com/office/drawing/2014/main" id="{00000000-0008-0000-0400-000027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2234</xdr:row>
          <xdr:rowOff>142875</xdr:rowOff>
        </xdr:from>
        <xdr:to>
          <xdr:col>36</xdr:col>
          <xdr:colOff>304800</xdr:colOff>
          <xdr:row>2237</xdr:row>
          <xdr:rowOff>0</xdr:rowOff>
        </xdr:to>
        <xdr:sp macro="" textlink="">
          <xdr:nvSpPr>
            <xdr:cNvPr id="120360" name="frmPicMove93" hidden="1">
              <a:extLst>
                <a:ext uri="{63B3BB69-23CF-44E3-9099-C40C66FF867C}">
                  <a14:compatExt spid="_x0000_s120360"/>
                </a:ext>
                <a:ext uri="{FF2B5EF4-FFF2-40B4-BE49-F238E27FC236}">
                  <a16:creationId xmlns:a16="http://schemas.microsoft.com/office/drawing/2014/main" id="{00000000-0008-0000-0400-000028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2258</xdr:row>
          <xdr:rowOff>142875</xdr:rowOff>
        </xdr:from>
        <xdr:to>
          <xdr:col>36</xdr:col>
          <xdr:colOff>304800</xdr:colOff>
          <xdr:row>2261</xdr:row>
          <xdr:rowOff>0</xdr:rowOff>
        </xdr:to>
        <xdr:sp macro="" textlink="">
          <xdr:nvSpPr>
            <xdr:cNvPr id="120361" name="frmPicMove94" hidden="1">
              <a:extLst>
                <a:ext uri="{63B3BB69-23CF-44E3-9099-C40C66FF867C}">
                  <a14:compatExt spid="_x0000_s120361"/>
                </a:ext>
                <a:ext uri="{FF2B5EF4-FFF2-40B4-BE49-F238E27FC236}">
                  <a16:creationId xmlns:a16="http://schemas.microsoft.com/office/drawing/2014/main" id="{00000000-0008-0000-0400-000029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2282</xdr:row>
          <xdr:rowOff>142875</xdr:rowOff>
        </xdr:from>
        <xdr:to>
          <xdr:col>36</xdr:col>
          <xdr:colOff>304800</xdr:colOff>
          <xdr:row>2285</xdr:row>
          <xdr:rowOff>0</xdr:rowOff>
        </xdr:to>
        <xdr:sp macro="" textlink="">
          <xdr:nvSpPr>
            <xdr:cNvPr id="120362" name="frmPicMove95" hidden="1">
              <a:extLst>
                <a:ext uri="{63B3BB69-23CF-44E3-9099-C40C66FF867C}">
                  <a14:compatExt spid="_x0000_s120362"/>
                </a:ext>
                <a:ext uri="{FF2B5EF4-FFF2-40B4-BE49-F238E27FC236}">
                  <a16:creationId xmlns:a16="http://schemas.microsoft.com/office/drawing/2014/main" id="{00000000-0008-0000-0400-00002A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2306</xdr:row>
          <xdr:rowOff>142875</xdr:rowOff>
        </xdr:from>
        <xdr:to>
          <xdr:col>36</xdr:col>
          <xdr:colOff>304800</xdr:colOff>
          <xdr:row>2309</xdr:row>
          <xdr:rowOff>0</xdr:rowOff>
        </xdr:to>
        <xdr:sp macro="" textlink="">
          <xdr:nvSpPr>
            <xdr:cNvPr id="120363" name="frmPicMove96" hidden="1">
              <a:extLst>
                <a:ext uri="{63B3BB69-23CF-44E3-9099-C40C66FF867C}">
                  <a14:compatExt spid="_x0000_s120363"/>
                </a:ext>
                <a:ext uri="{FF2B5EF4-FFF2-40B4-BE49-F238E27FC236}">
                  <a16:creationId xmlns:a16="http://schemas.microsoft.com/office/drawing/2014/main" id="{00000000-0008-0000-0400-00002B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2330</xdr:row>
          <xdr:rowOff>142875</xdr:rowOff>
        </xdr:from>
        <xdr:to>
          <xdr:col>36</xdr:col>
          <xdr:colOff>304800</xdr:colOff>
          <xdr:row>2333</xdr:row>
          <xdr:rowOff>0</xdr:rowOff>
        </xdr:to>
        <xdr:sp macro="" textlink="">
          <xdr:nvSpPr>
            <xdr:cNvPr id="120364" name="frmPicMove97" hidden="1">
              <a:extLst>
                <a:ext uri="{63B3BB69-23CF-44E3-9099-C40C66FF867C}">
                  <a14:compatExt spid="_x0000_s120364"/>
                </a:ext>
                <a:ext uri="{FF2B5EF4-FFF2-40B4-BE49-F238E27FC236}">
                  <a16:creationId xmlns:a16="http://schemas.microsoft.com/office/drawing/2014/main" id="{00000000-0008-0000-0400-00002C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2355</xdr:row>
          <xdr:rowOff>0</xdr:rowOff>
        </xdr:from>
        <xdr:to>
          <xdr:col>36</xdr:col>
          <xdr:colOff>304800</xdr:colOff>
          <xdr:row>2357</xdr:row>
          <xdr:rowOff>9525</xdr:rowOff>
        </xdr:to>
        <xdr:sp macro="" textlink="">
          <xdr:nvSpPr>
            <xdr:cNvPr id="120365" name="frmPicMove98" hidden="1">
              <a:extLst>
                <a:ext uri="{63B3BB69-23CF-44E3-9099-C40C66FF867C}">
                  <a14:compatExt spid="_x0000_s120365"/>
                </a:ext>
                <a:ext uri="{FF2B5EF4-FFF2-40B4-BE49-F238E27FC236}">
                  <a16:creationId xmlns:a16="http://schemas.microsoft.com/office/drawing/2014/main" id="{00000000-0008-0000-0400-00002D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2379</xdr:row>
          <xdr:rowOff>0</xdr:rowOff>
        </xdr:from>
        <xdr:to>
          <xdr:col>36</xdr:col>
          <xdr:colOff>304800</xdr:colOff>
          <xdr:row>2381</xdr:row>
          <xdr:rowOff>9525</xdr:rowOff>
        </xdr:to>
        <xdr:sp macro="" textlink="">
          <xdr:nvSpPr>
            <xdr:cNvPr id="120366" name="frmPicMove99" hidden="1">
              <a:extLst>
                <a:ext uri="{63B3BB69-23CF-44E3-9099-C40C66FF867C}">
                  <a14:compatExt spid="_x0000_s120366"/>
                </a:ext>
                <a:ext uri="{FF2B5EF4-FFF2-40B4-BE49-F238E27FC236}">
                  <a16:creationId xmlns:a16="http://schemas.microsoft.com/office/drawing/2014/main" id="{00000000-0008-0000-0400-00002ED601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73399</xdr:colOff>
          <xdr:row>809</xdr:row>
          <xdr:rowOff>67796</xdr:rowOff>
        </xdr:from>
        <xdr:to>
          <xdr:col>20</xdr:col>
          <xdr:colOff>74519</xdr:colOff>
          <xdr:row>811</xdr:row>
          <xdr:rowOff>68356</xdr:rowOff>
        </xdr:to>
        <xdr:sp macro="" textlink="">
          <xdr:nvSpPr>
            <xdr:cNvPr id="120427" name="frmPicAppend" hidden="1">
              <a:extLst>
                <a:ext uri="{63B3BB69-23CF-44E3-9099-C40C66FF867C}">
                  <a14:compatExt spid="_x0000_s120427"/>
                </a:ext>
                <a:ext uri="{FF2B5EF4-FFF2-40B4-BE49-F238E27FC236}">
                  <a16:creationId xmlns:a16="http://schemas.microsoft.com/office/drawing/2014/main" id="{00000000-0008-0000-0400-00006BD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Photos</a:t>
              </a:r>
            </a:p>
          </xdr:txBody>
        </xdr:sp>
        <xdr:clientData fPrintsWithSheet="0"/>
      </xdr:twoCellAnchor>
    </mc:Choice>
    <mc:Fallback/>
  </mc:AlternateContent>
  <xdr:twoCellAnchor editAs="oneCell">
    <xdr:from>
      <xdr:col>7</xdr:col>
      <xdr:colOff>15173</xdr:colOff>
      <xdr:row>823</xdr:row>
      <xdr:rowOff>63500</xdr:rowOff>
    </xdr:from>
    <xdr:to>
      <xdr:col>28</xdr:col>
      <xdr:colOff>156278</xdr:colOff>
      <xdr:row>843</xdr:row>
      <xdr:rowOff>12700</xdr:rowOff>
    </xdr:to>
    <xdr:pic>
      <xdr:nvPicPr>
        <xdr:cNvPr id="120463" name="PropertyInspectionPhoto35">
          <a:extLst>
            <a:ext uri="{FF2B5EF4-FFF2-40B4-BE49-F238E27FC236}">
              <a16:creationId xmlns:a16="http://schemas.microsoft.com/office/drawing/2014/main" id="{0A23C35B-E33E-F040-8AFA-DC0F47576E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5323" y="129498725"/>
          <a:ext cx="4093980"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6276</xdr:colOff>
      <xdr:row>7</xdr:row>
      <xdr:rowOff>63500</xdr:rowOff>
    </xdr:from>
    <xdr:to>
      <xdr:col>28</xdr:col>
      <xdr:colOff>165174</xdr:colOff>
      <xdr:row>27</xdr:row>
      <xdr:rowOff>88900</xdr:rowOff>
    </xdr:to>
    <xdr:pic>
      <xdr:nvPicPr>
        <xdr:cNvPr id="120429" name="PropertyInspectionPhoto01">
          <a:extLst>
            <a:ext uri="{FF2B5EF4-FFF2-40B4-BE49-F238E27FC236}">
              <a16:creationId xmlns:a16="http://schemas.microsoft.com/office/drawing/2014/main" id="{D03AA7D3-9ED1-E871-DE89-F4C35D6B900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06426" y="1139825"/>
          <a:ext cx="4111773"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31</xdr:row>
      <xdr:rowOff>63500</xdr:rowOff>
    </xdr:from>
    <xdr:to>
      <xdr:col>28</xdr:col>
      <xdr:colOff>155016</xdr:colOff>
      <xdr:row>51</xdr:row>
      <xdr:rowOff>12700</xdr:rowOff>
    </xdr:to>
    <xdr:pic>
      <xdr:nvPicPr>
        <xdr:cNvPr id="120430" name="PropertyInspectionPhoto02">
          <a:extLst>
            <a:ext uri="{FF2B5EF4-FFF2-40B4-BE49-F238E27FC236}">
              <a16:creationId xmlns:a16="http://schemas.microsoft.com/office/drawing/2014/main" id="{D3FDDC41-AB56-8F8B-3051-80590C7F981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16584" y="4883150"/>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55</xdr:row>
      <xdr:rowOff>63500</xdr:rowOff>
    </xdr:from>
    <xdr:to>
      <xdr:col>28</xdr:col>
      <xdr:colOff>155016</xdr:colOff>
      <xdr:row>75</xdr:row>
      <xdr:rowOff>12700</xdr:rowOff>
    </xdr:to>
    <xdr:pic>
      <xdr:nvPicPr>
        <xdr:cNvPr id="120431" name="PropertyInspectionPhoto03">
          <a:extLst>
            <a:ext uri="{FF2B5EF4-FFF2-40B4-BE49-F238E27FC236}">
              <a16:creationId xmlns:a16="http://schemas.microsoft.com/office/drawing/2014/main" id="{20AE4FEE-A09D-57FD-DB72-E1E85B88034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16584" y="870267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79</xdr:row>
      <xdr:rowOff>63500</xdr:rowOff>
    </xdr:from>
    <xdr:to>
      <xdr:col>28</xdr:col>
      <xdr:colOff>155016</xdr:colOff>
      <xdr:row>99</xdr:row>
      <xdr:rowOff>12700</xdr:rowOff>
    </xdr:to>
    <xdr:pic>
      <xdr:nvPicPr>
        <xdr:cNvPr id="120432" name="PropertyInspectionPhoto04">
          <a:extLst>
            <a:ext uri="{FF2B5EF4-FFF2-40B4-BE49-F238E27FC236}">
              <a16:creationId xmlns:a16="http://schemas.microsoft.com/office/drawing/2014/main" id="{3160A9AA-3CE6-EDEB-57D3-B78035B71ED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6584" y="12522200"/>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103</xdr:row>
      <xdr:rowOff>63500</xdr:rowOff>
    </xdr:from>
    <xdr:to>
      <xdr:col>28</xdr:col>
      <xdr:colOff>155016</xdr:colOff>
      <xdr:row>123</xdr:row>
      <xdr:rowOff>12700</xdr:rowOff>
    </xdr:to>
    <xdr:pic>
      <xdr:nvPicPr>
        <xdr:cNvPr id="120433" name="PropertyInspectionPhoto05">
          <a:extLst>
            <a:ext uri="{FF2B5EF4-FFF2-40B4-BE49-F238E27FC236}">
              <a16:creationId xmlns:a16="http://schemas.microsoft.com/office/drawing/2014/main" id="{4825D4DE-F2EC-7DE1-B912-1701B97FC06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16584" y="163417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127</xdr:row>
      <xdr:rowOff>63500</xdr:rowOff>
    </xdr:from>
    <xdr:to>
      <xdr:col>28</xdr:col>
      <xdr:colOff>155016</xdr:colOff>
      <xdr:row>147</xdr:row>
      <xdr:rowOff>12700</xdr:rowOff>
    </xdr:to>
    <xdr:pic>
      <xdr:nvPicPr>
        <xdr:cNvPr id="120434" name="PropertyInspectionPhoto06">
          <a:extLst>
            <a:ext uri="{FF2B5EF4-FFF2-40B4-BE49-F238E27FC236}">
              <a16:creationId xmlns:a16="http://schemas.microsoft.com/office/drawing/2014/main" id="{C3F9AFFE-663A-29BF-C3B8-3525E15076A6}"/>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216584" y="201136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151</xdr:row>
      <xdr:rowOff>63500</xdr:rowOff>
    </xdr:from>
    <xdr:to>
      <xdr:col>28</xdr:col>
      <xdr:colOff>155016</xdr:colOff>
      <xdr:row>171</xdr:row>
      <xdr:rowOff>12700</xdr:rowOff>
    </xdr:to>
    <xdr:pic>
      <xdr:nvPicPr>
        <xdr:cNvPr id="120435" name="PropertyInspectionPhoto07">
          <a:extLst>
            <a:ext uri="{FF2B5EF4-FFF2-40B4-BE49-F238E27FC236}">
              <a16:creationId xmlns:a16="http://schemas.microsoft.com/office/drawing/2014/main" id="{2A5329B4-2204-3DE4-CF30-A1460770C9F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216584" y="238855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175</xdr:row>
      <xdr:rowOff>63500</xdr:rowOff>
    </xdr:from>
    <xdr:to>
      <xdr:col>28</xdr:col>
      <xdr:colOff>155016</xdr:colOff>
      <xdr:row>195</xdr:row>
      <xdr:rowOff>12700</xdr:rowOff>
    </xdr:to>
    <xdr:pic>
      <xdr:nvPicPr>
        <xdr:cNvPr id="120436" name="PropertyInspectionPhoto08">
          <a:extLst>
            <a:ext uri="{FF2B5EF4-FFF2-40B4-BE49-F238E27FC236}">
              <a16:creationId xmlns:a16="http://schemas.microsoft.com/office/drawing/2014/main" id="{437FC888-F12F-3DC9-64A3-0D3394609D4C}"/>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216584" y="276574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199</xdr:row>
      <xdr:rowOff>63500</xdr:rowOff>
    </xdr:from>
    <xdr:to>
      <xdr:col>28</xdr:col>
      <xdr:colOff>155016</xdr:colOff>
      <xdr:row>219</xdr:row>
      <xdr:rowOff>12700</xdr:rowOff>
    </xdr:to>
    <xdr:pic>
      <xdr:nvPicPr>
        <xdr:cNvPr id="120437" name="PropertyInspectionPhoto09">
          <a:extLst>
            <a:ext uri="{FF2B5EF4-FFF2-40B4-BE49-F238E27FC236}">
              <a16:creationId xmlns:a16="http://schemas.microsoft.com/office/drawing/2014/main" id="{9AEE67F9-BB2B-601A-ABA1-A2006CEF6AF3}"/>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16584" y="314293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223</xdr:row>
      <xdr:rowOff>63500</xdr:rowOff>
    </xdr:from>
    <xdr:to>
      <xdr:col>28</xdr:col>
      <xdr:colOff>155016</xdr:colOff>
      <xdr:row>243</xdr:row>
      <xdr:rowOff>12700</xdr:rowOff>
    </xdr:to>
    <xdr:pic>
      <xdr:nvPicPr>
        <xdr:cNvPr id="120438" name="PropertyInspectionPhoto10">
          <a:extLst>
            <a:ext uri="{FF2B5EF4-FFF2-40B4-BE49-F238E27FC236}">
              <a16:creationId xmlns:a16="http://schemas.microsoft.com/office/drawing/2014/main" id="{9C851EA8-7291-CA16-D718-6326B29F120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16584" y="352012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247</xdr:row>
      <xdr:rowOff>63500</xdr:rowOff>
    </xdr:from>
    <xdr:to>
      <xdr:col>28</xdr:col>
      <xdr:colOff>155016</xdr:colOff>
      <xdr:row>267</xdr:row>
      <xdr:rowOff>12700</xdr:rowOff>
    </xdr:to>
    <xdr:pic>
      <xdr:nvPicPr>
        <xdr:cNvPr id="120439" name="PropertyInspectionPhoto11">
          <a:extLst>
            <a:ext uri="{FF2B5EF4-FFF2-40B4-BE49-F238E27FC236}">
              <a16:creationId xmlns:a16="http://schemas.microsoft.com/office/drawing/2014/main" id="{09E3A9F4-4CD6-A4A4-B432-961F8EF25057}"/>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216584" y="389731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271</xdr:row>
      <xdr:rowOff>63500</xdr:rowOff>
    </xdr:from>
    <xdr:to>
      <xdr:col>28</xdr:col>
      <xdr:colOff>155016</xdr:colOff>
      <xdr:row>291</xdr:row>
      <xdr:rowOff>12700</xdr:rowOff>
    </xdr:to>
    <xdr:pic>
      <xdr:nvPicPr>
        <xdr:cNvPr id="120440" name="PropertyInspectionPhoto12">
          <a:extLst>
            <a:ext uri="{FF2B5EF4-FFF2-40B4-BE49-F238E27FC236}">
              <a16:creationId xmlns:a16="http://schemas.microsoft.com/office/drawing/2014/main" id="{76702022-34BE-14D4-B3FC-EFB234C6239B}"/>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216584" y="427450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295</xdr:row>
      <xdr:rowOff>63500</xdr:rowOff>
    </xdr:from>
    <xdr:to>
      <xdr:col>28</xdr:col>
      <xdr:colOff>155016</xdr:colOff>
      <xdr:row>315</xdr:row>
      <xdr:rowOff>12700</xdr:rowOff>
    </xdr:to>
    <xdr:pic>
      <xdr:nvPicPr>
        <xdr:cNvPr id="120441" name="PropertyInspectionPhoto13">
          <a:extLst>
            <a:ext uri="{FF2B5EF4-FFF2-40B4-BE49-F238E27FC236}">
              <a16:creationId xmlns:a16="http://schemas.microsoft.com/office/drawing/2014/main" id="{3D53685B-8071-AE8C-3689-491E121E8B71}"/>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216584" y="465169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319</xdr:row>
      <xdr:rowOff>63500</xdr:rowOff>
    </xdr:from>
    <xdr:to>
      <xdr:col>28</xdr:col>
      <xdr:colOff>155016</xdr:colOff>
      <xdr:row>339</xdr:row>
      <xdr:rowOff>12700</xdr:rowOff>
    </xdr:to>
    <xdr:pic>
      <xdr:nvPicPr>
        <xdr:cNvPr id="120442" name="PropertyInspectionPhoto14">
          <a:extLst>
            <a:ext uri="{FF2B5EF4-FFF2-40B4-BE49-F238E27FC236}">
              <a16:creationId xmlns:a16="http://schemas.microsoft.com/office/drawing/2014/main" id="{61D21350-2BDF-2179-093F-DF52210AFE75}"/>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216584" y="502888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343</xdr:row>
      <xdr:rowOff>63500</xdr:rowOff>
    </xdr:from>
    <xdr:to>
      <xdr:col>28</xdr:col>
      <xdr:colOff>155016</xdr:colOff>
      <xdr:row>363</xdr:row>
      <xdr:rowOff>12700</xdr:rowOff>
    </xdr:to>
    <xdr:pic>
      <xdr:nvPicPr>
        <xdr:cNvPr id="120443" name="PropertyInspectionPhoto15">
          <a:extLst>
            <a:ext uri="{FF2B5EF4-FFF2-40B4-BE49-F238E27FC236}">
              <a16:creationId xmlns:a16="http://schemas.microsoft.com/office/drawing/2014/main" id="{3B3006E6-F6ED-5B17-0E6C-29FDA5A84DE7}"/>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216584" y="540607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367</xdr:row>
      <xdr:rowOff>63500</xdr:rowOff>
    </xdr:from>
    <xdr:to>
      <xdr:col>28</xdr:col>
      <xdr:colOff>155016</xdr:colOff>
      <xdr:row>387</xdr:row>
      <xdr:rowOff>12700</xdr:rowOff>
    </xdr:to>
    <xdr:pic>
      <xdr:nvPicPr>
        <xdr:cNvPr id="120444" name="PropertyInspectionPhoto16">
          <a:extLst>
            <a:ext uri="{FF2B5EF4-FFF2-40B4-BE49-F238E27FC236}">
              <a16:creationId xmlns:a16="http://schemas.microsoft.com/office/drawing/2014/main" id="{42A43404-9720-4388-4C3D-E0CAA82C4AF2}"/>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16584" y="578326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391</xdr:row>
      <xdr:rowOff>63500</xdr:rowOff>
    </xdr:from>
    <xdr:to>
      <xdr:col>28</xdr:col>
      <xdr:colOff>155016</xdr:colOff>
      <xdr:row>411</xdr:row>
      <xdr:rowOff>12700</xdr:rowOff>
    </xdr:to>
    <xdr:pic>
      <xdr:nvPicPr>
        <xdr:cNvPr id="120445" name="PropertyInspectionPhoto17">
          <a:extLst>
            <a:ext uri="{FF2B5EF4-FFF2-40B4-BE49-F238E27FC236}">
              <a16:creationId xmlns:a16="http://schemas.microsoft.com/office/drawing/2014/main" id="{DC324770-316E-DB44-D458-37ABD9867DA5}"/>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216584" y="616045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415</xdr:row>
      <xdr:rowOff>63500</xdr:rowOff>
    </xdr:from>
    <xdr:to>
      <xdr:col>28</xdr:col>
      <xdr:colOff>155016</xdr:colOff>
      <xdr:row>435</xdr:row>
      <xdr:rowOff>12700</xdr:rowOff>
    </xdr:to>
    <xdr:pic>
      <xdr:nvPicPr>
        <xdr:cNvPr id="120446" name="PropertyInspectionPhoto18">
          <a:extLst>
            <a:ext uri="{FF2B5EF4-FFF2-40B4-BE49-F238E27FC236}">
              <a16:creationId xmlns:a16="http://schemas.microsoft.com/office/drawing/2014/main" id="{40BAB436-BDB1-6BF5-F0A3-37E8A1D62AF6}"/>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216584" y="653764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439</xdr:row>
      <xdr:rowOff>63500</xdr:rowOff>
    </xdr:from>
    <xdr:to>
      <xdr:col>28</xdr:col>
      <xdr:colOff>155016</xdr:colOff>
      <xdr:row>459</xdr:row>
      <xdr:rowOff>12700</xdr:rowOff>
    </xdr:to>
    <xdr:pic>
      <xdr:nvPicPr>
        <xdr:cNvPr id="120447" name="PropertyInspectionPhoto19">
          <a:extLst>
            <a:ext uri="{FF2B5EF4-FFF2-40B4-BE49-F238E27FC236}">
              <a16:creationId xmlns:a16="http://schemas.microsoft.com/office/drawing/2014/main" id="{8B9B870D-A418-09F8-F9AC-B2B109344D03}"/>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216584" y="691483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463</xdr:row>
      <xdr:rowOff>63500</xdr:rowOff>
    </xdr:from>
    <xdr:to>
      <xdr:col>28</xdr:col>
      <xdr:colOff>155016</xdr:colOff>
      <xdr:row>483</xdr:row>
      <xdr:rowOff>12700</xdr:rowOff>
    </xdr:to>
    <xdr:pic>
      <xdr:nvPicPr>
        <xdr:cNvPr id="120448" name="PropertyInspectionPhoto20">
          <a:extLst>
            <a:ext uri="{FF2B5EF4-FFF2-40B4-BE49-F238E27FC236}">
              <a16:creationId xmlns:a16="http://schemas.microsoft.com/office/drawing/2014/main" id="{1F2A573A-5AB7-AC64-E50E-85A3E85322D8}"/>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216584" y="729202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487</xdr:row>
      <xdr:rowOff>63500</xdr:rowOff>
    </xdr:from>
    <xdr:to>
      <xdr:col>28</xdr:col>
      <xdr:colOff>155016</xdr:colOff>
      <xdr:row>507</xdr:row>
      <xdr:rowOff>12700</xdr:rowOff>
    </xdr:to>
    <xdr:pic>
      <xdr:nvPicPr>
        <xdr:cNvPr id="120449" name="PropertyInspectionPhoto21">
          <a:extLst>
            <a:ext uri="{FF2B5EF4-FFF2-40B4-BE49-F238E27FC236}">
              <a16:creationId xmlns:a16="http://schemas.microsoft.com/office/drawing/2014/main" id="{791784AB-4D87-3DFA-ED8E-669287F73CF5}"/>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216584" y="766921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511</xdr:row>
      <xdr:rowOff>63500</xdr:rowOff>
    </xdr:from>
    <xdr:to>
      <xdr:col>28</xdr:col>
      <xdr:colOff>155016</xdr:colOff>
      <xdr:row>531</xdr:row>
      <xdr:rowOff>12700</xdr:rowOff>
    </xdr:to>
    <xdr:pic>
      <xdr:nvPicPr>
        <xdr:cNvPr id="120450" name="PropertyInspectionPhoto22">
          <a:extLst>
            <a:ext uri="{FF2B5EF4-FFF2-40B4-BE49-F238E27FC236}">
              <a16:creationId xmlns:a16="http://schemas.microsoft.com/office/drawing/2014/main" id="{A1537952-6920-F0BF-4AFE-52BD0FF910CB}"/>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216584" y="804640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535</xdr:row>
      <xdr:rowOff>63500</xdr:rowOff>
    </xdr:from>
    <xdr:to>
      <xdr:col>28</xdr:col>
      <xdr:colOff>155016</xdr:colOff>
      <xdr:row>555</xdr:row>
      <xdr:rowOff>12700</xdr:rowOff>
    </xdr:to>
    <xdr:pic>
      <xdr:nvPicPr>
        <xdr:cNvPr id="120451" name="PropertyInspectionPhoto23">
          <a:extLst>
            <a:ext uri="{FF2B5EF4-FFF2-40B4-BE49-F238E27FC236}">
              <a16:creationId xmlns:a16="http://schemas.microsoft.com/office/drawing/2014/main" id="{B11AFBC2-24A9-DED4-9CE7-7808548458D9}"/>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216584" y="842359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559</xdr:row>
      <xdr:rowOff>63500</xdr:rowOff>
    </xdr:from>
    <xdr:to>
      <xdr:col>28</xdr:col>
      <xdr:colOff>155016</xdr:colOff>
      <xdr:row>579</xdr:row>
      <xdr:rowOff>12700</xdr:rowOff>
    </xdr:to>
    <xdr:pic>
      <xdr:nvPicPr>
        <xdr:cNvPr id="120452" name="PropertyInspectionPhoto24">
          <a:extLst>
            <a:ext uri="{FF2B5EF4-FFF2-40B4-BE49-F238E27FC236}">
              <a16:creationId xmlns:a16="http://schemas.microsoft.com/office/drawing/2014/main" id="{FE60A7F4-3559-6FD1-61D5-DE26008C8BF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216584" y="880078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583</xdr:row>
      <xdr:rowOff>63500</xdr:rowOff>
    </xdr:from>
    <xdr:to>
      <xdr:col>28</xdr:col>
      <xdr:colOff>155016</xdr:colOff>
      <xdr:row>603</xdr:row>
      <xdr:rowOff>12700</xdr:rowOff>
    </xdr:to>
    <xdr:pic>
      <xdr:nvPicPr>
        <xdr:cNvPr id="120453" name="PropertyInspectionPhoto25">
          <a:extLst>
            <a:ext uri="{FF2B5EF4-FFF2-40B4-BE49-F238E27FC236}">
              <a16:creationId xmlns:a16="http://schemas.microsoft.com/office/drawing/2014/main" id="{92D83D1C-7AF6-A2BC-6A52-65B7A100603F}"/>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216584" y="917797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607</xdr:row>
      <xdr:rowOff>63500</xdr:rowOff>
    </xdr:from>
    <xdr:to>
      <xdr:col>28</xdr:col>
      <xdr:colOff>155016</xdr:colOff>
      <xdr:row>627</xdr:row>
      <xdr:rowOff>12700</xdr:rowOff>
    </xdr:to>
    <xdr:pic>
      <xdr:nvPicPr>
        <xdr:cNvPr id="120454" name="PropertyInspectionPhoto26">
          <a:extLst>
            <a:ext uri="{FF2B5EF4-FFF2-40B4-BE49-F238E27FC236}">
              <a16:creationId xmlns:a16="http://schemas.microsoft.com/office/drawing/2014/main" id="{CC42306C-6301-D1C6-0B32-A975F444A421}"/>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216584" y="955516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631</xdr:row>
      <xdr:rowOff>63500</xdr:rowOff>
    </xdr:from>
    <xdr:to>
      <xdr:col>28</xdr:col>
      <xdr:colOff>155016</xdr:colOff>
      <xdr:row>651</xdr:row>
      <xdr:rowOff>12700</xdr:rowOff>
    </xdr:to>
    <xdr:pic>
      <xdr:nvPicPr>
        <xdr:cNvPr id="120455" name="PropertyInspectionPhoto27">
          <a:extLst>
            <a:ext uri="{FF2B5EF4-FFF2-40B4-BE49-F238E27FC236}">
              <a16:creationId xmlns:a16="http://schemas.microsoft.com/office/drawing/2014/main" id="{1C18948E-C4CB-CB50-691C-A448D416D8A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216584" y="993235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655</xdr:row>
      <xdr:rowOff>63500</xdr:rowOff>
    </xdr:from>
    <xdr:to>
      <xdr:col>28</xdr:col>
      <xdr:colOff>155016</xdr:colOff>
      <xdr:row>675</xdr:row>
      <xdr:rowOff>12700</xdr:rowOff>
    </xdr:to>
    <xdr:pic>
      <xdr:nvPicPr>
        <xdr:cNvPr id="120456" name="PropertyInspectionPhoto28">
          <a:extLst>
            <a:ext uri="{FF2B5EF4-FFF2-40B4-BE49-F238E27FC236}">
              <a16:creationId xmlns:a16="http://schemas.microsoft.com/office/drawing/2014/main" id="{48DCFB4A-30FF-4E82-D621-EF31C4C2634B}"/>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216584" y="1030954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679</xdr:row>
      <xdr:rowOff>63500</xdr:rowOff>
    </xdr:from>
    <xdr:to>
      <xdr:col>28</xdr:col>
      <xdr:colOff>155016</xdr:colOff>
      <xdr:row>699</xdr:row>
      <xdr:rowOff>12700</xdr:rowOff>
    </xdr:to>
    <xdr:pic>
      <xdr:nvPicPr>
        <xdr:cNvPr id="120457" name="PropertyInspectionPhoto29">
          <a:extLst>
            <a:ext uri="{FF2B5EF4-FFF2-40B4-BE49-F238E27FC236}">
              <a16:creationId xmlns:a16="http://schemas.microsoft.com/office/drawing/2014/main" id="{1AC29D30-CDBD-CB97-40AC-9DD94848B504}"/>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216584" y="1068673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703</xdr:row>
      <xdr:rowOff>63500</xdr:rowOff>
    </xdr:from>
    <xdr:to>
      <xdr:col>28</xdr:col>
      <xdr:colOff>155016</xdr:colOff>
      <xdr:row>723</xdr:row>
      <xdr:rowOff>12700</xdr:rowOff>
    </xdr:to>
    <xdr:pic>
      <xdr:nvPicPr>
        <xdr:cNvPr id="120458" name="PropertyInspectionPhoto30">
          <a:extLst>
            <a:ext uri="{FF2B5EF4-FFF2-40B4-BE49-F238E27FC236}">
              <a16:creationId xmlns:a16="http://schemas.microsoft.com/office/drawing/2014/main" id="{C003E975-F0FF-BFE4-4354-CE8B7868B07F}"/>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216584" y="1106392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727</xdr:row>
      <xdr:rowOff>63500</xdr:rowOff>
    </xdr:from>
    <xdr:to>
      <xdr:col>28</xdr:col>
      <xdr:colOff>155016</xdr:colOff>
      <xdr:row>747</xdr:row>
      <xdr:rowOff>12700</xdr:rowOff>
    </xdr:to>
    <xdr:pic>
      <xdr:nvPicPr>
        <xdr:cNvPr id="120459" name="PropertyInspectionPhoto31">
          <a:extLst>
            <a:ext uri="{FF2B5EF4-FFF2-40B4-BE49-F238E27FC236}">
              <a16:creationId xmlns:a16="http://schemas.microsoft.com/office/drawing/2014/main" id="{1090C432-B52D-4E95-C7DF-4978F9EF6A8D}"/>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216584" y="1144111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751</xdr:row>
      <xdr:rowOff>63500</xdr:rowOff>
    </xdr:from>
    <xdr:to>
      <xdr:col>28</xdr:col>
      <xdr:colOff>155016</xdr:colOff>
      <xdr:row>771</xdr:row>
      <xdr:rowOff>12700</xdr:rowOff>
    </xdr:to>
    <xdr:pic>
      <xdr:nvPicPr>
        <xdr:cNvPr id="120460" name="PropertyInspectionPhoto32">
          <a:extLst>
            <a:ext uri="{FF2B5EF4-FFF2-40B4-BE49-F238E27FC236}">
              <a16:creationId xmlns:a16="http://schemas.microsoft.com/office/drawing/2014/main" id="{B08A2082-6A3E-F809-0013-EA22E0287B8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1216584" y="1181830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775</xdr:row>
      <xdr:rowOff>63500</xdr:rowOff>
    </xdr:from>
    <xdr:to>
      <xdr:col>28</xdr:col>
      <xdr:colOff>155016</xdr:colOff>
      <xdr:row>795</xdr:row>
      <xdr:rowOff>12700</xdr:rowOff>
    </xdr:to>
    <xdr:pic>
      <xdr:nvPicPr>
        <xdr:cNvPr id="120461" name="PropertyInspectionPhoto33">
          <a:extLst>
            <a:ext uri="{FF2B5EF4-FFF2-40B4-BE49-F238E27FC236}">
              <a16:creationId xmlns:a16="http://schemas.microsoft.com/office/drawing/2014/main" id="{875BCD7C-0939-6CBC-40CE-7240BA2A7EE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1216584" y="1219549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7</xdr:col>
      <xdr:colOff>16434</xdr:colOff>
      <xdr:row>799</xdr:row>
      <xdr:rowOff>63500</xdr:rowOff>
    </xdr:from>
    <xdr:to>
      <xdr:col>28</xdr:col>
      <xdr:colOff>155016</xdr:colOff>
      <xdr:row>819</xdr:row>
      <xdr:rowOff>12700</xdr:rowOff>
    </xdr:to>
    <xdr:pic>
      <xdr:nvPicPr>
        <xdr:cNvPr id="120462" name="PropertyInspectionPhoto34">
          <a:extLst>
            <a:ext uri="{FF2B5EF4-FFF2-40B4-BE49-F238E27FC236}">
              <a16:creationId xmlns:a16="http://schemas.microsoft.com/office/drawing/2014/main" id="{8631C5E3-70D6-95B1-F5E5-02D157BD2B99}"/>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1216584" y="125726825"/>
          <a:ext cx="4091457" cy="3073400"/>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23</xdr:row>
          <xdr:rowOff>66675</xdr:rowOff>
        </xdr:from>
        <xdr:to>
          <xdr:col>7</xdr:col>
          <xdr:colOff>114300</xdr:colOff>
          <xdr:row>25</xdr:row>
          <xdr:rowOff>38100</xdr:rowOff>
        </xdr:to>
        <xdr:sp macro="" textlink="">
          <xdr:nvSpPr>
            <xdr:cNvPr id="90115" name="frmInsertRentRollFromFile" hidden="1">
              <a:extLst>
                <a:ext uri="{63B3BB69-23CF-44E3-9099-C40C66FF867C}">
                  <a14:compatExt spid="_x0000_s90115"/>
                </a:ext>
                <a:ext uri="{FF2B5EF4-FFF2-40B4-BE49-F238E27FC236}">
                  <a16:creationId xmlns:a16="http://schemas.microsoft.com/office/drawing/2014/main" id="{00000000-0008-0000-0500-000003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Insert from file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37</xdr:col>
          <xdr:colOff>0</xdr:colOff>
          <xdr:row>36</xdr:row>
          <xdr:rowOff>66675</xdr:rowOff>
        </xdr:from>
        <xdr:to>
          <xdr:col>40</xdr:col>
          <xdr:colOff>47625</xdr:colOff>
          <xdr:row>37</xdr:row>
          <xdr:rowOff>152400</xdr:rowOff>
        </xdr:to>
        <xdr:sp macro="" textlink="">
          <xdr:nvSpPr>
            <xdr:cNvPr id="79894" name="Multifamily_Add" hidden="1">
              <a:extLst>
                <a:ext uri="{63B3BB69-23CF-44E3-9099-C40C66FF867C}">
                  <a14:compatExt spid="_x0000_s79894"/>
                </a:ext>
                <a:ext uri="{FF2B5EF4-FFF2-40B4-BE49-F238E27FC236}">
                  <a16:creationId xmlns:a16="http://schemas.microsoft.com/office/drawing/2014/main" id="{00000000-0008-0000-0700-000016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0</xdr:colOff>
          <xdr:row>36</xdr:row>
          <xdr:rowOff>66675</xdr:rowOff>
        </xdr:from>
        <xdr:to>
          <xdr:col>41</xdr:col>
          <xdr:colOff>123825</xdr:colOff>
          <xdr:row>37</xdr:row>
          <xdr:rowOff>152400</xdr:rowOff>
        </xdr:to>
        <xdr:sp macro="" textlink="">
          <xdr:nvSpPr>
            <xdr:cNvPr id="79895" name="Multifamily_X" hidden="1">
              <a:extLst>
                <a:ext uri="{63B3BB69-23CF-44E3-9099-C40C66FF867C}">
                  <a14:compatExt spid="_x0000_s79895"/>
                </a:ext>
                <a:ext uri="{FF2B5EF4-FFF2-40B4-BE49-F238E27FC236}">
                  <a16:creationId xmlns:a16="http://schemas.microsoft.com/office/drawing/2014/main" id="{00000000-0008-0000-0700-000017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300" b="0" i="0" u="none" strike="noStrike" baseline="0">
                  <a:solidFill>
                    <a:srgbClr val="FF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0</xdr:colOff>
          <xdr:row>30</xdr:row>
          <xdr:rowOff>0</xdr:rowOff>
        </xdr:from>
        <xdr:to>
          <xdr:col>41</xdr:col>
          <xdr:colOff>161925</xdr:colOff>
          <xdr:row>33</xdr:row>
          <xdr:rowOff>28575</xdr:rowOff>
        </xdr:to>
        <xdr:sp macro="" textlink="">
          <xdr:nvSpPr>
            <xdr:cNvPr id="79896" name="Multifamily_Help" hidden="1">
              <a:extLst>
                <a:ext uri="{63B3BB69-23CF-44E3-9099-C40C66FF867C}">
                  <a14:compatExt spid="_x0000_s79896"/>
                </a:ext>
                <a:ext uri="{FF2B5EF4-FFF2-40B4-BE49-F238E27FC236}">
                  <a16:creationId xmlns:a16="http://schemas.microsoft.com/office/drawing/2014/main" id="{00000000-0008-0000-0700-000018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Validation Help</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37</xdr:col>
          <xdr:colOff>0</xdr:colOff>
          <xdr:row>32</xdr:row>
          <xdr:rowOff>0</xdr:rowOff>
        </xdr:from>
        <xdr:to>
          <xdr:col>37</xdr:col>
          <xdr:colOff>561975</xdr:colOff>
          <xdr:row>32</xdr:row>
          <xdr:rowOff>276225</xdr:rowOff>
        </xdr:to>
        <xdr:sp macro="" textlink="">
          <xdr:nvSpPr>
            <xdr:cNvPr id="32800" name="Add_Fannie_LS" hidden="1">
              <a:extLst>
                <a:ext uri="{63B3BB69-23CF-44E3-9099-C40C66FF867C}">
                  <a14:compatExt spid="_x0000_s32800"/>
                </a:ext>
                <a:ext uri="{FF2B5EF4-FFF2-40B4-BE49-F238E27FC236}">
                  <a16:creationId xmlns:a16="http://schemas.microsoft.com/office/drawing/2014/main" id="{00000000-0008-0000-0800-000020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Autofill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0</xdr:colOff>
          <xdr:row>37</xdr:row>
          <xdr:rowOff>0</xdr:rowOff>
        </xdr:from>
        <xdr:to>
          <xdr:col>37</xdr:col>
          <xdr:colOff>561975</xdr:colOff>
          <xdr:row>37</xdr:row>
          <xdr:rowOff>276225</xdr:rowOff>
        </xdr:to>
        <xdr:sp macro="" textlink="">
          <xdr:nvSpPr>
            <xdr:cNvPr id="32801" name="Add_Fannie_DM" hidden="1">
              <a:extLst>
                <a:ext uri="{63B3BB69-23CF-44E3-9099-C40C66FF867C}">
                  <a14:compatExt spid="_x0000_s32801"/>
                </a:ext>
                <a:ext uri="{FF2B5EF4-FFF2-40B4-BE49-F238E27FC236}">
                  <a16:creationId xmlns:a16="http://schemas.microsoft.com/office/drawing/2014/main" id="{00000000-0008-0000-0800-00002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Autofill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0</xdr:colOff>
          <xdr:row>42</xdr:row>
          <xdr:rowOff>0</xdr:rowOff>
        </xdr:from>
        <xdr:to>
          <xdr:col>37</xdr:col>
          <xdr:colOff>561975</xdr:colOff>
          <xdr:row>42</xdr:row>
          <xdr:rowOff>276225</xdr:rowOff>
        </xdr:to>
        <xdr:sp macro="" textlink="">
          <xdr:nvSpPr>
            <xdr:cNvPr id="32802" name="Add_Fannie_RM" hidden="1">
              <a:extLst>
                <a:ext uri="{63B3BB69-23CF-44E3-9099-C40C66FF867C}">
                  <a14:compatExt spid="_x0000_s32802"/>
                </a:ext>
                <a:ext uri="{FF2B5EF4-FFF2-40B4-BE49-F238E27FC236}">
                  <a16:creationId xmlns:a16="http://schemas.microsoft.com/office/drawing/2014/main" id="{00000000-0008-0000-0800-000022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Autofill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0</xdr:colOff>
          <xdr:row>53</xdr:row>
          <xdr:rowOff>0</xdr:rowOff>
        </xdr:from>
        <xdr:to>
          <xdr:col>37</xdr:col>
          <xdr:colOff>561975</xdr:colOff>
          <xdr:row>53</xdr:row>
          <xdr:rowOff>276225</xdr:rowOff>
        </xdr:to>
        <xdr:sp macro="" textlink="">
          <xdr:nvSpPr>
            <xdr:cNvPr id="32803" name="Add_Fannie_Volume" hidden="1">
              <a:extLst>
                <a:ext uri="{63B3BB69-23CF-44E3-9099-C40C66FF867C}">
                  <a14:compatExt spid="_x0000_s32803"/>
                </a:ext>
                <a:ext uri="{FF2B5EF4-FFF2-40B4-BE49-F238E27FC236}">
                  <a16:creationId xmlns:a16="http://schemas.microsoft.com/office/drawing/2014/main" id="{00000000-0008-0000-0800-000023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Autofill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0</xdr:colOff>
          <xdr:row>55</xdr:row>
          <xdr:rowOff>0</xdr:rowOff>
        </xdr:from>
        <xdr:to>
          <xdr:col>37</xdr:col>
          <xdr:colOff>561975</xdr:colOff>
          <xdr:row>58</xdr:row>
          <xdr:rowOff>114300</xdr:rowOff>
        </xdr:to>
        <xdr:sp macro="" textlink="">
          <xdr:nvSpPr>
            <xdr:cNvPr id="32804" name="Add_Fannie_Help" hidden="1">
              <a:extLst>
                <a:ext uri="{63B3BB69-23CF-44E3-9099-C40C66FF867C}">
                  <a14:compatExt spid="_x0000_s32804"/>
                </a:ext>
                <a:ext uri="{FF2B5EF4-FFF2-40B4-BE49-F238E27FC236}">
                  <a16:creationId xmlns:a16="http://schemas.microsoft.com/office/drawing/2014/main" id="{00000000-0008-0000-0800-000024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Rating Help</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171450</xdr:colOff>
          <xdr:row>2179</xdr:row>
          <xdr:rowOff>104775</xdr:rowOff>
        </xdr:from>
        <xdr:to>
          <xdr:col>54</xdr:col>
          <xdr:colOff>161925</xdr:colOff>
          <xdr:row>2181</xdr:row>
          <xdr:rowOff>19050</xdr:rowOff>
        </xdr:to>
        <xdr:sp macro="" textlink="">
          <xdr:nvSpPr>
            <xdr:cNvPr id="100357" name="cmdAddRVpage" hidden="1">
              <a:extLst>
                <a:ext uri="{63B3BB69-23CF-44E3-9099-C40C66FF867C}">
                  <a14:compatExt spid="_x0000_s100357"/>
                </a:ext>
                <a:ext uri="{FF2B5EF4-FFF2-40B4-BE49-F238E27FC236}">
                  <a16:creationId xmlns:a16="http://schemas.microsoft.com/office/drawing/2014/main" id="{00000000-0008-0000-0900-000005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5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171450</xdr:colOff>
          <xdr:row>2177</xdr:row>
          <xdr:rowOff>180975</xdr:rowOff>
        </xdr:from>
        <xdr:to>
          <xdr:col>54</xdr:col>
          <xdr:colOff>161925</xdr:colOff>
          <xdr:row>2179</xdr:row>
          <xdr:rowOff>95250</xdr:rowOff>
        </xdr:to>
        <xdr:sp macro="" textlink="">
          <xdr:nvSpPr>
            <xdr:cNvPr id="100358" name="cmdRemoveRVPage" hidden="1">
              <a:extLst>
                <a:ext uri="{63B3BB69-23CF-44E3-9099-C40C66FF867C}">
                  <a14:compatExt spid="_x0000_s100358"/>
                </a:ext>
                <a:ext uri="{FF2B5EF4-FFF2-40B4-BE49-F238E27FC236}">
                  <a16:creationId xmlns:a16="http://schemas.microsoft.com/office/drawing/2014/main" id="{00000000-0008-0000-0900-000006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5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171450</xdr:colOff>
          <xdr:row>27</xdr:row>
          <xdr:rowOff>171450</xdr:rowOff>
        </xdr:from>
        <xdr:to>
          <xdr:col>54</xdr:col>
          <xdr:colOff>161925</xdr:colOff>
          <xdr:row>29</xdr:row>
          <xdr:rowOff>104775</xdr:rowOff>
        </xdr:to>
        <xdr:sp macro="" textlink="">
          <xdr:nvSpPr>
            <xdr:cNvPr id="100366" name="btnExportRV" hidden="1">
              <a:extLst>
                <a:ext uri="{63B3BB69-23CF-44E3-9099-C40C66FF867C}">
                  <a14:compatExt spid="_x0000_s100366"/>
                </a:ext>
                <a:ext uri="{FF2B5EF4-FFF2-40B4-BE49-F238E27FC236}">
                  <a16:creationId xmlns:a16="http://schemas.microsoft.com/office/drawing/2014/main" id="{00000000-0008-0000-0900-00000E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171450</xdr:colOff>
          <xdr:row>25</xdr:row>
          <xdr:rowOff>0</xdr:rowOff>
        </xdr:from>
        <xdr:to>
          <xdr:col>54</xdr:col>
          <xdr:colOff>161925</xdr:colOff>
          <xdr:row>27</xdr:row>
          <xdr:rowOff>152400</xdr:rowOff>
        </xdr:to>
        <xdr:sp macro="" textlink="">
          <xdr:nvSpPr>
            <xdr:cNvPr id="100368" name="btnCategoryHelp" hidden="1">
              <a:extLst>
                <a:ext uri="{63B3BB69-23CF-44E3-9099-C40C66FF867C}">
                  <a14:compatExt spid="_x0000_s100368"/>
                </a:ext>
                <a:ext uri="{FF2B5EF4-FFF2-40B4-BE49-F238E27FC236}">
                  <a16:creationId xmlns:a16="http://schemas.microsoft.com/office/drawing/2014/main" id="{00000000-0008-0000-0900-0000108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Category Help</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26</xdr:col>
      <xdr:colOff>161925</xdr:colOff>
      <xdr:row>191</xdr:row>
      <xdr:rowOff>127000</xdr:rowOff>
    </xdr:from>
    <xdr:to>
      <xdr:col>42</xdr:col>
      <xdr:colOff>47625</xdr:colOff>
      <xdr:row>197</xdr:row>
      <xdr:rowOff>88900</xdr:rowOff>
    </xdr:to>
    <xdr:sp macro="" textlink="" fLocksText="0">
      <xdr:nvSpPr>
        <xdr:cNvPr id="4" name="PicFrame">
          <a:extLst>
            <a:ext uri="{FF2B5EF4-FFF2-40B4-BE49-F238E27FC236}">
              <a16:creationId xmlns:a16="http://schemas.microsoft.com/office/drawing/2014/main" id="{00000000-0008-0000-0D00-000004000000}"/>
            </a:ext>
          </a:extLst>
        </xdr:cNvPr>
        <xdr:cNvSpPr/>
      </xdr:nvSpPr>
      <xdr:spPr>
        <a:xfrm>
          <a:off x="13601700" y="31165800"/>
          <a:ext cx="2781300" cy="933450"/>
        </a:xfrm>
        <a:prstGeom prst="rect">
          <a:avLst/>
        </a:prstGeom>
        <a:solidFill>
          <a:schemeClr val="tx1"/>
        </a:solidFill>
        <a:ln w="15875" cap="rnd">
          <a:solidFill>
            <a:schemeClr val="tx1"/>
          </a:solidFill>
        </a:ln>
        <a:effectLst/>
      </xdr:spPr>
      <xdr:style>
        <a:lnRef idx="2">
          <a:schemeClr val="accent1">
            <a:shade val="50000"/>
          </a:schemeClr>
        </a:lnRef>
        <a:fillRef idx="1">
          <a:schemeClr val="accent1"/>
        </a:fillRef>
        <a:effectRef idx="0">
          <a:schemeClr val="accent1"/>
        </a:effectRef>
        <a:fontRef idx="minor">
          <a:schemeClr val="bg1"/>
        </a:fontRef>
      </xdr:style>
      <xdr:txBody>
        <a:bodyPr anchor="ctr"/>
        <a:lstStyle/>
        <a:p>
          <a:endParaRPr lang="en-US"/>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trlProp" Target="../ctrlProps/ctrlProp7.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ctrlProp" Target="../ctrlProps/ctrlProp6.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40"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image" Target="../media/image18.emf"/><Relationship Id="rId4" Type="http://schemas.openxmlformats.org/officeDocument/2006/relationships/control" Target="../activeX/activeX17.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125.xml"/><Relationship Id="rId299" Type="http://schemas.openxmlformats.org/officeDocument/2006/relationships/ctrlProp" Target="../ctrlProps/ctrlProp307.xml"/><Relationship Id="rId21" Type="http://schemas.openxmlformats.org/officeDocument/2006/relationships/ctrlProp" Target="../ctrlProps/ctrlProp29.xml"/><Relationship Id="rId63" Type="http://schemas.openxmlformats.org/officeDocument/2006/relationships/ctrlProp" Target="../ctrlProps/ctrlProp71.xml"/><Relationship Id="rId159" Type="http://schemas.openxmlformats.org/officeDocument/2006/relationships/ctrlProp" Target="../ctrlProps/ctrlProp167.xml"/><Relationship Id="rId324" Type="http://schemas.openxmlformats.org/officeDocument/2006/relationships/ctrlProp" Target="../ctrlProps/ctrlProp332.xml"/><Relationship Id="rId366" Type="http://schemas.openxmlformats.org/officeDocument/2006/relationships/ctrlProp" Target="../ctrlProps/ctrlProp374.xml"/><Relationship Id="rId170" Type="http://schemas.openxmlformats.org/officeDocument/2006/relationships/ctrlProp" Target="../ctrlProps/ctrlProp178.xml"/><Relationship Id="rId226" Type="http://schemas.openxmlformats.org/officeDocument/2006/relationships/ctrlProp" Target="../ctrlProps/ctrlProp234.xml"/><Relationship Id="rId433" Type="http://schemas.openxmlformats.org/officeDocument/2006/relationships/ctrlProp" Target="../ctrlProps/ctrlProp441.xml"/><Relationship Id="rId268" Type="http://schemas.openxmlformats.org/officeDocument/2006/relationships/ctrlProp" Target="../ctrlProps/ctrlProp276.xml"/><Relationship Id="rId475" Type="http://schemas.openxmlformats.org/officeDocument/2006/relationships/ctrlProp" Target="../ctrlProps/ctrlProp483.xml"/><Relationship Id="rId32" Type="http://schemas.openxmlformats.org/officeDocument/2006/relationships/ctrlProp" Target="../ctrlProps/ctrlProp40.xml"/><Relationship Id="rId74" Type="http://schemas.openxmlformats.org/officeDocument/2006/relationships/ctrlProp" Target="../ctrlProps/ctrlProp82.xml"/><Relationship Id="rId128" Type="http://schemas.openxmlformats.org/officeDocument/2006/relationships/ctrlProp" Target="../ctrlProps/ctrlProp136.xml"/><Relationship Id="rId335" Type="http://schemas.openxmlformats.org/officeDocument/2006/relationships/ctrlProp" Target="../ctrlProps/ctrlProp343.xml"/><Relationship Id="rId377" Type="http://schemas.openxmlformats.org/officeDocument/2006/relationships/ctrlProp" Target="../ctrlProps/ctrlProp385.xml"/><Relationship Id="rId500" Type="http://schemas.openxmlformats.org/officeDocument/2006/relationships/ctrlProp" Target="../ctrlProps/ctrlProp508.xml"/><Relationship Id="rId5" Type="http://schemas.openxmlformats.org/officeDocument/2006/relationships/ctrlProp" Target="../ctrlProps/ctrlProp13.xml"/><Relationship Id="rId181" Type="http://schemas.openxmlformats.org/officeDocument/2006/relationships/ctrlProp" Target="../ctrlProps/ctrlProp189.xml"/><Relationship Id="rId237" Type="http://schemas.openxmlformats.org/officeDocument/2006/relationships/ctrlProp" Target="../ctrlProps/ctrlProp245.xml"/><Relationship Id="rId402" Type="http://schemas.openxmlformats.org/officeDocument/2006/relationships/ctrlProp" Target="../ctrlProps/ctrlProp410.xml"/><Relationship Id="rId279" Type="http://schemas.openxmlformats.org/officeDocument/2006/relationships/ctrlProp" Target="../ctrlProps/ctrlProp287.xml"/><Relationship Id="rId444" Type="http://schemas.openxmlformats.org/officeDocument/2006/relationships/ctrlProp" Target="../ctrlProps/ctrlProp452.xml"/><Relationship Id="rId486" Type="http://schemas.openxmlformats.org/officeDocument/2006/relationships/ctrlProp" Target="../ctrlProps/ctrlProp494.xml"/><Relationship Id="rId43" Type="http://schemas.openxmlformats.org/officeDocument/2006/relationships/ctrlProp" Target="../ctrlProps/ctrlProp51.xml"/><Relationship Id="rId139" Type="http://schemas.openxmlformats.org/officeDocument/2006/relationships/ctrlProp" Target="../ctrlProps/ctrlProp147.xml"/><Relationship Id="rId290" Type="http://schemas.openxmlformats.org/officeDocument/2006/relationships/ctrlProp" Target="../ctrlProps/ctrlProp298.xml"/><Relationship Id="rId304" Type="http://schemas.openxmlformats.org/officeDocument/2006/relationships/ctrlProp" Target="../ctrlProps/ctrlProp312.xml"/><Relationship Id="rId346" Type="http://schemas.openxmlformats.org/officeDocument/2006/relationships/ctrlProp" Target="../ctrlProps/ctrlProp354.xml"/><Relationship Id="rId388" Type="http://schemas.openxmlformats.org/officeDocument/2006/relationships/ctrlProp" Target="../ctrlProps/ctrlProp396.xml"/><Relationship Id="rId85" Type="http://schemas.openxmlformats.org/officeDocument/2006/relationships/ctrlProp" Target="../ctrlProps/ctrlProp93.xml"/><Relationship Id="rId150" Type="http://schemas.openxmlformats.org/officeDocument/2006/relationships/ctrlProp" Target="../ctrlProps/ctrlProp158.xml"/><Relationship Id="rId192" Type="http://schemas.openxmlformats.org/officeDocument/2006/relationships/ctrlProp" Target="../ctrlProps/ctrlProp200.xml"/><Relationship Id="rId206" Type="http://schemas.openxmlformats.org/officeDocument/2006/relationships/ctrlProp" Target="../ctrlProps/ctrlProp214.xml"/><Relationship Id="rId413" Type="http://schemas.openxmlformats.org/officeDocument/2006/relationships/ctrlProp" Target="../ctrlProps/ctrlProp421.xml"/><Relationship Id="rId248" Type="http://schemas.openxmlformats.org/officeDocument/2006/relationships/ctrlProp" Target="../ctrlProps/ctrlProp256.xml"/><Relationship Id="rId455" Type="http://schemas.openxmlformats.org/officeDocument/2006/relationships/ctrlProp" Target="../ctrlProps/ctrlProp463.xml"/><Relationship Id="rId497" Type="http://schemas.openxmlformats.org/officeDocument/2006/relationships/ctrlProp" Target="../ctrlProps/ctrlProp505.xml"/><Relationship Id="rId12" Type="http://schemas.openxmlformats.org/officeDocument/2006/relationships/ctrlProp" Target="../ctrlProps/ctrlProp20.xml"/><Relationship Id="rId108" Type="http://schemas.openxmlformats.org/officeDocument/2006/relationships/ctrlProp" Target="../ctrlProps/ctrlProp116.xml"/><Relationship Id="rId315" Type="http://schemas.openxmlformats.org/officeDocument/2006/relationships/ctrlProp" Target="../ctrlProps/ctrlProp323.xml"/><Relationship Id="rId357" Type="http://schemas.openxmlformats.org/officeDocument/2006/relationships/ctrlProp" Target="../ctrlProps/ctrlProp365.xml"/><Relationship Id="rId54" Type="http://schemas.openxmlformats.org/officeDocument/2006/relationships/ctrlProp" Target="../ctrlProps/ctrlProp62.xml"/><Relationship Id="rId96" Type="http://schemas.openxmlformats.org/officeDocument/2006/relationships/ctrlProp" Target="../ctrlProps/ctrlProp104.xml"/><Relationship Id="rId161" Type="http://schemas.openxmlformats.org/officeDocument/2006/relationships/ctrlProp" Target="../ctrlProps/ctrlProp169.xml"/><Relationship Id="rId217" Type="http://schemas.openxmlformats.org/officeDocument/2006/relationships/ctrlProp" Target="../ctrlProps/ctrlProp225.xml"/><Relationship Id="rId399" Type="http://schemas.openxmlformats.org/officeDocument/2006/relationships/ctrlProp" Target="../ctrlProps/ctrlProp407.xml"/><Relationship Id="rId259" Type="http://schemas.openxmlformats.org/officeDocument/2006/relationships/ctrlProp" Target="../ctrlProps/ctrlProp267.xml"/><Relationship Id="rId424" Type="http://schemas.openxmlformats.org/officeDocument/2006/relationships/ctrlProp" Target="../ctrlProps/ctrlProp432.xml"/><Relationship Id="rId466" Type="http://schemas.openxmlformats.org/officeDocument/2006/relationships/ctrlProp" Target="../ctrlProps/ctrlProp474.xml"/><Relationship Id="rId23" Type="http://schemas.openxmlformats.org/officeDocument/2006/relationships/ctrlProp" Target="../ctrlProps/ctrlProp31.xml"/><Relationship Id="rId119" Type="http://schemas.openxmlformats.org/officeDocument/2006/relationships/ctrlProp" Target="../ctrlProps/ctrlProp127.xml"/><Relationship Id="rId270" Type="http://schemas.openxmlformats.org/officeDocument/2006/relationships/ctrlProp" Target="../ctrlProps/ctrlProp278.xml"/><Relationship Id="rId326" Type="http://schemas.openxmlformats.org/officeDocument/2006/relationships/ctrlProp" Target="../ctrlProps/ctrlProp334.xml"/><Relationship Id="rId65" Type="http://schemas.openxmlformats.org/officeDocument/2006/relationships/ctrlProp" Target="../ctrlProps/ctrlProp73.xml"/><Relationship Id="rId130" Type="http://schemas.openxmlformats.org/officeDocument/2006/relationships/ctrlProp" Target="../ctrlProps/ctrlProp138.xml"/><Relationship Id="rId368" Type="http://schemas.openxmlformats.org/officeDocument/2006/relationships/ctrlProp" Target="../ctrlProps/ctrlProp376.xml"/><Relationship Id="rId172" Type="http://schemas.openxmlformats.org/officeDocument/2006/relationships/ctrlProp" Target="../ctrlProps/ctrlProp180.xml"/><Relationship Id="rId228" Type="http://schemas.openxmlformats.org/officeDocument/2006/relationships/ctrlProp" Target="../ctrlProps/ctrlProp236.xml"/><Relationship Id="rId435" Type="http://schemas.openxmlformats.org/officeDocument/2006/relationships/ctrlProp" Target="../ctrlProps/ctrlProp443.xml"/><Relationship Id="rId477" Type="http://schemas.openxmlformats.org/officeDocument/2006/relationships/ctrlProp" Target="../ctrlProps/ctrlProp485.xml"/><Relationship Id="rId281" Type="http://schemas.openxmlformats.org/officeDocument/2006/relationships/ctrlProp" Target="../ctrlProps/ctrlProp289.xml"/><Relationship Id="rId337" Type="http://schemas.openxmlformats.org/officeDocument/2006/relationships/ctrlProp" Target="../ctrlProps/ctrlProp345.xml"/><Relationship Id="rId34" Type="http://schemas.openxmlformats.org/officeDocument/2006/relationships/ctrlProp" Target="../ctrlProps/ctrlProp42.xml"/><Relationship Id="rId76" Type="http://schemas.openxmlformats.org/officeDocument/2006/relationships/ctrlProp" Target="../ctrlProps/ctrlProp84.xml"/><Relationship Id="rId141" Type="http://schemas.openxmlformats.org/officeDocument/2006/relationships/ctrlProp" Target="../ctrlProps/ctrlProp149.xml"/><Relationship Id="rId379" Type="http://schemas.openxmlformats.org/officeDocument/2006/relationships/ctrlProp" Target="../ctrlProps/ctrlProp387.xml"/><Relationship Id="rId7" Type="http://schemas.openxmlformats.org/officeDocument/2006/relationships/ctrlProp" Target="../ctrlProps/ctrlProp15.xml"/><Relationship Id="rId183" Type="http://schemas.openxmlformats.org/officeDocument/2006/relationships/ctrlProp" Target="../ctrlProps/ctrlProp191.xml"/><Relationship Id="rId239" Type="http://schemas.openxmlformats.org/officeDocument/2006/relationships/ctrlProp" Target="../ctrlProps/ctrlProp247.xml"/><Relationship Id="rId390" Type="http://schemas.openxmlformats.org/officeDocument/2006/relationships/ctrlProp" Target="../ctrlProps/ctrlProp398.xml"/><Relationship Id="rId404" Type="http://schemas.openxmlformats.org/officeDocument/2006/relationships/ctrlProp" Target="../ctrlProps/ctrlProp412.xml"/><Relationship Id="rId446" Type="http://schemas.openxmlformats.org/officeDocument/2006/relationships/ctrlProp" Target="../ctrlProps/ctrlProp454.xml"/><Relationship Id="rId250" Type="http://schemas.openxmlformats.org/officeDocument/2006/relationships/ctrlProp" Target="../ctrlProps/ctrlProp258.xml"/><Relationship Id="rId292" Type="http://schemas.openxmlformats.org/officeDocument/2006/relationships/ctrlProp" Target="../ctrlProps/ctrlProp300.xml"/><Relationship Id="rId306" Type="http://schemas.openxmlformats.org/officeDocument/2006/relationships/ctrlProp" Target="../ctrlProps/ctrlProp314.xml"/><Relationship Id="rId488" Type="http://schemas.openxmlformats.org/officeDocument/2006/relationships/ctrlProp" Target="../ctrlProps/ctrlProp496.xml"/><Relationship Id="rId45" Type="http://schemas.openxmlformats.org/officeDocument/2006/relationships/ctrlProp" Target="../ctrlProps/ctrlProp53.xml"/><Relationship Id="rId87" Type="http://schemas.openxmlformats.org/officeDocument/2006/relationships/ctrlProp" Target="../ctrlProps/ctrlProp95.xml"/><Relationship Id="rId110" Type="http://schemas.openxmlformats.org/officeDocument/2006/relationships/ctrlProp" Target="../ctrlProps/ctrlProp118.xml"/><Relationship Id="rId348" Type="http://schemas.openxmlformats.org/officeDocument/2006/relationships/ctrlProp" Target="../ctrlProps/ctrlProp356.xml"/><Relationship Id="rId152" Type="http://schemas.openxmlformats.org/officeDocument/2006/relationships/ctrlProp" Target="../ctrlProps/ctrlProp160.xml"/><Relationship Id="rId194" Type="http://schemas.openxmlformats.org/officeDocument/2006/relationships/ctrlProp" Target="../ctrlProps/ctrlProp202.xml"/><Relationship Id="rId208" Type="http://schemas.openxmlformats.org/officeDocument/2006/relationships/ctrlProp" Target="../ctrlProps/ctrlProp216.xml"/><Relationship Id="rId415" Type="http://schemas.openxmlformats.org/officeDocument/2006/relationships/ctrlProp" Target="../ctrlProps/ctrlProp423.xml"/><Relationship Id="rId457" Type="http://schemas.openxmlformats.org/officeDocument/2006/relationships/ctrlProp" Target="../ctrlProps/ctrlProp465.xml"/><Relationship Id="rId261" Type="http://schemas.openxmlformats.org/officeDocument/2006/relationships/ctrlProp" Target="../ctrlProps/ctrlProp269.xml"/><Relationship Id="rId499" Type="http://schemas.openxmlformats.org/officeDocument/2006/relationships/ctrlProp" Target="../ctrlProps/ctrlProp507.xml"/><Relationship Id="rId14" Type="http://schemas.openxmlformats.org/officeDocument/2006/relationships/ctrlProp" Target="../ctrlProps/ctrlProp22.xml"/><Relationship Id="rId56" Type="http://schemas.openxmlformats.org/officeDocument/2006/relationships/ctrlProp" Target="../ctrlProps/ctrlProp64.xml"/><Relationship Id="rId317" Type="http://schemas.openxmlformats.org/officeDocument/2006/relationships/ctrlProp" Target="../ctrlProps/ctrlProp325.xml"/><Relationship Id="rId359" Type="http://schemas.openxmlformats.org/officeDocument/2006/relationships/ctrlProp" Target="../ctrlProps/ctrlProp367.xml"/><Relationship Id="rId98" Type="http://schemas.openxmlformats.org/officeDocument/2006/relationships/ctrlProp" Target="../ctrlProps/ctrlProp106.xml"/><Relationship Id="rId121" Type="http://schemas.openxmlformats.org/officeDocument/2006/relationships/ctrlProp" Target="../ctrlProps/ctrlProp129.xml"/><Relationship Id="rId163" Type="http://schemas.openxmlformats.org/officeDocument/2006/relationships/ctrlProp" Target="../ctrlProps/ctrlProp171.xml"/><Relationship Id="rId219" Type="http://schemas.openxmlformats.org/officeDocument/2006/relationships/ctrlProp" Target="../ctrlProps/ctrlProp227.xml"/><Relationship Id="rId370" Type="http://schemas.openxmlformats.org/officeDocument/2006/relationships/ctrlProp" Target="../ctrlProps/ctrlProp378.xml"/><Relationship Id="rId426" Type="http://schemas.openxmlformats.org/officeDocument/2006/relationships/ctrlProp" Target="../ctrlProps/ctrlProp434.xml"/><Relationship Id="rId230" Type="http://schemas.openxmlformats.org/officeDocument/2006/relationships/ctrlProp" Target="../ctrlProps/ctrlProp238.xml"/><Relationship Id="rId468" Type="http://schemas.openxmlformats.org/officeDocument/2006/relationships/ctrlProp" Target="../ctrlProps/ctrlProp476.xml"/><Relationship Id="rId25" Type="http://schemas.openxmlformats.org/officeDocument/2006/relationships/ctrlProp" Target="../ctrlProps/ctrlProp33.xml"/><Relationship Id="rId67" Type="http://schemas.openxmlformats.org/officeDocument/2006/relationships/ctrlProp" Target="../ctrlProps/ctrlProp75.xml"/><Relationship Id="rId272" Type="http://schemas.openxmlformats.org/officeDocument/2006/relationships/ctrlProp" Target="../ctrlProps/ctrlProp280.xml"/><Relationship Id="rId328" Type="http://schemas.openxmlformats.org/officeDocument/2006/relationships/ctrlProp" Target="../ctrlProps/ctrlProp336.xml"/><Relationship Id="rId132" Type="http://schemas.openxmlformats.org/officeDocument/2006/relationships/ctrlProp" Target="../ctrlProps/ctrlProp140.xml"/><Relationship Id="rId174" Type="http://schemas.openxmlformats.org/officeDocument/2006/relationships/ctrlProp" Target="../ctrlProps/ctrlProp182.xml"/><Relationship Id="rId381" Type="http://schemas.openxmlformats.org/officeDocument/2006/relationships/ctrlProp" Target="../ctrlProps/ctrlProp389.xml"/><Relationship Id="rId241" Type="http://schemas.openxmlformats.org/officeDocument/2006/relationships/ctrlProp" Target="../ctrlProps/ctrlProp249.xml"/><Relationship Id="rId437" Type="http://schemas.openxmlformats.org/officeDocument/2006/relationships/ctrlProp" Target="../ctrlProps/ctrlProp445.xml"/><Relationship Id="rId479" Type="http://schemas.openxmlformats.org/officeDocument/2006/relationships/ctrlProp" Target="../ctrlProps/ctrlProp487.xml"/><Relationship Id="rId36" Type="http://schemas.openxmlformats.org/officeDocument/2006/relationships/ctrlProp" Target="../ctrlProps/ctrlProp44.xml"/><Relationship Id="rId283" Type="http://schemas.openxmlformats.org/officeDocument/2006/relationships/ctrlProp" Target="../ctrlProps/ctrlProp291.xml"/><Relationship Id="rId339" Type="http://schemas.openxmlformats.org/officeDocument/2006/relationships/ctrlProp" Target="../ctrlProps/ctrlProp347.xml"/><Relationship Id="rId490" Type="http://schemas.openxmlformats.org/officeDocument/2006/relationships/ctrlProp" Target="../ctrlProps/ctrlProp498.xml"/><Relationship Id="rId78" Type="http://schemas.openxmlformats.org/officeDocument/2006/relationships/ctrlProp" Target="../ctrlProps/ctrlProp86.xml"/><Relationship Id="rId101" Type="http://schemas.openxmlformats.org/officeDocument/2006/relationships/ctrlProp" Target="../ctrlProps/ctrlProp109.xml"/><Relationship Id="rId143" Type="http://schemas.openxmlformats.org/officeDocument/2006/relationships/ctrlProp" Target="../ctrlProps/ctrlProp151.xml"/><Relationship Id="rId185" Type="http://schemas.openxmlformats.org/officeDocument/2006/relationships/ctrlProp" Target="../ctrlProps/ctrlProp193.xml"/><Relationship Id="rId350" Type="http://schemas.openxmlformats.org/officeDocument/2006/relationships/ctrlProp" Target="../ctrlProps/ctrlProp358.xml"/><Relationship Id="rId406" Type="http://schemas.openxmlformats.org/officeDocument/2006/relationships/ctrlProp" Target="../ctrlProps/ctrlProp414.xml"/><Relationship Id="rId9" Type="http://schemas.openxmlformats.org/officeDocument/2006/relationships/ctrlProp" Target="../ctrlProps/ctrlProp17.xml"/><Relationship Id="rId210" Type="http://schemas.openxmlformats.org/officeDocument/2006/relationships/ctrlProp" Target="../ctrlProps/ctrlProp218.xml"/><Relationship Id="rId392" Type="http://schemas.openxmlformats.org/officeDocument/2006/relationships/ctrlProp" Target="../ctrlProps/ctrlProp400.xml"/><Relationship Id="rId448" Type="http://schemas.openxmlformats.org/officeDocument/2006/relationships/ctrlProp" Target="../ctrlProps/ctrlProp456.xml"/><Relationship Id="rId252" Type="http://schemas.openxmlformats.org/officeDocument/2006/relationships/ctrlProp" Target="../ctrlProps/ctrlProp260.xml"/><Relationship Id="rId294" Type="http://schemas.openxmlformats.org/officeDocument/2006/relationships/ctrlProp" Target="../ctrlProps/ctrlProp302.xml"/><Relationship Id="rId308" Type="http://schemas.openxmlformats.org/officeDocument/2006/relationships/ctrlProp" Target="../ctrlProps/ctrlProp316.xml"/><Relationship Id="rId47" Type="http://schemas.openxmlformats.org/officeDocument/2006/relationships/ctrlProp" Target="../ctrlProps/ctrlProp55.xml"/><Relationship Id="rId89" Type="http://schemas.openxmlformats.org/officeDocument/2006/relationships/ctrlProp" Target="../ctrlProps/ctrlProp97.xml"/><Relationship Id="rId112" Type="http://schemas.openxmlformats.org/officeDocument/2006/relationships/ctrlProp" Target="../ctrlProps/ctrlProp120.xml"/><Relationship Id="rId154" Type="http://schemas.openxmlformats.org/officeDocument/2006/relationships/ctrlProp" Target="../ctrlProps/ctrlProp162.xml"/><Relationship Id="rId361" Type="http://schemas.openxmlformats.org/officeDocument/2006/relationships/ctrlProp" Target="../ctrlProps/ctrlProp369.xml"/><Relationship Id="rId196" Type="http://schemas.openxmlformats.org/officeDocument/2006/relationships/ctrlProp" Target="../ctrlProps/ctrlProp204.xml"/><Relationship Id="rId417" Type="http://schemas.openxmlformats.org/officeDocument/2006/relationships/ctrlProp" Target="../ctrlProps/ctrlProp425.xml"/><Relationship Id="rId459" Type="http://schemas.openxmlformats.org/officeDocument/2006/relationships/ctrlProp" Target="../ctrlProps/ctrlProp467.xml"/><Relationship Id="rId16" Type="http://schemas.openxmlformats.org/officeDocument/2006/relationships/ctrlProp" Target="../ctrlProps/ctrlProp24.xml"/><Relationship Id="rId221" Type="http://schemas.openxmlformats.org/officeDocument/2006/relationships/ctrlProp" Target="../ctrlProps/ctrlProp229.xml"/><Relationship Id="rId263" Type="http://schemas.openxmlformats.org/officeDocument/2006/relationships/ctrlProp" Target="../ctrlProps/ctrlProp271.xml"/><Relationship Id="rId319" Type="http://schemas.openxmlformats.org/officeDocument/2006/relationships/ctrlProp" Target="../ctrlProps/ctrlProp327.xml"/><Relationship Id="rId470" Type="http://schemas.openxmlformats.org/officeDocument/2006/relationships/ctrlProp" Target="../ctrlProps/ctrlProp478.xml"/><Relationship Id="rId58" Type="http://schemas.openxmlformats.org/officeDocument/2006/relationships/ctrlProp" Target="../ctrlProps/ctrlProp66.xml"/><Relationship Id="rId123" Type="http://schemas.openxmlformats.org/officeDocument/2006/relationships/ctrlProp" Target="../ctrlProps/ctrlProp131.xml"/><Relationship Id="rId330" Type="http://schemas.openxmlformats.org/officeDocument/2006/relationships/ctrlProp" Target="../ctrlProps/ctrlProp338.xml"/><Relationship Id="rId165" Type="http://schemas.openxmlformats.org/officeDocument/2006/relationships/ctrlProp" Target="../ctrlProps/ctrlProp173.xml"/><Relationship Id="rId372" Type="http://schemas.openxmlformats.org/officeDocument/2006/relationships/ctrlProp" Target="../ctrlProps/ctrlProp380.xml"/><Relationship Id="rId428" Type="http://schemas.openxmlformats.org/officeDocument/2006/relationships/ctrlProp" Target="../ctrlProps/ctrlProp436.xml"/><Relationship Id="rId232" Type="http://schemas.openxmlformats.org/officeDocument/2006/relationships/ctrlProp" Target="../ctrlProps/ctrlProp240.xml"/><Relationship Id="rId274" Type="http://schemas.openxmlformats.org/officeDocument/2006/relationships/ctrlProp" Target="../ctrlProps/ctrlProp282.xml"/><Relationship Id="rId481" Type="http://schemas.openxmlformats.org/officeDocument/2006/relationships/ctrlProp" Target="../ctrlProps/ctrlProp489.xml"/><Relationship Id="rId27" Type="http://schemas.openxmlformats.org/officeDocument/2006/relationships/ctrlProp" Target="../ctrlProps/ctrlProp35.xml"/><Relationship Id="rId69" Type="http://schemas.openxmlformats.org/officeDocument/2006/relationships/ctrlProp" Target="../ctrlProps/ctrlProp77.xml"/><Relationship Id="rId134" Type="http://schemas.openxmlformats.org/officeDocument/2006/relationships/ctrlProp" Target="../ctrlProps/ctrlProp142.xml"/><Relationship Id="rId80" Type="http://schemas.openxmlformats.org/officeDocument/2006/relationships/ctrlProp" Target="../ctrlProps/ctrlProp88.xml"/><Relationship Id="rId176" Type="http://schemas.openxmlformats.org/officeDocument/2006/relationships/ctrlProp" Target="../ctrlProps/ctrlProp184.xml"/><Relationship Id="rId341" Type="http://schemas.openxmlformats.org/officeDocument/2006/relationships/ctrlProp" Target="../ctrlProps/ctrlProp349.xml"/><Relationship Id="rId383" Type="http://schemas.openxmlformats.org/officeDocument/2006/relationships/ctrlProp" Target="../ctrlProps/ctrlProp391.xml"/><Relationship Id="rId439" Type="http://schemas.openxmlformats.org/officeDocument/2006/relationships/ctrlProp" Target="../ctrlProps/ctrlProp447.xml"/><Relationship Id="rId201" Type="http://schemas.openxmlformats.org/officeDocument/2006/relationships/ctrlProp" Target="../ctrlProps/ctrlProp209.xml"/><Relationship Id="rId243" Type="http://schemas.openxmlformats.org/officeDocument/2006/relationships/ctrlProp" Target="../ctrlProps/ctrlProp251.xml"/><Relationship Id="rId285" Type="http://schemas.openxmlformats.org/officeDocument/2006/relationships/ctrlProp" Target="../ctrlProps/ctrlProp293.xml"/><Relationship Id="rId450" Type="http://schemas.openxmlformats.org/officeDocument/2006/relationships/ctrlProp" Target="../ctrlProps/ctrlProp458.xml"/><Relationship Id="rId38" Type="http://schemas.openxmlformats.org/officeDocument/2006/relationships/ctrlProp" Target="../ctrlProps/ctrlProp46.xml"/><Relationship Id="rId103" Type="http://schemas.openxmlformats.org/officeDocument/2006/relationships/ctrlProp" Target="../ctrlProps/ctrlProp111.xml"/><Relationship Id="rId310" Type="http://schemas.openxmlformats.org/officeDocument/2006/relationships/ctrlProp" Target="../ctrlProps/ctrlProp318.xml"/><Relationship Id="rId492" Type="http://schemas.openxmlformats.org/officeDocument/2006/relationships/ctrlProp" Target="../ctrlProps/ctrlProp500.xml"/><Relationship Id="rId91" Type="http://schemas.openxmlformats.org/officeDocument/2006/relationships/ctrlProp" Target="../ctrlProps/ctrlProp99.xml"/><Relationship Id="rId145" Type="http://schemas.openxmlformats.org/officeDocument/2006/relationships/ctrlProp" Target="../ctrlProps/ctrlProp153.xml"/><Relationship Id="rId187" Type="http://schemas.openxmlformats.org/officeDocument/2006/relationships/ctrlProp" Target="../ctrlProps/ctrlProp195.xml"/><Relationship Id="rId352" Type="http://schemas.openxmlformats.org/officeDocument/2006/relationships/ctrlProp" Target="../ctrlProps/ctrlProp360.xml"/><Relationship Id="rId394" Type="http://schemas.openxmlformats.org/officeDocument/2006/relationships/ctrlProp" Target="../ctrlProps/ctrlProp402.xml"/><Relationship Id="rId408" Type="http://schemas.openxmlformats.org/officeDocument/2006/relationships/ctrlProp" Target="../ctrlProps/ctrlProp416.xml"/><Relationship Id="rId212" Type="http://schemas.openxmlformats.org/officeDocument/2006/relationships/ctrlProp" Target="../ctrlProps/ctrlProp220.xml"/><Relationship Id="rId254" Type="http://schemas.openxmlformats.org/officeDocument/2006/relationships/ctrlProp" Target="../ctrlProps/ctrlProp262.xml"/><Relationship Id="rId49" Type="http://schemas.openxmlformats.org/officeDocument/2006/relationships/ctrlProp" Target="../ctrlProps/ctrlProp57.xml"/><Relationship Id="rId114" Type="http://schemas.openxmlformats.org/officeDocument/2006/relationships/ctrlProp" Target="../ctrlProps/ctrlProp122.xml"/><Relationship Id="rId296" Type="http://schemas.openxmlformats.org/officeDocument/2006/relationships/ctrlProp" Target="../ctrlProps/ctrlProp304.xml"/><Relationship Id="rId461" Type="http://schemas.openxmlformats.org/officeDocument/2006/relationships/ctrlProp" Target="../ctrlProps/ctrlProp469.xml"/><Relationship Id="rId60" Type="http://schemas.openxmlformats.org/officeDocument/2006/relationships/ctrlProp" Target="../ctrlProps/ctrlProp68.xml"/><Relationship Id="rId156" Type="http://schemas.openxmlformats.org/officeDocument/2006/relationships/ctrlProp" Target="../ctrlProps/ctrlProp164.xml"/><Relationship Id="rId198" Type="http://schemas.openxmlformats.org/officeDocument/2006/relationships/ctrlProp" Target="../ctrlProps/ctrlProp206.xml"/><Relationship Id="rId321" Type="http://schemas.openxmlformats.org/officeDocument/2006/relationships/ctrlProp" Target="../ctrlProps/ctrlProp329.xml"/><Relationship Id="rId363" Type="http://schemas.openxmlformats.org/officeDocument/2006/relationships/ctrlProp" Target="../ctrlProps/ctrlProp371.xml"/><Relationship Id="rId419" Type="http://schemas.openxmlformats.org/officeDocument/2006/relationships/ctrlProp" Target="../ctrlProps/ctrlProp427.xml"/><Relationship Id="rId223" Type="http://schemas.openxmlformats.org/officeDocument/2006/relationships/ctrlProp" Target="../ctrlProps/ctrlProp231.xml"/><Relationship Id="rId430" Type="http://schemas.openxmlformats.org/officeDocument/2006/relationships/ctrlProp" Target="../ctrlProps/ctrlProp438.xml"/><Relationship Id="rId18" Type="http://schemas.openxmlformats.org/officeDocument/2006/relationships/ctrlProp" Target="../ctrlProps/ctrlProp26.xml"/><Relationship Id="rId265" Type="http://schemas.openxmlformats.org/officeDocument/2006/relationships/ctrlProp" Target="../ctrlProps/ctrlProp273.xml"/><Relationship Id="rId472" Type="http://schemas.openxmlformats.org/officeDocument/2006/relationships/ctrlProp" Target="../ctrlProps/ctrlProp480.xml"/><Relationship Id="rId125" Type="http://schemas.openxmlformats.org/officeDocument/2006/relationships/ctrlProp" Target="../ctrlProps/ctrlProp133.xml"/><Relationship Id="rId167" Type="http://schemas.openxmlformats.org/officeDocument/2006/relationships/ctrlProp" Target="../ctrlProps/ctrlProp175.xml"/><Relationship Id="rId332" Type="http://schemas.openxmlformats.org/officeDocument/2006/relationships/ctrlProp" Target="../ctrlProps/ctrlProp340.xml"/><Relationship Id="rId374" Type="http://schemas.openxmlformats.org/officeDocument/2006/relationships/ctrlProp" Target="../ctrlProps/ctrlProp382.xml"/><Relationship Id="rId71" Type="http://schemas.openxmlformats.org/officeDocument/2006/relationships/ctrlProp" Target="../ctrlProps/ctrlProp79.xml"/><Relationship Id="rId234" Type="http://schemas.openxmlformats.org/officeDocument/2006/relationships/ctrlProp" Target="../ctrlProps/ctrlProp242.xml"/><Relationship Id="rId2" Type="http://schemas.openxmlformats.org/officeDocument/2006/relationships/drawing" Target="../drawings/drawing4.xml"/><Relationship Id="rId29" Type="http://schemas.openxmlformats.org/officeDocument/2006/relationships/ctrlProp" Target="../ctrlProps/ctrlProp37.xml"/><Relationship Id="rId276" Type="http://schemas.openxmlformats.org/officeDocument/2006/relationships/ctrlProp" Target="../ctrlProps/ctrlProp284.xml"/><Relationship Id="rId441" Type="http://schemas.openxmlformats.org/officeDocument/2006/relationships/ctrlProp" Target="../ctrlProps/ctrlProp449.xml"/><Relationship Id="rId483" Type="http://schemas.openxmlformats.org/officeDocument/2006/relationships/ctrlProp" Target="../ctrlProps/ctrlProp491.xml"/><Relationship Id="rId40" Type="http://schemas.openxmlformats.org/officeDocument/2006/relationships/ctrlProp" Target="../ctrlProps/ctrlProp48.xml"/><Relationship Id="rId136" Type="http://schemas.openxmlformats.org/officeDocument/2006/relationships/ctrlProp" Target="../ctrlProps/ctrlProp144.xml"/><Relationship Id="rId178" Type="http://schemas.openxmlformats.org/officeDocument/2006/relationships/ctrlProp" Target="../ctrlProps/ctrlProp186.xml"/><Relationship Id="rId301" Type="http://schemas.openxmlformats.org/officeDocument/2006/relationships/ctrlProp" Target="../ctrlProps/ctrlProp309.xml"/><Relationship Id="rId343" Type="http://schemas.openxmlformats.org/officeDocument/2006/relationships/ctrlProp" Target="../ctrlProps/ctrlProp351.xml"/><Relationship Id="rId82" Type="http://schemas.openxmlformats.org/officeDocument/2006/relationships/ctrlProp" Target="../ctrlProps/ctrlProp90.xml"/><Relationship Id="rId203" Type="http://schemas.openxmlformats.org/officeDocument/2006/relationships/ctrlProp" Target="../ctrlProps/ctrlProp211.xml"/><Relationship Id="rId385" Type="http://schemas.openxmlformats.org/officeDocument/2006/relationships/ctrlProp" Target="../ctrlProps/ctrlProp393.xml"/><Relationship Id="rId245" Type="http://schemas.openxmlformats.org/officeDocument/2006/relationships/ctrlProp" Target="../ctrlProps/ctrlProp253.xml"/><Relationship Id="rId287" Type="http://schemas.openxmlformats.org/officeDocument/2006/relationships/ctrlProp" Target="../ctrlProps/ctrlProp295.xml"/><Relationship Id="rId410" Type="http://schemas.openxmlformats.org/officeDocument/2006/relationships/ctrlProp" Target="../ctrlProps/ctrlProp418.xml"/><Relationship Id="rId452" Type="http://schemas.openxmlformats.org/officeDocument/2006/relationships/ctrlProp" Target="../ctrlProps/ctrlProp460.xml"/><Relationship Id="rId494" Type="http://schemas.openxmlformats.org/officeDocument/2006/relationships/ctrlProp" Target="../ctrlProps/ctrlProp502.xml"/><Relationship Id="rId105" Type="http://schemas.openxmlformats.org/officeDocument/2006/relationships/ctrlProp" Target="../ctrlProps/ctrlProp113.xml"/><Relationship Id="rId147" Type="http://schemas.openxmlformats.org/officeDocument/2006/relationships/ctrlProp" Target="../ctrlProps/ctrlProp155.xml"/><Relationship Id="rId312" Type="http://schemas.openxmlformats.org/officeDocument/2006/relationships/ctrlProp" Target="../ctrlProps/ctrlProp320.xml"/><Relationship Id="rId354" Type="http://schemas.openxmlformats.org/officeDocument/2006/relationships/ctrlProp" Target="../ctrlProps/ctrlProp362.xml"/><Relationship Id="rId51" Type="http://schemas.openxmlformats.org/officeDocument/2006/relationships/ctrlProp" Target="../ctrlProps/ctrlProp59.xml"/><Relationship Id="rId93" Type="http://schemas.openxmlformats.org/officeDocument/2006/relationships/ctrlProp" Target="../ctrlProps/ctrlProp101.xml"/><Relationship Id="rId189" Type="http://schemas.openxmlformats.org/officeDocument/2006/relationships/ctrlProp" Target="../ctrlProps/ctrlProp197.xml"/><Relationship Id="rId396" Type="http://schemas.openxmlformats.org/officeDocument/2006/relationships/ctrlProp" Target="../ctrlProps/ctrlProp404.xml"/><Relationship Id="rId214" Type="http://schemas.openxmlformats.org/officeDocument/2006/relationships/ctrlProp" Target="../ctrlProps/ctrlProp222.xml"/><Relationship Id="rId256" Type="http://schemas.openxmlformats.org/officeDocument/2006/relationships/ctrlProp" Target="../ctrlProps/ctrlProp264.xml"/><Relationship Id="rId298" Type="http://schemas.openxmlformats.org/officeDocument/2006/relationships/ctrlProp" Target="../ctrlProps/ctrlProp306.xml"/><Relationship Id="rId421" Type="http://schemas.openxmlformats.org/officeDocument/2006/relationships/ctrlProp" Target="../ctrlProps/ctrlProp429.xml"/><Relationship Id="rId463" Type="http://schemas.openxmlformats.org/officeDocument/2006/relationships/ctrlProp" Target="../ctrlProps/ctrlProp471.xml"/><Relationship Id="rId116" Type="http://schemas.openxmlformats.org/officeDocument/2006/relationships/ctrlProp" Target="../ctrlProps/ctrlProp124.xml"/><Relationship Id="rId158" Type="http://schemas.openxmlformats.org/officeDocument/2006/relationships/ctrlProp" Target="../ctrlProps/ctrlProp166.xml"/><Relationship Id="rId323" Type="http://schemas.openxmlformats.org/officeDocument/2006/relationships/ctrlProp" Target="../ctrlProps/ctrlProp331.xml"/><Relationship Id="rId20" Type="http://schemas.openxmlformats.org/officeDocument/2006/relationships/ctrlProp" Target="../ctrlProps/ctrlProp28.xml"/><Relationship Id="rId62" Type="http://schemas.openxmlformats.org/officeDocument/2006/relationships/ctrlProp" Target="../ctrlProps/ctrlProp70.xml"/><Relationship Id="rId365" Type="http://schemas.openxmlformats.org/officeDocument/2006/relationships/ctrlProp" Target="../ctrlProps/ctrlProp373.xml"/><Relationship Id="rId225" Type="http://schemas.openxmlformats.org/officeDocument/2006/relationships/ctrlProp" Target="../ctrlProps/ctrlProp233.xml"/><Relationship Id="rId267" Type="http://schemas.openxmlformats.org/officeDocument/2006/relationships/ctrlProp" Target="../ctrlProps/ctrlProp275.xml"/><Relationship Id="rId432" Type="http://schemas.openxmlformats.org/officeDocument/2006/relationships/ctrlProp" Target="../ctrlProps/ctrlProp440.xml"/><Relationship Id="rId474" Type="http://schemas.openxmlformats.org/officeDocument/2006/relationships/ctrlProp" Target="../ctrlProps/ctrlProp482.xml"/><Relationship Id="rId106" Type="http://schemas.openxmlformats.org/officeDocument/2006/relationships/ctrlProp" Target="../ctrlProps/ctrlProp114.xml"/><Relationship Id="rId127" Type="http://schemas.openxmlformats.org/officeDocument/2006/relationships/ctrlProp" Target="../ctrlProps/ctrlProp135.xml"/><Relationship Id="rId313" Type="http://schemas.openxmlformats.org/officeDocument/2006/relationships/ctrlProp" Target="../ctrlProps/ctrlProp321.xml"/><Relationship Id="rId495" Type="http://schemas.openxmlformats.org/officeDocument/2006/relationships/ctrlProp" Target="../ctrlProps/ctrlProp503.xml"/><Relationship Id="rId10" Type="http://schemas.openxmlformats.org/officeDocument/2006/relationships/ctrlProp" Target="../ctrlProps/ctrlProp18.xml"/><Relationship Id="rId31" Type="http://schemas.openxmlformats.org/officeDocument/2006/relationships/ctrlProp" Target="../ctrlProps/ctrlProp39.xml"/><Relationship Id="rId52" Type="http://schemas.openxmlformats.org/officeDocument/2006/relationships/ctrlProp" Target="../ctrlProps/ctrlProp60.xml"/><Relationship Id="rId73" Type="http://schemas.openxmlformats.org/officeDocument/2006/relationships/ctrlProp" Target="../ctrlProps/ctrlProp81.xml"/><Relationship Id="rId94" Type="http://schemas.openxmlformats.org/officeDocument/2006/relationships/ctrlProp" Target="../ctrlProps/ctrlProp102.xml"/><Relationship Id="rId148" Type="http://schemas.openxmlformats.org/officeDocument/2006/relationships/ctrlProp" Target="../ctrlProps/ctrlProp156.xml"/><Relationship Id="rId169" Type="http://schemas.openxmlformats.org/officeDocument/2006/relationships/ctrlProp" Target="../ctrlProps/ctrlProp177.xml"/><Relationship Id="rId334" Type="http://schemas.openxmlformats.org/officeDocument/2006/relationships/ctrlProp" Target="../ctrlProps/ctrlProp342.xml"/><Relationship Id="rId355" Type="http://schemas.openxmlformats.org/officeDocument/2006/relationships/ctrlProp" Target="../ctrlProps/ctrlProp363.xml"/><Relationship Id="rId376" Type="http://schemas.openxmlformats.org/officeDocument/2006/relationships/ctrlProp" Target="../ctrlProps/ctrlProp384.xml"/><Relationship Id="rId397" Type="http://schemas.openxmlformats.org/officeDocument/2006/relationships/ctrlProp" Target="../ctrlProps/ctrlProp405.xml"/><Relationship Id="rId4" Type="http://schemas.openxmlformats.org/officeDocument/2006/relationships/ctrlProp" Target="../ctrlProps/ctrlProp12.xml"/><Relationship Id="rId180" Type="http://schemas.openxmlformats.org/officeDocument/2006/relationships/ctrlProp" Target="../ctrlProps/ctrlProp188.xml"/><Relationship Id="rId215" Type="http://schemas.openxmlformats.org/officeDocument/2006/relationships/ctrlProp" Target="../ctrlProps/ctrlProp223.xml"/><Relationship Id="rId236" Type="http://schemas.openxmlformats.org/officeDocument/2006/relationships/ctrlProp" Target="../ctrlProps/ctrlProp244.xml"/><Relationship Id="rId257" Type="http://schemas.openxmlformats.org/officeDocument/2006/relationships/ctrlProp" Target="../ctrlProps/ctrlProp265.xml"/><Relationship Id="rId278" Type="http://schemas.openxmlformats.org/officeDocument/2006/relationships/ctrlProp" Target="../ctrlProps/ctrlProp286.xml"/><Relationship Id="rId401" Type="http://schemas.openxmlformats.org/officeDocument/2006/relationships/ctrlProp" Target="../ctrlProps/ctrlProp409.xml"/><Relationship Id="rId422" Type="http://schemas.openxmlformats.org/officeDocument/2006/relationships/ctrlProp" Target="../ctrlProps/ctrlProp430.xml"/><Relationship Id="rId443" Type="http://schemas.openxmlformats.org/officeDocument/2006/relationships/ctrlProp" Target="../ctrlProps/ctrlProp451.xml"/><Relationship Id="rId464" Type="http://schemas.openxmlformats.org/officeDocument/2006/relationships/ctrlProp" Target="../ctrlProps/ctrlProp472.xml"/><Relationship Id="rId303" Type="http://schemas.openxmlformats.org/officeDocument/2006/relationships/ctrlProp" Target="../ctrlProps/ctrlProp311.xml"/><Relationship Id="rId485" Type="http://schemas.openxmlformats.org/officeDocument/2006/relationships/ctrlProp" Target="../ctrlProps/ctrlProp493.xml"/><Relationship Id="rId42" Type="http://schemas.openxmlformats.org/officeDocument/2006/relationships/ctrlProp" Target="../ctrlProps/ctrlProp50.xml"/><Relationship Id="rId84" Type="http://schemas.openxmlformats.org/officeDocument/2006/relationships/ctrlProp" Target="../ctrlProps/ctrlProp92.xml"/><Relationship Id="rId138" Type="http://schemas.openxmlformats.org/officeDocument/2006/relationships/ctrlProp" Target="../ctrlProps/ctrlProp146.xml"/><Relationship Id="rId345" Type="http://schemas.openxmlformats.org/officeDocument/2006/relationships/ctrlProp" Target="../ctrlProps/ctrlProp353.xml"/><Relationship Id="rId387" Type="http://schemas.openxmlformats.org/officeDocument/2006/relationships/ctrlProp" Target="../ctrlProps/ctrlProp395.xml"/><Relationship Id="rId191" Type="http://schemas.openxmlformats.org/officeDocument/2006/relationships/ctrlProp" Target="../ctrlProps/ctrlProp199.xml"/><Relationship Id="rId205" Type="http://schemas.openxmlformats.org/officeDocument/2006/relationships/ctrlProp" Target="../ctrlProps/ctrlProp213.xml"/><Relationship Id="rId247" Type="http://schemas.openxmlformats.org/officeDocument/2006/relationships/ctrlProp" Target="../ctrlProps/ctrlProp255.xml"/><Relationship Id="rId412" Type="http://schemas.openxmlformats.org/officeDocument/2006/relationships/ctrlProp" Target="../ctrlProps/ctrlProp420.xml"/><Relationship Id="rId107" Type="http://schemas.openxmlformats.org/officeDocument/2006/relationships/ctrlProp" Target="../ctrlProps/ctrlProp115.xml"/><Relationship Id="rId289" Type="http://schemas.openxmlformats.org/officeDocument/2006/relationships/ctrlProp" Target="../ctrlProps/ctrlProp297.xml"/><Relationship Id="rId454" Type="http://schemas.openxmlformats.org/officeDocument/2006/relationships/ctrlProp" Target="../ctrlProps/ctrlProp462.xml"/><Relationship Id="rId496" Type="http://schemas.openxmlformats.org/officeDocument/2006/relationships/ctrlProp" Target="../ctrlProps/ctrlProp504.xml"/><Relationship Id="rId11" Type="http://schemas.openxmlformats.org/officeDocument/2006/relationships/ctrlProp" Target="../ctrlProps/ctrlProp19.xml"/><Relationship Id="rId53" Type="http://schemas.openxmlformats.org/officeDocument/2006/relationships/ctrlProp" Target="../ctrlProps/ctrlProp61.xml"/><Relationship Id="rId149" Type="http://schemas.openxmlformats.org/officeDocument/2006/relationships/ctrlProp" Target="../ctrlProps/ctrlProp157.xml"/><Relationship Id="rId314" Type="http://schemas.openxmlformats.org/officeDocument/2006/relationships/ctrlProp" Target="../ctrlProps/ctrlProp322.xml"/><Relationship Id="rId356" Type="http://schemas.openxmlformats.org/officeDocument/2006/relationships/ctrlProp" Target="../ctrlProps/ctrlProp364.xml"/><Relationship Id="rId398" Type="http://schemas.openxmlformats.org/officeDocument/2006/relationships/ctrlProp" Target="../ctrlProps/ctrlProp406.xml"/><Relationship Id="rId95" Type="http://schemas.openxmlformats.org/officeDocument/2006/relationships/ctrlProp" Target="../ctrlProps/ctrlProp103.xml"/><Relationship Id="rId160" Type="http://schemas.openxmlformats.org/officeDocument/2006/relationships/ctrlProp" Target="../ctrlProps/ctrlProp168.xml"/><Relationship Id="rId216" Type="http://schemas.openxmlformats.org/officeDocument/2006/relationships/ctrlProp" Target="../ctrlProps/ctrlProp224.xml"/><Relationship Id="rId423" Type="http://schemas.openxmlformats.org/officeDocument/2006/relationships/ctrlProp" Target="../ctrlProps/ctrlProp431.xml"/><Relationship Id="rId258" Type="http://schemas.openxmlformats.org/officeDocument/2006/relationships/ctrlProp" Target="../ctrlProps/ctrlProp266.xml"/><Relationship Id="rId465" Type="http://schemas.openxmlformats.org/officeDocument/2006/relationships/ctrlProp" Target="../ctrlProps/ctrlProp473.xml"/><Relationship Id="rId22" Type="http://schemas.openxmlformats.org/officeDocument/2006/relationships/ctrlProp" Target="../ctrlProps/ctrlProp30.xml"/><Relationship Id="rId64" Type="http://schemas.openxmlformats.org/officeDocument/2006/relationships/ctrlProp" Target="../ctrlProps/ctrlProp72.xml"/><Relationship Id="rId118" Type="http://schemas.openxmlformats.org/officeDocument/2006/relationships/ctrlProp" Target="../ctrlProps/ctrlProp126.xml"/><Relationship Id="rId325" Type="http://schemas.openxmlformats.org/officeDocument/2006/relationships/ctrlProp" Target="../ctrlProps/ctrlProp333.xml"/><Relationship Id="rId367" Type="http://schemas.openxmlformats.org/officeDocument/2006/relationships/ctrlProp" Target="../ctrlProps/ctrlProp375.xml"/><Relationship Id="rId171" Type="http://schemas.openxmlformats.org/officeDocument/2006/relationships/ctrlProp" Target="../ctrlProps/ctrlProp179.xml"/><Relationship Id="rId227" Type="http://schemas.openxmlformats.org/officeDocument/2006/relationships/ctrlProp" Target="../ctrlProps/ctrlProp235.xml"/><Relationship Id="rId269" Type="http://schemas.openxmlformats.org/officeDocument/2006/relationships/ctrlProp" Target="../ctrlProps/ctrlProp277.xml"/><Relationship Id="rId434" Type="http://schemas.openxmlformats.org/officeDocument/2006/relationships/ctrlProp" Target="../ctrlProps/ctrlProp442.xml"/><Relationship Id="rId476" Type="http://schemas.openxmlformats.org/officeDocument/2006/relationships/ctrlProp" Target="../ctrlProps/ctrlProp484.xml"/><Relationship Id="rId33" Type="http://schemas.openxmlformats.org/officeDocument/2006/relationships/ctrlProp" Target="../ctrlProps/ctrlProp41.xml"/><Relationship Id="rId129" Type="http://schemas.openxmlformats.org/officeDocument/2006/relationships/ctrlProp" Target="../ctrlProps/ctrlProp137.xml"/><Relationship Id="rId280" Type="http://schemas.openxmlformats.org/officeDocument/2006/relationships/ctrlProp" Target="../ctrlProps/ctrlProp288.xml"/><Relationship Id="rId336" Type="http://schemas.openxmlformats.org/officeDocument/2006/relationships/ctrlProp" Target="../ctrlProps/ctrlProp344.xml"/><Relationship Id="rId75" Type="http://schemas.openxmlformats.org/officeDocument/2006/relationships/ctrlProp" Target="../ctrlProps/ctrlProp83.xml"/><Relationship Id="rId140" Type="http://schemas.openxmlformats.org/officeDocument/2006/relationships/ctrlProp" Target="../ctrlProps/ctrlProp148.xml"/><Relationship Id="rId182" Type="http://schemas.openxmlformats.org/officeDocument/2006/relationships/ctrlProp" Target="../ctrlProps/ctrlProp190.xml"/><Relationship Id="rId378" Type="http://schemas.openxmlformats.org/officeDocument/2006/relationships/ctrlProp" Target="../ctrlProps/ctrlProp386.xml"/><Relationship Id="rId403" Type="http://schemas.openxmlformats.org/officeDocument/2006/relationships/ctrlProp" Target="../ctrlProps/ctrlProp411.xml"/><Relationship Id="rId6" Type="http://schemas.openxmlformats.org/officeDocument/2006/relationships/ctrlProp" Target="../ctrlProps/ctrlProp14.xml"/><Relationship Id="rId238" Type="http://schemas.openxmlformats.org/officeDocument/2006/relationships/ctrlProp" Target="../ctrlProps/ctrlProp246.xml"/><Relationship Id="rId445" Type="http://schemas.openxmlformats.org/officeDocument/2006/relationships/ctrlProp" Target="../ctrlProps/ctrlProp453.xml"/><Relationship Id="rId487" Type="http://schemas.openxmlformats.org/officeDocument/2006/relationships/ctrlProp" Target="../ctrlProps/ctrlProp495.xml"/><Relationship Id="rId291" Type="http://schemas.openxmlformats.org/officeDocument/2006/relationships/ctrlProp" Target="../ctrlProps/ctrlProp299.xml"/><Relationship Id="rId305" Type="http://schemas.openxmlformats.org/officeDocument/2006/relationships/ctrlProp" Target="../ctrlProps/ctrlProp313.xml"/><Relationship Id="rId347" Type="http://schemas.openxmlformats.org/officeDocument/2006/relationships/ctrlProp" Target="../ctrlProps/ctrlProp355.xml"/><Relationship Id="rId44" Type="http://schemas.openxmlformats.org/officeDocument/2006/relationships/ctrlProp" Target="../ctrlProps/ctrlProp52.xml"/><Relationship Id="rId86" Type="http://schemas.openxmlformats.org/officeDocument/2006/relationships/ctrlProp" Target="../ctrlProps/ctrlProp94.xml"/><Relationship Id="rId151" Type="http://schemas.openxmlformats.org/officeDocument/2006/relationships/ctrlProp" Target="../ctrlProps/ctrlProp159.xml"/><Relationship Id="rId389" Type="http://schemas.openxmlformats.org/officeDocument/2006/relationships/ctrlProp" Target="../ctrlProps/ctrlProp397.xml"/><Relationship Id="rId193" Type="http://schemas.openxmlformats.org/officeDocument/2006/relationships/ctrlProp" Target="../ctrlProps/ctrlProp201.xml"/><Relationship Id="rId207" Type="http://schemas.openxmlformats.org/officeDocument/2006/relationships/ctrlProp" Target="../ctrlProps/ctrlProp215.xml"/><Relationship Id="rId249" Type="http://schemas.openxmlformats.org/officeDocument/2006/relationships/ctrlProp" Target="../ctrlProps/ctrlProp257.xml"/><Relationship Id="rId414" Type="http://schemas.openxmlformats.org/officeDocument/2006/relationships/ctrlProp" Target="../ctrlProps/ctrlProp422.xml"/><Relationship Id="rId456" Type="http://schemas.openxmlformats.org/officeDocument/2006/relationships/ctrlProp" Target="../ctrlProps/ctrlProp464.xml"/><Relationship Id="rId498" Type="http://schemas.openxmlformats.org/officeDocument/2006/relationships/ctrlProp" Target="../ctrlProps/ctrlProp506.xml"/><Relationship Id="rId13" Type="http://schemas.openxmlformats.org/officeDocument/2006/relationships/ctrlProp" Target="../ctrlProps/ctrlProp21.xml"/><Relationship Id="rId109" Type="http://schemas.openxmlformats.org/officeDocument/2006/relationships/ctrlProp" Target="../ctrlProps/ctrlProp117.xml"/><Relationship Id="rId260" Type="http://schemas.openxmlformats.org/officeDocument/2006/relationships/ctrlProp" Target="../ctrlProps/ctrlProp268.xml"/><Relationship Id="rId316" Type="http://schemas.openxmlformats.org/officeDocument/2006/relationships/ctrlProp" Target="../ctrlProps/ctrlProp324.xml"/><Relationship Id="rId55" Type="http://schemas.openxmlformats.org/officeDocument/2006/relationships/ctrlProp" Target="../ctrlProps/ctrlProp63.xml"/><Relationship Id="rId97" Type="http://schemas.openxmlformats.org/officeDocument/2006/relationships/ctrlProp" Target="../ctrlProps/ctrlProp105.xml"/><Relationship Id="rId120" Type="http://schemas.openxmlformats.org/officeDocument/2006/relationships/ctrlProp" Target="../ctrlProps/ctrlProp128.xml"/><Relationship Id="rId358" Type="http://schemas.openxmlformats.org/officeDocument/2006/relationships/ctrlProp" Target="../ctrlProps/ctrlProp366.xml"/><Relationship Id="rId162" Type="http://schemas.openxmlformats.org/officeDocument/2006/relationships/ctrlProp" Target="../ctrlProps/ctrlProp170.xml"/><Relationship Id="rId218" Type="http://schemas.openxmlformats.org/officeDocument/2006/relationships/ctrlProp" Target="../ctrlProps/ctrlProp226.xml"/><Relationship Id="rId425" Type="http://schemas.openxmlformats.org/officeDocument/2006/relationships/ctrlProp" Target="../ctrlProps/ctrlProp433.xml"/><Relationship Id="rId467" Type="http://schemas.openxmlformats.org/officeDocument/2006/relationships/ctrlProp" Target="../ctrlProps/ctrlProp475.xml"/><Relationship Id="rId271" Type="http://schemas.openxmlformats.org/officeDocument/2006/relationships/ctrlProp" Target="../ctrlProps/ctrlProp279.xml"/><Relationship Id="rId24" Type="http://schemas.openxmlformats.org/officeDocument/2006/relationships/ctrlProp" Target="../ctrlProps/ctrlProp32.xml"/><Relationship Id="rId66" Type="http://schemas.openxmlformats.org/officeDocument/2006/relationships/ctrlProp" Target="../ctrlProps/ctrlProp74.xml"/><Relationship Id="rId131" Type="http://schemas.openxmlformats.org/officeDocument/2006/relationships/ctrlProp" Target="../ctrlProps/ctrlProp139.xml"/><Relationship Id="rId327" Type="http://schemas.openxmlformats.org/officeDocument/2006/relationships/ctrlProp" Target="../ctrlProps/ctrlProp335.xml"/><Relationship Id="rId369" Type="http://schemas.openxmlformats.org/officeDocument/2006/relationships/ctrlProp" Target="../ctrlProps/ctrlProp377.xml"/><Relationship Id="rId173" Type="http://schemas.openxmlformats.org/officeDocument/2006/relationships/ctrlProp" Target="../ctrlProps/ctrlProp181.xml"/><Relationship Id="rId229" Type="http://schemas.openxmlformats.org/officeDocument/2006/relationships/ctrlProp" Target="../ctrlProps/ctrlProp237.xml"/><Relationship Id="rId380" Type="http://schemas.openxmlformats.org/officeDocument/2006/relationships/ctrlProp" Target="../ctrlProps/ctrlProp388.xml"/><Relationship Id="rId436" Type="http://schemas.openxmlformats.org/officeDocument/2006/relationships/ctrlProp" Target="../ctrlProps/ctrlProp444.xml"/><Relationship Id="rId240" Type="http://schemas.openxmlformats.org/officeDocument/2006/relationships/ctrlProp" Target="../ctrlProps/ctrlProp248.xml"/><Relationship Id="rId478" Type="http://schemas.openxmlformats.org/officeDocument/2006/relationships/ctrlProp" Target="../ctrlProps/ctrlProp486.xml"/><Relationship Id="rId35" Type="http://schemas.openxmlformats.org/officeDocument/2006/relationships/ctrlProp" Target="../ctrlProps/ctrlProp43.xml"/><Relationship Id="rId77" Type="http://schemas.openxmlformats.org/officeDocument/2006/relationships/ctrlProp" Target="../ctrlProps/ctrlProp85.xml"/><Relationship Id="rId100" Type="http://schemas.openxmlformats.org/officeDocument/2006/relationships/ctrlProp" Target="../ctrlProps/ctrlProp108.xml"/><Relationship Id="rId282" Type="http://schemas.openxmlformats.org/officeDocument/2006/relationships/ctrlProp" Target="../ctrlProps/ctrlProp290.xml"/><Relationship Id="rId338" Type="http://schemas.openxmlformats.org/officeDocument/2006/relationships/ctrlProp" Target="../ctrlProps/ctrlProp346.xml"/><Relationship Id="rId8" Type="http://schemas.openxmlformats.org/officeDocument/2006/relationships/ctrlProp" Target="../ctrlProps/ctrlProp16.xml"/><Relationship Id="rId142" Type="http://schemas.openxmlformats.org/officeDocument/2006/relationships/ctrlProp" Target="../ctrlProps/ctrlProp150.xml"/><Relationship Id="rId184" Type="http://schemas.openxmlformats.org/officeDocument/2006/relationships/ctrlProp" Target="../ctrlProps/ctrlProp192.xml"/><Relationship Id="rId391" Type="http://schemas.openxmlformats.org/officeDocument/2006/relationships/ctrlProp" Target="../ctrlProps/ctrlProp399.xml"/><Relationship Id="rId405" Type="http://schemas.openxmlformats.org/officeDocument/2006/relationships/ctrlProp" Target="../ctrlProps/ctrlProp413.xml"/><Relationship Id="rId447" Type="http://schemas.openxmlformats.org/officeDocument/2006/relationships/ctrlProp" Target="../ctrlProps/ctrlProp455.xml"/><Relationship Id="rId251" Type="http://schemas.openxmlformats.org/officeDocument/2006/relationships/ctrlProp" Target="../ctrlProps/ctrlProp259.xml"/><Relationship Id="rId489" Type="http://schemas.openxmlformats.org/officeDocument/2006/relationships/ctrlProp" Target="../ctrlProps/ctrlProp497.xml"/><Relationship Id="rId46" Type="http://schemas.openxmlformats.org/officeDocument/2006/relationships/ctrlProp" Target="../ctrlProps/ctrlProp54.xml"/><Relationship Id="rId293" Type="http://schemas.openxmlformats.org/officeDocument/2006/relationships/ctrlProp" Target="../ctrlProps/ctrlProp301.xml"/><Relationship Id="rId307" Type="http://schemas.openxmlformats.org/officeDocument/2006/relationships/ctrlProp" Target="../ctrlProps/ctrlProp315.xml"/><Relationship Id="rId349" Type="http://schemas.openxmlformats.org/officeDocument/2006/relationships/ctrlProp" Target="../ctrlProps/ctrlProp357.xml"/><Relationship Id="rId88" Type="http://schemas.openxmlformats.org/officeDocument/2006/relationships/ctrlProp" Target="../ctrlProps/ctrlProp96.xml"/><Relationship Id="rId111" Type="http://schemas.openxmlformats.org/officeDocument/2006/relationships/ctrlProp" Target="../ctrlProps/ctrlProp119.xml"/><Relationship Id="rId153" Type="http://schemas.openxmlformats.org/officeDocument/2006/relationships/ctrlProp" Target="../ctrlProps/ctrlProp161.xml"/><Relationship Id="rId195" Type="http://schemas.openxmlformats.org/officeDocument/2006/relationships/ctrlProp" Target="../ctrlProps/ctrlProp203.xml"/><Relationship Id="rId209" Type="http://schemas.openxmlformats.org/officeDocument/2006/relationships/ctrlProp" Target="../ctrlProps/ctrlProp217.xml"/><Relationship Id="rId360" Type="http://schemas.openxmlformats.org/officeDocument/2006/relationships/ctrlProp" Target="../ctrlProps/ctrlProp368.xml"/><Relationship Id="rId416" Type="http://schemas.openxmlformats.org/officeDocument/2006/relationships/ctrlProp" Target="../ctrlProps/ctrlProp424.xml"/><Relationship Id="rId220" Type="http://schemas.openxmlformats.org/officeDocument/2006/relationships/ctrlProp" Target="../ctrlProps/ctrlProp228.xml"/><Relationship Id="rId458" Type="http://schemas.openxmlformats.org/officeDocument/2006/relationships/ctrlProp" Target="../ctrlProps/ctrlProp466.xml"/><Relationship Id="rId15" Type="http://schemas.openxmlformats.org/officeDocument/2006/relationships/ctrlProp" Target="../ctrlProps/ctrlProp23.xml"/><Relationship Id="rId57" Type="http://schemas.openxmlformats.org/officeDocument/2006/relationships/ctrlProp" Target="../ctrlProps/ctrlProp65.xml"/><Relationship Id="rId262" Type="http://schemas.openxmlformats.org/officeDocument/2006/relationships/ctrlProp" Target="../ctrlProps/ctrlProp270.xml"/><Relationship Id="rId318" Type="http://schemas.openxmlformats.org/officeDocument/2006/relationships/ctrlProp" Target="../ctrlProps/ctrlProp326.xml"/><Relationship Id="rId99" Type="http://schemas.openxmlformats.org/officeDocument/2006/relationships/ctrlProp" Target="../ctrlProps/ctrlProp107.xml"/><Relationship Id="rId122" Type="http://schemas.openxmlformats.org/officeDocument/2006/relationships/ctrlProp" Target="../ctrlProps/ctrlProp130.xml"/><Relationship Id="rId164" Type="http://schemas.openxmlformats.org/officeDocument/2006/relationships/ctrlProp" Target="../ctrlProps/ctrlProp172.xml"/><Relationship Id="rId371" Type="http://schemas.openxmlformats.org/officeDocument/2006/relationships/ctrlProp" Target="../ctrlProps/ctrlProp379.xml"/><Relationship Id="rId427" Type="http://schemas.openxmlformats.org/officeDocument/2006/relationships/ctrlProp" Target="../ctrlProps/ctrlProp435.xml"/><Relationship Id="rId469" Type="http://schemas.openxmlformats.org/officeDocument/2006/relationships/ctrlProp" Target="../ctrlProps/ctrlProp477.xml"/><Relationship Id="rId26" Type="http://schemas.openxmlformats.org/officeDocument/2006/relationships/ctrlProp" Target="../ctrlProps/ctrlProp34.xml"/><Relationship Id="rId231" Type="http://schemas.openxmlformats.org/officeDocument/2006/relationships/ctrlProp" Target="../ctrlProps/ctrlProp239.xml"/><Relationship Id="rId273" Type="http://schemas.openxmlformats.org/officeDocument/2006/relationships/ctrlProp" Target="../ctrlProps/ctrlProp281.xml"/><Relationship Id="rId329" Type="http://schemas.openxmlformats.org/officeDocument/2006/relationships/ctrlProp" Target="../ctrlProps/ctrlProp337.xml"/><Relationship Id="rId480" Type="http://schemas.openxmlformats.org/officeDocument/2006/relationships/ctrlProp" Target="../ctrlProps/ctrlProp488.xml"/><Relationship Id="rId68" Type="http://schemas.openxmlformats.org/officeDocument/2006/relationships/ctrlProp" Target="../ctrlProps/ctrlProp76.xml"/><Relationship Id="rId133" Type="http://schemas.openxmlformats.org/officeDocument/2006/relationships/ctrlProp" Target="../ctrlProps/ctrlProp141.xml"/><Relationship Id="rId175" Type="http://schemas.openxmlformats.org/officeDocument/2006/relationships/ctrlProp" Target="../ctrlProps/ctrlProp183.xml"/><Relationship Id="rId340" Type="http://schemas.openxmlformats.org/officeDocument/2006/relationships/ctrlProp" Target="../ctrlProps/ctrlProp348.xml"/><Relationship Id="rId200" Type="http://schemas.openxmlformats.org/officeDocument/2006/relationships/ctrlProp" Target="../ctrlProps/ctrlProp208.xml"/><Relationship Id="rId382" Type="http://schemas.openxmlformats.org/officeDocument/2006/relationships/ctrlProp" Target="../ctrlProps/ctrlProp390.xml"/><Relationship Id="rId438" Type="http://schemas.openxmlformats.org/officeDocument/2006/relationships/ctrlProp" Target="../ctrlProps/ctrlProp446.xml"/><Relationship Id="rId242" Type="http://schemas.openxmlformats.org/officeDocument/2006/relationships/ctrlProp" Target="../ctrlProps/ctrlProp250.xml"/><Relationship Id="rId284" Type="http://schemas.openxmlformats.org/officeDocument/2006/relationships/ctrlProp" Target="../ctrlProps/ctrlProp292.xml"/><Relationship Id="rId491" Type="http://schemas.openxmlformats.org/officeDocument/2006/relationships/ctrlProp" Target="../ctrlProps/ctrlProp499.xml"/><Relationship Id="rId37" Type="http://schemas.openxmlformats.org/officeDocument/2006/relationships/ctrlProp" Target="../ctrlProps/ctrlProp45.xml"/><Relationship Id="rId79" Type="http://schemas.openxmlformats.org/officeDocument/2006/relationships/ctrlProp" Target="../ctrlProps/ctrlProp87.xml"/><Relationship Id="rId102" Type="http://schemas.openxmlformats.org/officeDocument/2006/relationships/ctrlProp" Target="../ctrlProps/ctrlProp110.xml"/><Relationship Id="rId144" Type="http://schemas.openxmlformats.org/officeDocument/2006/relationships/ctrlProp" Target="../ctrlProps/ctrlProp152.xml"/><Relationship Id="rId90" Type="http://schemas.openxmlformats.org/officeDocument/2006/relationships/ctrlProp" Target="../ctrlProps/ctrlProp98.xml"/><Relationship Id="rId186" Type="http://schemas.openxmlformats.org/officeDocument/2006/relationships/ctrlProp" Target="../ctrlProps/ctrlProp194.xml"/><Relationship Id="rId351" Type="http://schemas.openxmlformats.org/officeDocument/2006/relationships/ctrlProp" Target="../ctrlProps/ctrlProp359.xml"/><Relationship Id="rId393" Type="http://schemas.openxmlformats.org/officeDocument/2006/relationships/ctrlProp" Target="../ctrlProps/ctrlProp401.xml"/><Relationship Id="rId407" Type="http://schemas.openxmlformats.org/officeDocument/2006/relationships/ctrlProp" Target="../ctrlProps/ctrlProp415.xml"/><Relationship Id="rId449" Type="http://schemas.openxmlformats.org/officeDocument/2006/relationships/ctrlProp" Target="../ctrlProps/ctrlProp457.xml"/><Relationship Id="rId211" Type="http://schemas.openxmlformats.org/officeDocument/2006/relationships/ctrlProp" Target="../ctrlProps/ctrlProp219.xml"/><Relationship Id="rId253" Type="http://schemas.openxmlformats.org/officeDocument/2006/relationships/ctrlProp" Target="../ctrlProps/ctrlProp261.xml"/><Relationship Id="rId295" Type="http://schemas.openxmlformats.org/officeDocument/2006/relationships/ctrlProp" Target="../ctrlProps/ctrlProp303.xml"/><Relationship Id="rId309" Type="http://schemas.openxmlformats.org/officeDocument/2006/relationships/ctrlProp" Target="../ctrlProps/ctrlProp317.xml"/><Relationship Id="rId460" Type="http://schemas.openxmlformats.org/officeDocument/2006/relationships/ctrlProp" Target="../ctrlProps/ctrlProp468.xml"/><Relationship Id="rId48" Type="http://schemas.openxmlformats.org/officeDocument/2006/relationships/ctrlProp" Target="../ctrlProps/ctrlProp56.xml"/><Relationship Id="rId113" Type="http://schemas.openxmlformats.org/officeDocument/2006/relationships/ctrlProp" Target="../ctrlProps/ctrlProp121.xml"/><Relationship Id="rId320" Type="http://schemas.openxmlformats.org/officeDocument/2006/relationships/ctrlProp" Target="../ctrlProps/ctrlProp328.xml"/><Relationship Id="rId155" Type="http://schemas.openxmlformats.org/officeDocument/2006/relationships/ctrlProp" Target="../ctrlProps/ctrlProp163.xml"/><Relationship Id="rId197" Type="http://schemas.openxmlformats.org/officeDocument/2006/relationships/ctrlProp" Target="../ctrlProps/ctrlProp205.xml"/><Relationship Id="rId362" Type="http://schemas.openxmlformats.org/officeDocument/2006/relationships/ctrlProp" Target="../ctrlProps/ctrlProp370.xml"/><Relationship Id="rId418" Type="http://schemas.openxmlformats.org/officeDocument/2006/relationships/ctrlProp" Target="../ctrlProps/ctrlProp426.xml"/><Relationship Id="rId222" Type="http://schemas.openxmlformats.org/officeDocument/2006/relationships/ctrlProp" Target="../ctrlProps/ctrlProp230.xml"/><Relationship Id="rId264" Type="http://schemas.openxmlformats.org/officeDocument/2006/relationships/ctrlProp" Target="../ctrlProps/ctrlProp272.xml"/><Relationship Id="rId471" Type="http://schemas.openxmlformats.org/officeDocument/2006/relationships/ctrlProp" Target="../ctrlProps/ctrlProp479.xml"/><Relationship Id="rId17" Type="http://schemas.openxmlformats.org/officeDocument/2006/relationships/ctrlProp" Target="../ctrlProps/ctrlProp25.xml"/><Relationship Id="rId59" Type="http://schemas.openxmlformats.org/officeDocument/2006/relationships/ctrlProp" Target="../ctrlProps/ctrlProp67.xml"/><Relationship Id="rId124" Type="http://schemas.openxmlformats.org/officeDocument/2006/relationships/ctrlProp" Target="../ctrlProps/ctrlProp132.xml"/><Relationship Id="rId70" Type="http://schemas.openxmlformats.org/officeDocument/2006/relationships/ctrlProp" Target="../ctrlProps/ctrlProp78.xml"/><Relationship Id="rId166" Type="http://schemas.openxmlformats.org/officeDocument/2006/relationships/ctrlProp" Target="../ctrlProps/ctrlProp174.xml"/><Relationship Id="rId331" Type="http://schemas.openxmlformats.org/officeDocument/2006/relationships/ctrlProp" Target="../ctrlProps/ctrlProp339.xml"/><Relationship Id="rId373" Type="http://schemas.openxmlformats.org/officeDocument/2006/relationships/ctrlProp" Target="../ctrlProps/ctrlProp381.xml"/><Relationship Id="rId429" Type="http://schemas.openxmlformats.org/officeDocument/2006/relationships/ctrlProp" Target="../ctrlProps/ctrlProp437.xml"/><Relationship Id="rId1" Type="http://schemas.openxmlformats.org/officeDocument/2006/relationships/printerSettings" Target="../printerSettings/printerSettings5.bin"/><Relationship Id="rId233" Type="http://schemas.openxmlformats.org/officeDocument/2006/relationships/ctrlProp" Target="../ctrlProps/ctrlProp241.xml"/><Relationship Id="rId440" Type="http://schemas.openxmlformats.org/officeDocument/2006/relationships/ctrlProp" Target="../ctrlProps/ctrlProp448.xml"/><Relationship Id="rId28" Type="http://schemas.openxmlformats.org/officeDocument/2006/relationships/ctrlProp" Target="../ctrlProps/ctrlProp36.xml"/><Relationship Id="rId275" Type="http://schemas.openxmlformats.org/officeDocument/2006/relationships/ctrlProp" Target="../ctrlProps/ctrlProp283.xml"/><Relationship Id="rId300" Type="http://schemas.openxmlformats.org/officeDocument/2006/relationships/ctrlProp" Target="../ctrlProps/ctrlProp308.xml"/><Relationship Id="rId482" Type="http://schemas.openxmlformats.org/officeDocument/2006/relationships/ctrlProp" Target="../ctrlProps/ctrlProp490.xml"/><Relationship Id="rId81" Type="http://schemas.openxmlformats.org/officeDocument/2006/relationships/ctrlProp" Target="../ctrlProps/ctrlProp89.xml"/><Relationship Id="rId135" Type="http://schemas.openxmlformats.org/officeDocument/2006/relationships/ctrlProp" Target="../ctrlProps/ctrlProp143.xml"/><Relationship Id="rId177" Type="http://schemas.openxmlformats.org/officeDocument/2006/relationships/ctrlProp" Target="../ctrlProps/ctrlProp185.xml"/><Relationship Id="rId342" Type="http://schemas.openxmlformats.org/officeDocument/2006/relationships/ctrlProp" Target="../ctrlProps/ctrlProp350.xml"/><Relationship Id="rId384" Type="http://schemas.openxmlformats.org/officeDocument/2006/relationships/ctrlProp" Target="../ctrlProps/ctrlProp392.xml"/><Relationship Id="rId202" Type="http://schemas.openxmlformats.org/officeDocument/2006/relationships/ctrlProp" Target="../ctrlProps/ctrlProp210.xml"/><Relationship Id="rId244" Type="http://schemas.openxmlformats.org/officeDocument/2006/relationships/ctrlProp" Target="../ctrlProps/ctrlProp252.xml"/><Relationship Id="rId39" Type="http://schemas.openxmlformats.org/officeDocument/2006/relationships/ctrlProp" Target="../ctrlProps/ctrlProp47.xml"/><Relationship Id="rId286" Type="http://schemas.openxmlformats.org/officeDocument/2006/relationships/ctrlProp" Target="../ctrlProps/ctrlProp294.xml"/><Relationship Id="rId451" Type="http://schemas.openxmlformats.org/officeDocument/2006/relationships/ctrlProp" Target="../ctrlProps/ctrlProp459.xml"/><Relationship Id="rId493" Type="http://schemas.openxmlformats.org/officeDocument/2006/relationships/ctrlProp" Target="../ctrlProps/ctrlProp501.xml"/><Relationship Id="rId50" Type="http://schemas.openxmlformats.org/officeDocument/2006/relationships/ctrlProp" Target="../ctrlProps/ctrlProp58.xml"/><Relationship Id="rId104" Type="http://schemas.openxmlformats.org/officeDocument/2006/relationships/ctrlProp" Target="../ctrlProps/ctrlProp112.xml"/><Relationship Id="rId146" Type="http://schemas.openxmlformats.org/officeDocument/2006/relationships/ctrlProp" Target="../ctrlProps/ctrlProp154.xml"/><Relationship Id="rId188" Type="http://schemas.openxmlformats.org/officeDocument/2006/relationships/ctrlProp" Target="../ctrlProps/ctrlProp196.xml"/><Relationship Id="rId311" Type="http://schemas.openxmlformats.org/officeDocument/2006/relationships/ctrlProp" Target="../ctrlProps/ctrlProp319.xml"/><Relationship Id="rId353" Type="http://schemas.openxmlformats.org/officeDocument/2006/relationships/ctrlProp" Target="../ctrlProps/ctrlProp361.xml"/><Relationship Id="rId395" Type="http://schemas.openxmlformats.org/officeDocument/2006/relationships/ctrlProp" Target="../ctrlProps/ctrlProp403.xml"/><Relationship Id="rId409" Type="http://schemas.openxmlformats.org/officeDocument/2006/relationships/ctrlProp" Target="../ctrlProps/ctrlProp417.xml"/><Relationship Id="rId92" Type="http://schemas.openxmlformats.org/officeDocument/2006/relationships/ctrlProp" Target="../ctrlProps/ctrlProp100.xml"/><Relationship Id="rId213" Type="http://schemas.openxmlformats.org/officeDocument/2006/relationships/ctrlProp" Target="../ctrlProps/ctrlProp221.xml"/><Relationship Id="rId420" Type="http://schemas.openxmlformats.org/officeDocument/2006/relationships/ctrlProp" Target="../ctrlProps/ctrlProp428.xml"/><Relationship Id="rId255" Type="http://schemas.openxmlformats.org/officeDocument/2006/relationships/ctrlProp" Target="../ctrlProps/ctrlProp263.xml"/><Relationship Id="rId297" Type="http://schemas.openxmlformats.org/officeDocument/2006/relationships/ctrlProp" Target="../ctrlProps/ctrlProp305.xml"/><Relationship Id="rId462" Type="http://schemas.openxmlformats.org/officeDocument/2006/relationships/ctrlProp" Target="../ctrlProps/ctrlProp470.xml"/><Relationship Id="rId115" Type="http://schemas.openxmlformats.org/officeDocument/2006/relationships/ctrlProp" Target="../ctrlProps/ctrlProp123.xml"/><Relationship Id="rId157" Type="http://schemas.openxmlformats.org/officeDocument/2006/relationships/ctrlProp" Target="../ctrlProps/ctrlProp165.xml"/><Relationship Id="rId322" Type="http://schemas.openxmlformats.org/officeDocument/2006/relationships/ctrlProp" Target="../ctrlProps/ctrlProp330.xml"/><Relationship Id="rId364" Type="http://schemas.openxmlformats.org/officeDocument/2006/relationships/ctrlProp" Target="../ctrlProps/ctrlProp372.xml"/><Relationship Id="rId61" Type="http://schemas.openxmlformats.org/officeDocument/2006/relationships/ctrlProp" Target="../ctrlProps/ctrlProp69.xml"/><Relationship Id="rId199" Type="http://schemas.openxmlformats.org/officeDocument/2006/relationships/ctrlProp" Target="../ctrlProps/ctrlProp207.xml"/><Relationship Id="rId19" Type="http://schemas.openxmlformats.org/officeDocument/2006/relationships/ctrlProp" Target="../ctrlProps/ctrlProp27.xml"/><Relationship Id="rId224" Type="http://schemas.openxmlformats.org/officeDocument/2006/relationships/ctrlProp" Target="../ctrlProps/ctrlProp232.xml"/><Relationship Id="rId266" Type="http://schemas.openxmlformats.org/officeDocument/2006/relationships/ctrlProp" Target="../ctrlProps/ctrlProp274.xml"/><Relationship Id="rId431" Type="http://schemas.openxmlformats.org/officeDocument/2006/relationships/ctrlProp" Target="../ctrlProps/ctrlProp439.xml"/><Relationship Id="rId473" Type="http://schemas.openxmlformats.org/officeDocument/2006/relationships/ctrlProp" Target="../ctrlProps/ctrlProp481.xml"/><Relationship Id="rId30" Type="http://schemas.openxmlformats.org/officeDocument/2006/relationships/ctrlProp" Target="../ctrlProps/ctrlProp38.xml"/><Relationship Id="rId126" Type="http://schemas.openxmlformats.org/officeDocument/2006/relationships/ctrlProp" Target="../ctrlProps/ctrlProp134.xml"/><Relationship Id="rId168" Type="http://schemas.openxmlformats.org/officeDocument/2006/relationships/ctrlProp" Target="../ctrlProps/ctrlProp176.xml"/><Relationship Id="rId333" Type="http://schemas.openxmlformats.org/officeDocument/2006/relationships/ctrlProp" Target="../ctrlProps/ctrlProp341.xml"/><Relationship Id="rId72" Type="http://schemas.openxmlformats.org/officeDocument/2006/relationships/ctrlProp" Target="../ctrlProps/ctrlProp80.xml"/><Relationship Id="rId375" Type="http://schemas.openxmlformats.org/officeDocument/2006/relationships/ctrlProp" Target="../ctrlProps/ctrlProp383.xml"/><Relationship Id="rId3" Type="http://schemas.openxmlformats.org/officeDocument/2006/relationships/vmlDrawing" Target="../drawings/vmlDrawing4.vml"/><Relationship Id="rId235" Type="http://schemas.openxmlformats.org/officeDocument/2006/relationships/ctrlProp" Target="../ctrlProps/ctrlProp243.xml"/><Relationship Id="rId277" Type="http://schemas.openxmlformats.org/officeDocument/2006/relationships/ctrlProp" Target="../ctrlProps/ctrlProp285.xml"/><Relationship Id="rId400" Type="http://schemas.openxmlformats.org/officeDocument/2006/relationships/ctrlProp" Target="../ctrlProps/ctrlProp408.xml"/><Relationship Id="rId442" Type="http://schemas.openxmlformats.org/officeDocument/2006/relationships/ctrlProp" Target="../ctrlProps/ctrlProp450.xml"/><Relationship Id="rId484" Type="http://schemas.openxmlformats.org/officeDocument/2006/relationships/ctrlProp" Target="../ctrlProps/ctrlProp492.xml"/><Relationship Id="rId137" Type="http://schemas.openxmlformats.org/officeDocument/2006/relationships/ctrlProp" Target="../ctrlProps/ctrlProp145.xml"/><Relationship Id="rId302" Type="http://schemas.openxmlformats.org/officeDocument/2006/relationships/ctrlProp" Target="../ctrlProps/ctrlProp310.xml"/><Relationship Id="rId344" Type="http://schemas.openxmlformats.org/officeDocument/2006/relationships/ctrlProp" Target="../ctrlProps/ctrlProp352.xml"/><Relationship Id="rId41" Type="http://schemas.openxmlformats.org/officeDocument/2006/relationships/ctrlProp" Target="../ctrlProps/ctrlProp49.xml"/><Relationship Id="rId83" Type="http://schemas.openxmlformats.org/officeDocument/2006/relationships/ctrlProp" Target="../ctrlProps/ctrlProp91.xml"/><Relationship Id="rId179" Type="http://schemas.openxmlformats.org/officeDocument/2006/relationships/ctrlProp" Target="../ctrlProps/ctrlProp187.xml"/><Relationship Id="rId386" Type="http://schemas.openxmlformats.org/officeDocument/2006/relationships/ctrlProp" Target="../ctrlProps/ctrlProp394.xml"/><Relationship Id="rId190" Type="http://schemas.openxmlformats.org/officeDocument/2006/relationships/ctrlProp" Target="../ctrlProps/ctrlProp198.xml"/><Relationship Id="rId204" Type="http://schemas.openxmlformats.org/officeDocument/2006/relationships/ctrlProp" Target="../ctrlProps/ctrlProp212.xml"/><Relationship Id="rId246" Type="http://schemas.openxmlformats.org/officeDocument/2006/relationships/ctrlProp" Target="../ctrlProps/ctrlProp254.xml"/><Relationship Id="rId288" Type="http://schemas.openxmlformats.org/officeDocument/2006/relationships/ctrlProp" Target="../ctrlProps/ctrlProp296.xml"/><Relationship Id="rId411" Type="http://schemas.openxmlformats.org/officeDocument/2006/relationships/ctrlProp" Target="../ctrlProps/ctrlProp419.xml"/><Relationship Id="rId453" Type="http://schemas.openxmlformats.org/officeDocument/2006/relationships/ctrlProp" Target="../ctrlProps/ctrlProp46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50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512.xml"/><Relationship Id="rId5" Type="http://schemas.openxmlformats.org/officeDocument/2006/relationships/ctrlProp" Target="../ctrlProps/ctrlProp511.xml"/><Relationship Id="rId4" Type="http://schemas.openxmlformats.org/officeDocument/2006/relationships/ctrlProp" Target="../ctrlProps/ctrlProp51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17.xml"/><Relationship Id="rId3" Type="http://schemas.openxmlformats.org/officeDocument/2006/relationships/vmlDrawing" Target="../drawings/vmlDrawing7.vml"/><Relationship Id="rId7" Type="http://schemas.openxmlformats.org/officeDocument/2006/relationships/ctrlProp" Target="../ctrlProps/ctrlProp516.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515.xml"/><Relationship Id="rId5" Type="http://schemas.openxmlformats.org/officeDocument/2006/relationships/ctrlProp" Target="../ctrlProps/ctrlProp514.xml"/><Relationship Id="rId4" Type="http://schemas.openxmlformats.org/officeDocument/2006/relationships/ctrlProp" Target="../ctrlProps/ctrlProp51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8.vml"/><Relationship Id="rId7" Type="http://schemas.openxmlformats.org/officeDocument/2006/relationships/ctrlProp" Target="../ctrlProps/ctrlProp521.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520.xml"/><Relationship Id="rId5" Type="http://schemas.openxmlformats.org/officeDocument/2006/relationships/ctrlProp" Target="../ctrlProps/ctrlProp519.xml"/><Relationship Id="rId4" Type="http://schemas.openxmlformats.org/officeDocument/2006/relationships/ctrlProp" Target="../ctrlProps/ctrlProp51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Tools">
    <tabColor theme="1" tint="0.49995422223578601"/>
    <pageSetUpPr fitToPage="1"/>
  </sheetPr>
  <dimension ref="A1:AN39"/>
  <sheetViews>
    <sheetView showGridLines="0" showRowColHeaders="0" workbookViewId="0"/>
  </sheetViews>
  <sheetFormatPr defaultColWidth="0" defaultRowHeight="12.75" zeroHeight="1"/>
  <cols>
    <col min="1" max="37" width="2.5703125" style="104" customWidth="1"/>
    <col min="38" max="40" width="2.5703125" style="104" hidden="1" customWidth="1"/>
    <col min="41" max="16384" width="9.42578125" style="104" hidden="1"/>
  </cols>
  <sheetData>
    <row r="1" spans="1:37" ht="13.5" customHeight="1">
      <c r="A1" s="299"/>
      <c r="B1" s="624" t="s">
        <v>711</v>
      </c>
      <c r="C1" s="624"/>
      <c r="D1" s="624"/>
      <c r="E1" s="624"/>
      <c r="F1" s="624"/>
      <c r="G1" s="624"/>
      <c r="H1" s="624"/>
      <c r="I1" s="624"/>
      <c r="J1" s="624"/>
      <c r="K1" s="624"/>
      <c r="L1" s="624"/>
      <c r="M1" s="624"/>
      <c r="N1" s="624"/>
      <c r="O1" s="624"/>
      <c r="P1" s="624"/>
      <c r="Q1" s="624"/>
      <c r="R1" s="624"/>
      <c r="S1" s="624"/>
      <c r="T1" s="624"/>
      <c r="U1" s="142"/>
      <c r="V1" s="132"/>
      <c r="W1" s="132"/>
      <c r="X1" s="132"/>
      <c r="Y1" s="132"/>
      <c r="Z1" s="132"/>
      <c r="AA1" s="132"/>
      <c r="AB1" s="132"/>
      <c r="AC1" s="132"/>
      <c r="AD1" s="132"/>
      <c r="AE1" s="132"/>
      <c r="AF1" s="132"/>
      <c r="AG1" s="132"/>
      <c r="AH1" s="132"/>
      <c r="AI1" s="132"/>
      <c r="AJ1" s="132"/>
      <c r="AK1" s="132"/>
    </row>
    <row r="2" spans="1:37" ht="13.5" customHeight="1">
      <c r="B2" s="624"/>
      <c r="C2" s="624"/>
      <c r="D2" s="624"/>
      <c r="E2" s="624"/>
      <c r="F2" s="624"/>
      <c r="G2" s="624"/>
      <c r="H2" s="624"/>
      <c r="I2" s="624"/>
      <c r="J2" s="624"/>
      <c r="K2" s="624"/>
      <c r="L2" s="624"/>
      <c r="M2" s="624"/>
      <c r="N2" s="624"/>
      <c r="O2" s="624"/>
      <c r="P2" s="624"/>
      <c r="Q2" s="624"/>
      <c r="R2" s="624"/>
      <c r="S2" s="624"/>
      <c r="T2" s="624"/>
      <c r="U2" s="142"/>
      <c r="V2" s="132"/>
      <c r="W2" s="132"/>
      <c r="X2" s="132"/>
      <c r="Y2" s="132"/>
      <c r="Z2" s="132"/>
      <c r="AA2" s="243"/>
      <c r="AB2" s="132"/>
      <c r="AC2" s="132"/>
      <c r="AD2" s="132"/>
      <c r="AE2" s="132"/>
      <c r="AF2" s="132"/>
      <c r="AG2" s="132"/>
      <c r="AH2" s="132"/>
      <c r="AI2" s="243"/>
      <c r="AJ2" s="132"/>
      <c r="AK2" s="132"/>
    </row>
    <row r="3" spans="1:37" ht="13.5" customHeight="1">
      <c r="B3" s="244" t="str">
        <f>"Version "&amp;Version</f>
        <v>Version 4.03</v>
      </c>
      <c r="C3" s="244"/>
      <c r="D3" s="244"/>
      <c r="E3" s="244"/>
      <c r="F3" s="244"/>
      <c r="G3" s="244"/>
      <c r="H3" s="244"/>
      <c r="I3" s="244"/>
      <c r="J3" s="244"/>
      <c r="K3" s="244"/>
      <c r="L3" s="244"/>
      <c r="M3" s="244"/>
      <c r="N3" s="244"/>
      <c r="O3" s="244"/>
      <c r="P3" s="244"/>
      <c r="Q3" s="244"/>
      <c r="R3" s="244"/>
      <c r="S3" s="244"/>
      <c r="T3" s="244"/>
      <c r="U3" s="142"/>
      <c r="V3" s="132"/>
      <c r="W3" s="132"/>
      <c r="X3" s="132"/>
      <c r="Y3" s="132"/>
      <c r="Z3" s="132"/>
      <c r="AA3" s="243"/>
      <c r="AB3" s="132"/>
      <c r="AC3" s="132"/>
      <c r="AD3" s="132"/>
      <c r="AE3" s="132"/>
      <c r="AF3" s="132"/>
      <c r="AG3" s="132"/>
      <c r="AH3" s="132"/>
      <c r="AI3" s="243"/>
      <c r="AJ3" s="132"/>
      <c r="AK3" s="132"/>
    </row>
    <row r="4" spans="1:37" ht="13.5" customHeight="1">
      <c r="B4" s="244"/>
      <c r="C4" s="244"/>
      <c r="D4" s="244"/>
      <c r="E4" s="244"/>
      <c r="F4" s="244"/>
      <c r="G4" s="244"/>
      <c r="H4" s="244"/>
      <c r="I4" s="244"/>
      <c r="J4" s="244"/>
      <c r="K4" s="244"/>
      <c r="L4" s="244"/>
      <c r="M4" s="244"/>
      <c r="N4" s="244"/>
      <c r="O4" s="244"/>
      <c r="P4" s="244"/>
      <c r="Q4" s="244"/>
      <c r="R4" s="244"/>
      <c r="S4" s="244"/>
      <c r="T4" s="244"/>
      <c r="U4" s="142"/>
      <c r="V4" s="132"/>
      <c r="W4" s="132"/>
      <c r="X4" s="132"/>
      <c r="Y4" s="132"/>
      <c r="Z4" s="132"/>
      <c r="AA4" s="243"/>
      <c r="AB4" s="132"/>
      <c r="AC4" s="132"/>
      <c r="AD4" s="132"/>
      <c r="AE4" s="132"/>
      <c r="AF4" s="132"/>
      <c r="AG4" s="132"/>
      <c r="AH4" s="132"/>
      <c r="AI4" s="243"/>
      <c r="AJ4" s="132"/>
      <c r="AK4" s="132"/>
    </row>
    <row r="5" spans="1:37" ht="20.25" customHeight="1">
      <c r="B5" s="567" t="s">
        <v>783</v>
      </c>
      <c r="C5" s="567"/>
      <c r="D5" s="567"/>
      <c r="E5" s="567"/>
      <c r="F5" s="567"/>
      <c r="G5" s="567"/>
      <c r="H5" s="567"/>
      <c r="I5" s="567"/>
      <c r="J5" s="567"/>
      <c r="K5" s="567"/>
      <c r="L5" s="567"/>
      <c r="M5" s="567"/>
      <c r="N5" s="567"/>
      <c r="O5" s="567"/>
      <c r="P5" s="567"/>
      <c r="Q5" s="567"/>
      <c r="R5" s="567"/>
      <c r="S5" s="567"/>
      <c r="T5" s="567"/>
      <c r="U5" s="567"/>
      <c r="V5" s="567"/>
      <c r="W5" s="567"/>
      <c r="X5" s="567"/>
      <c r="Y5" s="567"/>
      <c r="Z5" s="567"/>
      <c r="AA5" s="567"/>
      <c r="AB5" s="567"/>
      <c r="AC5" s="567"/>
      <c r="AD5" s="567"/>
      <c r="AE5" s="567"/>
      <c r="AF5" s="567"/>
      <c r="AG5" s="567"/>
      <c r="AH5" s="567"/>
      <c r="AI5" s="567"/>
      <c r="AJ5" s="567"/>
    </row>
    <row r="6" spans="1:37" ht="6" customHeight="1"/>
    <row r="7" spans="1:37" ht="17.25" customHeight="1">
      <c r="B7" s="498" t="s">
        <v>468</v>
      </c>
      <c r="C7" s="498"/>
      <c r="D7" s="498"/>
      <c r="E7" s="498"/>
      <c r="F7" s="498"/>
      <c r="G7" s="498"/>
      <c r="H7" s="498"/>
      <c r="I7" s="498"/>
      <c r="J7" s="498"/>
      <c r="K7" s="498"/>
      <c r="L7" s="498"/>
      <c r="M7" s="498"/>
      <c r="N7" s="498"/>
      <c r="O7" s="498"/>
      <c r="P7" s="498"/>
      <c r="Q7" s="498"/>
      <c r="R7" s="498"/>
      <c r="S7" s="498"/>
      <c r="T7" s="498"/>
      <c r="U7" s="498"/>
      <c r="V7" s="498"/>
      <c r="W7" s="498"/>
      <c r="X7" s="498"/>
      <c r="Y7" s="498"/>
      <c r="Z7" s="498"/>
      <c r="AA7" s="498"/>
      <c r="AB7" s="498"/>
      <c r="AC7" s="498"/>
      <c r="AD7" s="498"/>
      <c r="AE7" s="498"/>
      <c r="AF7" s="498"/>
      <c r="AG7" s="498"/>
      <c r="AH7" s="498"/>
      <c r="AI7" s="498"/>
    </row>
    <row r="8" spans="1:37" s="96" customFormat="1" ht="3" customHeight="1">
      <c r="B8" s="121"/>
      <c r="C8" s="121"/>
      <c r="D8" s="121"/>
      <c r="E8" s="121"/>
      <c r="F8" s="121"/>
      <c r="G8" s="121"/>
      <c r="H8" s="121"/>
      <c r="I8" s="121"/>
      <c r="J8" s="121"/>
      <c r="K8" s="121"/>
      <c r="L8" s="121"/>
      <c r="M8" s="121"/>
      <c r="N8" s="121"/>
      <c r="O8" s="121"/>
      <c r="P8" s="121"/>
      <c r="Q8" s="121"/>
      <c r="R8" s="121"/>
      <c r="S8" s="121"/>
      <c r="T8" s="121"/>
      <c r="U8" s="121"/>
      <c r="V8" s="121"/>
      <c r="W8" s="121"/>
      <c r="X8" s="121"/>
      <c r="Y8" s="121"/>
      <c r="Z8" s="121"/>
      <c r="AA8" s="121"/>
      <c r="AB8" s="121"/>
      <c r="AC8" s="121"/>
      <c r="AD8" s="121"/>
      <c r="AE8" s="121"/>
      <c r="AF8" s="121"/>
      <c r="AG8" s="121"/>
      <c r="AH8" s="121"/>
      <c r="AI8" s="121"/>
      <c r="AJ8" s="97"/>
    </row>
    <row r="9" spans="1:37" ht="70.349999999999994" customHeight="1">
      <c r="B9" s="124"/>
    </row>
    <row r="10" spans="1:37" s="96" customFormat="1" ht="17.25" customHeight="1">
      <c r="B10" s="498" t="s">
        <v>469</v>
      </c>
      <c r="C10" s="498"/>
      <c r="D10" s="498"/>
      <c r="E10" s="498"/>
      <c r="F10" s="498"/>
      <c r="G10" s="498"/>
      <c r="H10" s="498"/>
      <c r="I10" s="498"/>
      <c r="J10" s="498"/>
      <c r="K10" s="498"/>
      <c r="L10" s="498"/>
      <c r="M10" s="498"/>
      <c r="N10" s="498"/>
      <c r="O10" s="498"/>
      <c r="P10" s="498"/>
      <c r="Q10" s="498"/>
      <c r="R10" s="498"/>
      <c r="S10" s="498"/>
      <c r="T10" s="498"/>
      <c r="U10" s="498"/>
      <c r="V10" s="498"/>
      <c r="W10" s="498"/>
      <c r="X10" s="498"/>
      <c r="Y10" s="498"/>
      <c r="Z10" s="498"/>
      <c r="AA10" s="498"/>
      <c r="AB10" s="498"/>
      <c r="AC10" s="498"/>
      <c r="AD10" s="498"/>
      <c r="AE10" s="498"/>
      <c r="AF10" s="498"/>
      <c r="AG10" s="498"/>
      <c r="AH10" s="498"/>
      <c r="AI10" s="498"/>
      <c r="AJ10" s="123"/>
    </row>
    <row r="11" spans="1:37" ht="3" customHeight="1"/>
    <row r="12" spans="1:37" ht="12.75" customHeight="1">
      <c r="J12" s="132" t="s">
        <v>879</v>
      </c>
    </row>
    <row r="13" spans="1:37" ht="11.1" customHeight="1">
      <c r="J13" s="132"/>
    </row>
    <row r="14" spans="1:37" ht="12.75" customHeight="1">
      <c r="J14" s="132" t="s">
        <v>850</v>
      </c>
    </row>
    <row r="15" spans="1:37" ht="11.1" customHeight="1">
      <c r="J15" s="132"/>
    </row>
    <row r="16" spans="1:37" ht="12.75" customHeight="1">
      <c r="J16" s="132" t="s">
        <v>862</v>
      </c>
    </row>
    <row r="17" spans="2:36" ht="11.1" customHeight="1">
      <c r="J17" s="132"/>
    </row>
    <row r="18" spans="2:36"/>
    <row r="20" spans="2:36" s="96" customFormat="1" ht="19.5" customHeight="1">
      <c r="B20" s="300" t="s">
        <v>880</v>
      </c>
      <c r="C20" s="300"/>
      <c r="D20" s="300"/>
      <c r="E20" s="300"/>
      <c r="F20" s="300"/>
      <c r="G20" s="300"/>
      <c r="H20" s="300"/>
      <c r="I20" s="300"/>
      <c r="J20" s="300"/>
      <c r="K20" s="300"/>
      <c r="L20" s="300"/>
      <c r="M20" s="300"/>
      <c r="N20" s="300"/>
      <c r="O20" s="300"/>
      <c r="P20" s="300"/>
      <c r="Q20" s="300"/>
      <c r="R20" s="300"/>
      <c r="S20" s="300"/>
      <c r="T20" s="300"/>
      <c r="U20" s="300"/>
      <c r="V20" s="300"/>
      <c r="W20" s="300"/>
      <c r="X20" s="145"/>
      <c r="Y20" s="300"/>
      <c r="Z20" s="300"/>
      <c r="AA20" s="300"/>
      <c r="AB20" s="300"/>
      <c r="AC20" s="300"/>
      <c r="AD20" s="300"/>
      <c r="AE20" s="300"/>
      <c r="AF20" s="300"/>
      <c r="AG20" s="300"/>
      <c r="AH20" s="300"/>
      <c r="AI20" s="300"/>
      <c r="AJ20" s="123"/>
    </row>
    <row r="21" spans="2:36">
      <c r="C21" s="122"/>
      <c r="D21" s="122"/>
      <c r="E21" s="122"/>
      <c r="F21" s="122"/>
      <c r="G21" s="122"/>
      <c r="H21" s="122"/>
      <c r="I21" s="122"/>
      <c r="J21" s="122"/>
      <c r="K21" s="122"/>
      <c r="L21" s="122"/>
      <c r="M21" s="122"/>
      <c r="N21" s="122"/>
      <c r="O21" s="122"/>
      <c r="P21" s="122"/>
      <c r="Q21" s="122"/>
      <c r="R21" s="122"/>
      <c r="S21" s="122"/>
      <c r="T21" s="122"/>
      <c r="U21" s="122"/>
      <c r="V21" s="122"/>
      <c r="W21" s="122"/>
      <c r="X21" s="122"/>
      <c r="AB21" s="122"/>
      <c r="AC21" s="122"/>
      <c r="AD21" s="122"/>
      <c r="AE21" s="122"/>
      <c r="AF21" s="122"/>
      <c r="AG21" s="122"/>
      <c r="AH21" s="122"/>
      <c r="AI21" s="122"/>
      <c r="AJ21" s="122"/>
    </row>
    <row r="22" spans="2:36" ht="8.1" customHeight="1">
      <c r="B22" s="122"/>
      <c r="C22" s="122"/>
      <c r="D22" s="122"/>
      <c r="E22" s="122"/>
      <c r="F22" s="122"/>
      <c r="G22" s="122"/>
      <c r="H22" s="122"/>
      <c r="I22" s="122"/>
      <c r="J22" s="122"/>
      <c r="K22" s="122"/>
      <c r="L22" s="122"/>
      <c r="M22" s="122"/>
      <c r="N22" s="122"/>
      <c r="O22" s="122"/>
      <c r="P22" s="122"/>
      <c r="Q22" s="122"/>
      <c r="R22" s="122"/>
      <c r="S22" s="122"/>
      <c r="T22" s="122"/>
      <c r="U22" s="122"/>
      <c r="V22" s="122"/>
      <c r="W22" s="122"/>
      <c r="X22" s="122"/>
      <c r="AB22" s="122"/>
      <c r="AC22" s="122"/>
      <c r="AD22" s="122"/>
      <c r="AE22" s="122"/>
      <c r="AF22" s="122"/>
      <c r="AG22" s="122"/>
      <c r="AH22" s="122"/>
      <c r="AI22" s="122"/>
      <c r="AJ22" s="122"/>
    </row>
    <row r="23" spans="2:36" ht="20.100000000000001" customHeight="1">
      <c r="B23" s="120"/>
      <c r="C23" s="120"/>
      <c r="D23" s="120"/>
      <c r="E23" s="120"/>
      <c r="F23" s="120"/>
      <c r="G23" s="120"/>
      <c r="H23" s="120"/>
      <c r="I23" s="120"/>
      <c r="J23" s="120"/>
      <c r="K23" s="120"/>
      <c r="L23" s="120"/>
      <c r="M23" s="120"/>
      <c r="N23" s="120"/>
      <c r="O23" s="120"/>
      <c r="P23" s="120"/>
      <c r="Q23" s="120"/>
      <c r="R23" s="120"/>
      <c r="S23" s="120"/>
      <c r="T23" s="120"/>
      <c r="U23" s="120"/>
      <c r="V23" s="120"/>
      <c r="W23" s="120"/>
      <c r="X23" s="120"/>
      <c r="Y23" s="120"/>
      <c r="AA23" s="120"/>
      <c r="AB23" s="120"/>
      <c r="AC23" s="120"/>
      <c r="AD23" s="120"/>
      <c r="AE23" s="120"/>
      <c r="AF23" s="120"/>
      <c r="AG23" s="120"/>
      <c r="AH23" s="120"/>
      <c r="AI23" s="120"/>
      <c r="AJ23" s="120"/>
    </row>
    <row r="24" spans="2:36" ht="8.4499999999999993" customHeight="1">
      <c r="B24" s="122"/>
      <c r="C24" s="122"/>
      <c r="D24" s="122"/>
      <c r="E24" s="122"/>
      <c r="F24" s="122"/>
      <c r="G24" s="122"/>
      <c r="H24" s="122"/>
      <c r="I24" s="122"/>
      <c r="J24" s="122"/>
      <c r="K24" s="122"/>
      <c r="L24" s="122"/>
      <c r="M24" s="122"/>
      <c r="N24" s="122"/>
      <c r="O24" s="122"/>
      <c r="P24" s="122"/>
      <c r="R24" s="122"/>
      <c r="S24" s="122"/>
      <c r="T24" s="122"/>
      <c r="U24" s="122"/>
      <c r="V24" s="122"/>
      <c r="W24" s="122"/>
      <c r="X24" s="122"/>
      <c r="Y24" s="122"/>
      <c r="Z24" s="122"/>
      <c r="AB24" s="122"/>
      <c r="AC24" s="122"/>
      <c r="AD24" s="122"/>
      <c r="AE24" s="122"/>
      <c r="AF24" s="122"/>
      <c r="AG24" s="122"/>
      <c r="AH24" s="122"/>
      <c r="AI24" s="122"/>
      <c r="AJ24" s="122"/>
    </row>
    <row r="25" spans="2:36" ht="15" customHeight="1">
      <c r="B25" s="374" t="s">
        <v>881</v>
      </c>
      <c r="C25" s="375"/>
      <c r="D25" s="375"/>
      <c r="E25" s="375"/>
      <c r="F25" s="375"/>
      <c r="G25" s="375"/>
      <c r="H25" s="375"/>
      <c r="I25" s="375"/>
      <c r="J25" s="375"/>
      <c r="K25" s="375"/>
      <c r="L25" s="375"/>
      <c r="M25" s="375"/>
      <c r="N25" s="375"/>
      <c r="O25" s="375"/>
      <c r="P25" s="375"/>
      <c r="Q25" s="375"/>
      <c r="R25" s="375"/>
      <c r="S25" s="375"/>
      <c r="T25" s="375"/>
      <c r="U25" s="375"/>
      <c r="V25" s="375"/>
      <c r="W25" s="375"/>
      <c r="X25" s="375"/>
      <c r="Y25" s="375"/>
      <c r="Z25" s="375"/>
      <c r="AA25" s="375"/>
      <c r="AB25" s="375"/>
      <c r="AC25" s="375"/>
      <c r="AD25" s="375"/>
      <c r="AE25" s="375"/>
      <c r="AF25" s="376"/>
    </row>
    <row r="26" spans="2:36" ht="5.0999999999999996" customHeight="1">
      <c r="B26" s="377"/>
      <c r="AF26" s="378"/>
    </row>
    <row r="27" spans="2:36" ht="17.100000000000001" customHeight="1">
      <c r="B27" s="377"/>
      <c r="AF27" s="378"/>
    </row>
    <row r="28" spans="2:36" ht="17.100000000000001" customHeight="1">
      <c r="B28" s="377"/>
      <c r="AF28" s="378"/>
    </row>
    <row r="29" spans="2:36" ht="17.100000000000001" customHeight="1">
      <c r="B29" s="377"/>
      <c r="W29" s="392"/>
      <c r="AF29" s="378"/>
    </row>
    <row r="30" spans="2:36" ht="17.100000000000001" customHeight="1">
      <c r="B30" s="377"/>
      <c r="AF30" s="378"/>
    </row>
    <row r="31" spans="2:36" ht="17.100000000000001" customHeight="1">
      <c r="B31" s="377"/>
      <c r="AF31" s="378"/>
    </row>
    <row r="32" spans="2:36" ht="5.0999999999999996" customHeight="1">
      <c r="B32" s="377"/>
      <c r="AF32" s="378"/>
    </row>
    <row r="33" spans="2:36">
      <c r="B33" s="379"/>
      <c r="C33" s="380"/>
      <c r="D33" s="380"/>
      <c r="E33" s="380"/>
      <c r="F33" s="380"/>
      <c r="G33" s="380"/>
      <c r="H33" s="380"/>
      <c r="I33" s="380"/>
      <c r="J33" s="380"/>
      <c r="K33" s="380"/>
      <c r="L33" s="380"/>
      <c r="M33" s="380"/>
      <c r="N33" s="380"/>
      <c r="O33" s="380"/>
      <c r="P33" s="380"/>
      <c r="Q33" s="380"/>
      <c r="R33" s="380"/>
      <c r="S33" s="380"/>
      <c r="T33" s="380"/>
      <c r="U33" s="380"/>
      <c r="V33" s="380"/>
      <c r="W33" s="380"/>
      <c r="X33" s="380"/>
      <c r="Y33" s="380"/>
      <c r="Z33" s="380"/>
      <c r="AA33" s="380"/>
      <c r="AB33" s="380"/>
      <c r="AC33" s="380"/>
      <c r="AD33" s="380"/>
      <c r="AE33" s="380"/>
      <c r="AF33" s="381"/>
    </row>
    <row r="34" spans="2:36" s="96" customFormat="1" ht="13.5" customHeight="1">
      <c r="B34" s="203"/>
      <c r="C34" s="203"/>
      <c r="D34" s="203"/>
      <c r="E34" s="203"/>
      <c r="F34" s="203"/>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c r="AG34" s="203"/>
      <c r="AH34" s="203"/>
      <c r="AI34" s="203"/>
      <c r="AJ34" s="123"/>
    </row>
    <row r="35" spans="2:36" ht="6" customHeight="1"/>
    <row r="36" spans="2:36" ht="14.25">
      <c r="B36" s="142" t="s">
        <v>1003</v>
      </c>
      <c r="K36" s="243"/>
      <c r="M36" s="625" t="s">
        <v>1001</v>
      </c>
      <c r="N36" s="626"/>
      <c r="O36" s="626"/>
      <c r="P36" s="626"/>
      <c r="Q36" s="626"/>
      <c r="R36" s="626"/>
      <c r="S36" s="627"/>
    </row>
    <row r="37" spans="2:36">
      <c r="B37" s="458"/>
    </row>
    <row r="38" spans="2:36"/>
    <row r="39" spans="2:36"/>
  </sheetData>
  <sheetProtection algorithmName="SHA-512" hashValue="HkZZc62jmNOzqqpG4yWyYplWdXN8b4MfbJz3W66ki4P9UqhUeoqwTW3EwjC8+W6XwpSI30nauuaoxOxxjh5gWw==" saltValue="/wdEjfD7pTl2Pgu3UlAqDw==" spinCount="100000" sheet="1" objects="1" scenarios="1" selectLockedCells="1"/>
  <mergeCells count="5">
    <mergeCell ref="B10:AI10"/>
    <mergeCell ref="B7:AI7"/>
    <mergeCell ref="B1:T2"/>
    <mergeCell ref="B5:AJ5"/>
    <mergeCell ref="M36:S36"/>
  </mergeCells>
  <dataValidations count="1">
    <dataValidation type="list" allowBlank="1" showInputMessage="1" showErrorMessage="1" sqref="M36:S36" xr:uid="{00000000-0002-0000-0000-000000000000}">
      <formula1>"Normal, Freddie Mac,"</formula1>
    </dataValidation>
  </dataValidations>
  <pageMargins left="0.7" right="0.7" top="0.75" bottom="0.75" header="0.3" footer="0.3"/>
  <pageSetup scale="90" orientation="portrait" horizontalDpi="1200" verticalDpi="1200" r:id="rId1"/>
  <headerFooter>
    <oddFooter>&amp;L_x000D_&amp;1#&amp;"Aptos"&amp;10&amp;K008000 Internal Use</oddFooter>
  </headerFooter>
  <drawing r:id="rId2"/>
  <legacyDrawing r:id="rId3"/>
  <controls>
    <mc:AlternateContent xmlns:mc="http://schemas.openxmlformats.org/markup-compatibility/2006">
      <mc:Choice Requires="x14">
        <control shapeId="33832" r:id="rId4" name="cbSRS">
          <controlPr defaultSize="0" autoLine="0" r:id="rId5">
            <anchor moveWithCells="1">
              <from>
                <xdr:col>22</xdr:col>
                <xdr:colOff>0</xdr:colOff>
                <xdr:row>26</xdr:row>
                <xdr:rowOff>0</xdr:rowOff>
              </from>
              <to>
                <xdr:col>31</xdr:col>
                <xdr:colOff>161925</xdr:colOff>
                <xdr:row>27</xdr:row>
                <xdr:rowOff>38100</xdr:rowOff>
              </to>
            </anchor>
          </controlPr>
        </control>
      </mc:Choice>
      <mc:Fallback>
        <control shapeId="33832" r:id="rId4" name="cbSRS"/>
      </mc:Fallback>
    </mc:AlternateContent>
    <mc:AlternateContent xmlns:mc="http://schemas.openxmlformats.org/markup-compatibility/2006">
      <mc:Choice Requires="x14">
        <control shapeId="33830" r:id="rId6" name="cbCompAssmt">
          <controlPr defaultSize="0" autoLine="0" r:id="rId7">
            <anchor moveWithCells="1">
              <from>
                <xdr:col>11</xdr:col>
                <xdr:colOff>0</xdr:colOff>
                <xdr:row>28</xdr:row>
                <xdr:rowOff>0</xdr:rowOff>
              </from>
              <to>
                <xdr:col>20</xdr:col>
                <xdr:colOff>161925</xdr:colOff>
                <xdr:row>29</xdr:row>
                <xdr:rowOff>28575</xdr:rowOff>
              </to>
            </anchor>
          </controlPr>
        </control>
      </mc:Choice>
      <mc:Fallback>
        <control shapeId="33830" r:id="rId6" name="cbCompAssmt"/>
      </mc:Fallback>
    </mc:AlternateContent>
    <mc:AlternateContent xmlns:mc="http://schemas.openxmlformats.org/markup-compatibility/2006">
      <mc:Choice Requires="x14">
        <control shapeId="33829" r:id="rId8" name="cbHospitals">
          <controlPr defaultSize="0" autoLine="0" r:id="rId9">
            <anchor moveWithCells="1">
              <from>
                <xdr:col>22</xdr:col>
                <xdr:colOff>0</xdr:colOff>
                <xdr:row>27</xdr:row>
                <xdr:rowOff>0</xdr:rowOff>
              </from>
              <to>
                <xdr:col>31</xdr:col>
                <xdr:colOff>161925</xdr:colOff>
                <xdr:row>28</xdr:row>
                <xdr:rowOff>38100</xdr:rowOff>
              </to>
            </anchor>
          </controlPr>
        </control>
      </mc:Choice>
      <mc:Fallback>
        <control shapeId="33829" r:id="rId8" name="cbHospitals"/>
      </mc:Fallback>
    </mc:AlternateContent>
    <mc:AlternateContent xmlns:mc="http://schemas.openxmlformats.org/markup-compatibility/2006">
      <mc:Choice Requires="x14">
        <control shapeId="33828" r:id="rId10" name="cbRepairsVerification">
          <controlPr defaultSize="0" autoLine="0" r:id="rId11">
            <anchor moveWithCells="1">
              <from>
                <xdr:col>11</xdr:col>
                <xdr:colOff>0</xdr:colOff>
                <xdr:row>29</xdr:row>
                <xdr:rowOff>0</xdr:rowOff>
              </from>
              <to>
                <xdr:col>20</xdr:col>
                <xdr:colOff>161925</xdr:colOff>
                <xdr:row>30</xdr:row>
                <xdr:rowOff>28575</xdr:rowOff>
              </to>
            </anchor>
          </controlPr>
        </control>
      </mc:Choice>
      <mc:Fallback>
        <control shapeId="33828" r:id="rId10" name="cbRepairsVerification"/>
      </mc:Fallback>
    </mc:AlternateContent>
    <mc:AlternateContent xmlns:mc="http://schemas.openxmlformats.org/markup-compatibility/2006">
      <mc:Choice Requires="x14">
        <control shapeId="33827" r:id="rId12" name="cbMultifamily">
          <controlPr defaultSize="0" autoLine="0" r:id="rId13">
            <anchor moveWithCells="1">
              <from>
                <xdr:col>11</xdr:col>
                <xdr:colOff>0</xdr:colOff>
                <xdr:row>27</xdr:row>
                <xdr:rowOff>0</xdr:rowOff>
              </from>
              <to>
                <xdr:col>20</xdr:col>
                <xdr:colOff>161925</xdr:colOff>
                <xdr:row>28</xdr:row>
                <xdr:rowOff>28575</xdr:rowOff>
              </to>
            </anchor>
          </controlPr>
        </control>
      </mc:Choice>
      <mc:Fallback>
        <control shapeId="33827" r:id="rId12" name="cbMultifamily"/>
      </mc:Fallback>
    </mc:AlternateContent>
    <mc:AlternateContent xmlns:mc="http://schemas.openxmlformats.org/markup-compatibility/2006">
      <mc:Choice Requires="x14">
        <control shapeId="33826" r:id="rId14" name="cbMgmtInterview">
          <controlPr defaultSize="0" autoLine="0" r:id="rId15">
            <anchor moveWithCells="1">
              <from>
                <xdr:col>11</xdr:col>
                <xdr:colOff>0</xdr:colOff>
                <xdr:row>26</xdr:row>
                <xdr:rowOff>0</xdr:rowOff>
              </from>
              <to>
                <xdr:col>20</xdr:col>
                <xdr:colOff>161925</xdr:colOff>
                <xdr:row>27</xdr:row>
                <xdr:rowOff>38100</xdr:rowOff>
              </to>
            </anchor>
          </controlPr>
        </control>
      </mc:Choice>
      <mc:Fallback>
        <control shapeId="33826" r:id="rId14" name="cbMgmtInterview"/>
      </mc:Fallback>
    </mc:AlternateContent>
    <mc:AlternateContent xmlns:mc="http://schemas.openxmlformats.org/markup-compatibility/2006">
      <mc:Choice Requires="x14">
        <control shapeId="33824" r:id="rId16" name="cbRentRoll">
          <controlPr defaultSize="0" autoLine="0" r:id="rId17">
            <anchor moveWithCells="1">
              <from>
                <xdr:col>2</xdr:col>
                <xdr:colOff>0</xdr:colOff>
                <xdr:row>29</xdr:row>
                <xdr:rowOff>0</xdr:rowOff>
              </from>
              <to>
                <xdr:col>10</xdr:col>
                <xdr:colOff>114300</xdr:colOff>
                <xdr:row>30</xdr:row>
                <xdr:rowOff>28575</xdr:rowOff>
              </to>
            </anchor>
          </controlPr>
        </control>
      </mc:Choice>
      <mc:Fallback>
        <control shapeId="33824" r:id="rId16" name="cbRentRoll"/>
      </mc:Fallback>
    </mc:AlternateContent>
    <mc:AlternateContent xmlns:mc="http://schemas.openxmlformats.org/markup-compatibility/2006">
      <mc:Choice Requires="x14">
        <control shapeId="33823" r:id="rId18" name="cbPhotos">
          <controlPr defaultSize="0" autoLine="0" r:id="rId19">
            <anchor moveWithCells="1">
              <from>
                <xdr:col>2</xdr:col>
                <xdr:colOff>0</xdr:colOff>
                <xdr:row>28</xdr:row>
                <xdr:rowOff>0</xdr:rowOff>
              </from>
              <to>
                <xdr:col>10</xdr:col>
                <xdr:colOff>114300</xdr:colOff>
                <xdr:row>29</xdr:row>
                <xdr:rowOff>38100</xdr:rowOff>
              </to>
            </anchor>
          </controlPr>
        </control>
      </mc:Choice>
      <mc:Fallback>
        <control shapeId="33823" r:id="rId18" name="cbPhotos"/>
      </mc:Fallback>
    </mc:AlternateContent>
    <mc:AlternateContent xmlns:mc="http://schemas.openxmlformats.org/markup-compatibility/2006">
      <mc:Choice Requires="x14">
        <control shapeId="33822" r:id="rId20" name="cbPhysical">
          <controlPr defaultSize="0" autoLine="0" r:id="rId21">
            <anchor moveWithCells="1">
              <from>
                <xdr:col>2</xdr:col>
                <xdr:colOff>0</xdr:colOff>
                <xdr:row>27</xdr:row>
                <xdr:rowOff>0</xdr:rowOff>
              </from>
              <to>
                <xdr:col>10</xdr:col>
                <xdr:colOff>114300</xdr:colOff>
                <xdr:row>28</xdr:row>
                <xdr:rowOff>38100</xdr:rowOff>
              </to>
            </anchor>
          </controlPr>
        </control>
      </mc:Choice>
      <mc:Fallback>
        <control shapeId="33822" r:id="rId20" name="cbPhysical"/>
      </mc:Fallback>
    </mc:AlternateContent>
    <mc:AlternateContent xmlns:mc="http://schemas.openxmlformats.org/markup-compatibility/2006">
      <mc:Choice Requires="x14">
        <control shapeId="33821" r:id="rId22" name="cbGeneralInfo">
          <controlPr defaultSize="0" autoLine="0" r:id="rId23">
            <anchor moveWithCells="1">
              <from>
                <xdr:col>2</xdr:col>
                <xdr:colOff>0</xdr:colOff>
                <xdr:row>26</xdr:row>
                <xdr:rowOff>0</xdr:rowOff>
              </from>
              <to>
                <xdr:col>10</xdr:col>
                <xdr:colOff>114300</xdr:colOff>
                <xdr:row>27</xdr:row>
                <xdr:rowOff>38100</xdr:rowOff>
              </to>
            </anchor>
          </controlPr>
        </control>
      </mc:Choice>
      <mc:Fallback>
        <control shapeId="33821" r:id="rId22" name="cbGeneralInfo"/>
      </mc:Fallback>
    </mc:AlternateContent>
    <mc:AlternateContent xmlns:mc="http://schemas.openxmlformats.org/markup-compatibility/2006">
      <mc:Choice Requires="x14">
        <control shapeId="33833" r:id="rId24" name="obRV">
          <controlPr locked="0" defaultSize="0" autoLine="0" r:id="rId25">
            <anchor moveWithCells="1">
              <from>
                <xdr:col>2</xdr:col>
                <xdr:colOff>0</xdr:colOff>
                <xdr:row>22</xdr:row>
                <xdr:rowOff>0</xdr:rowOff>
              </from>
              <to>
                <xdr:col>11</xdr:col>
                <xdr:colOff>85725</xdr:colOff>
                <xdr:row>23</xdr:row>
                <xdr:rowOff>0</xdr:rowOff>
              </to>
            </anchor>
          </controlPr>
        </control>
      </mc:Choice>
      <mc:Fallback>
        <control shapeId="33833" r:id="rId24" name="obRV"/>
      </mc:Fallback>
    </mc:AlternateContent>
    <mc:AlternateContent xmlns:mc="http://schemas.openxmlformats.org/markup-compatibility/2006">
      <mc:Choice Requires="x14">
        <control shapeId="33816" r:id="rId26" name="obFHLMC">
          <controlPr locked="0" defaultSize="0" autoLine="0" r:id="rId27">
            <anchor moveWithCells="1">
              <from>
                <xdr:col>12</xdr:col>
                <xdr:colOff>0</xdr:colOff>
                <xdr:row>22</xdr:row>
                <xdr:rowOff>0</xdr:rowOff>
              </from>
              <to>
                <xdr:col>22</xdr:col>
                <xdr:colOff>85725</xdr:colOff>
                <xdr:row>23</xdr:row>
                <xdr:rowOff>0</xdr:rowOff>
              </to>
            </anchor>
          </controlPr>
        </control>
      </mc:Choice>
      <mc:Fallback>
        <control shapeId="33816" r:id="rId26" name="obFHLMC"/>
      </mc:Fallback>
    </mc:AlternateContent>
    <mc:AlternateContent xmlns:mc="http://schemas.openxmlformats.org/markup-compatibility/2006">
      <mc:Choice Requires="x14">
        <control shapeId="33815" r:id="rId28" name="obFNMA">
          <controlPr locked="0" defaultSize="0" autoLine="0" r:id="rId29">
            <anchor moveWithCells="1">
              <from>
                <xdr:col>12</xdr:col>
                <xdr:colOff>0</xdr:colOff>
                <xdr:row>20</xdr:row>
                <xdr:rowOff>0</xdr:rowOff>
              </from>
              <to>
                <xdr:col>22</xdr:col>
                <xdr:colOff>85725</xdr:colOff>
                <xdr:row>22</xdr:row>
                <xdr:rowOff>9525</xdr:rowOff>
              </to>
            </anchor>
          </controlPr>
        </control>
      </mc:Choice>
      <mc:Fallback>
        <control shapeId="33815" r:id="rId28" name="obFNMA"/>
      </mc:Fallback>
    </mc:AlternateContent>
    <mc:AlternateContent xmlns:mc="http://schemas.openxmlformats.org/markup-compatibility/2006">
      <mc:Choice Requires="x14">
        <control shapeId="33814" r:id="rId30" name="obBASIC">
          <controlPr locked="0" defaultSize="0" autoLine="0" r:id="rId31">
            <anchor moveWithCells="1">
              <from>
                <xdr:col>2</xdr:col>
                <xdr:colOff>0</xdr:colOff>
                <xdr:row>20</xdr:row>
                <xdr:rowOff>0</xdr:rowOff>
              </from>
              <to>
                <xdr:col>11</xdr:col>
                <xdr:colOff>85725</xdr:colOff>
                <xdr:row>22</xdr:row>
                <xdr:rowOff>9525</xdr:rowOff>
              </to>
            </anchor>
          </controlPr>
        </control>
      </mc:Choice>
      <mc:Fallback>
        <control shapeId="33814" r:id="rId30" name="obBASIC"/>
      </mc:Fallback>
    </mc:AlternateContent>
    <mc:AlternateContent xmlns:mc="http://schemas.openxmlformats.org/markup-compatibility/2006">
      <mc:Choice Requires="x14">
        <control shapeId="33836" r:id="rId32" name="imgLogo">
          <controlPr defaultSize="0" autoLine="0" r:id="rId33">
            <anchor moveWithCells="1" sizeWithCells="1">
              <from>
                <xdr:col>9</xdr:col>
                <xdr:colOff>0</xdr:colOff>
                <xdr:row>8</xdr:row>
                <xdr:rowOff>0</xdr:rowOff>
              </from>
              <to>
                <xdr:col>21</xdr:col>
                <xdr:colOff>104775</xdr:colOff>
                <xdr:row>8</xdr:row>
                <xdr:rowOff>647700</xdr:rowOff>
              </to>
            </anchor>
          </controlPr>
        </control>
      </mc:Choice>
      <mc:Fallback>
        <control shapeId="33836" r:id="rId32" name="imgLogo"/>
      </mc:Fallback>
    </mc:AlternateContent>
    <mc:AlternateContent xmlns:mc="http://schemas.openxmlformats.org/markup-compatibility/2006">
      <mc:Choice Requires="x14">
        <control shapeId="33799" r:id="rId34" name="chkSizeToFit">
          <controlPr locked="0" defaultSize="0" print="0" autoLine="0" r:id="rId35">
            <anchor moveWithCells="1">
              <from>
                <xdr:col>1</xdr:col>
                <xdr:colOff>123825</xdr:colOff>
                <xdr:row>8</xdr:row>
                <xdr:rowOff>609600</xdr:rowOff>
              </from>
              <to>
                <xdr:col>7</xdr:col>
                <xdr:colOff>142875</xdr:colOff>
                <xdr:row>8</xdr:row>
                <xdr:rowOff>847725</xdr:rowOff>
              </to>
            </anchor>
          </controlPr>
        </control>
      </mc:Choice>
      <mc:Fallback>
        <control shapeId="33799" r:id="rId34" name="chkSizeToFit"/>
      </mc:Fallback>
    </mc:AlternateContent>
    <mc:AlternateContent xmlns:mc="http://schemas.openxmlformats.org/markup-compatibility/2006">
      <mc:Choice Requires="x14">
        <control shapeId="33841" r:id="rId36" name="Group Box 49">
          <controlPr locked="0" defaultSize="0" autoLine="0" autoPict="0">
            <anchor moveWithCells="1">
              <from>
                <xdr:col>1</xdr:col>
                <xdr:colOff>0</xdr:colOff>
                <xdr:row>20</xdr:row>
                <xdr:rowOff>0</xdr:rowOff>
              </from>
              <to>
                <xdr:col>20</xdr:col>
                <xdr:colOff>66675</xdr:colOff>
                <xdr:row>24</xdr:row>
                <xdr:rowOff>0</xdr:rowOff>
              </to>
            </anchor>
          </controlPr>
        </control>
      </mc:Choice>
    </mc:AlternateContent>
    <mc:AlternateContent xmlns:mc="http://schemas.openxmlformats.org/markup-compatibility/2006">
      <mc:Choice Requires="x14">
        <control shapeId="33842" r:id="rId37" name="cmdCheckSpelling">
          <controlPr defaultSize="0" print="0" autoLine="0" autoPict="0" macro="[0]!SpellCheck">
            <anchor moveWithCells="1" sizeWithCells="1">
              <from>
                <xdr:col>0</xdr:col>
                <xdr:colOff>171450</xdr:colOff>
                <xdr:row>11</xdr:row>
                <xdr:rowOff>0</xdr:rowOff>
              </from>
              <to>
                <xdr:col>8</xdr:col>
                <xdr:colOff>95250</xdr:colOff>
                <xdr:row>12</xdr:row>
                <xdr:rowOff>114300</xdr:rowOff>
              </to>
            </anchor>
          </controlPr>
        </control>
      </mc:Choice>
    </mc:AlternateContent>
    <mc:AlternateContent xmlns:mc="http://schemas.openxmlformats.org/markup-compatibility/2006">
      <mc:Choice Requires="x14">
        <control shapeId="33843" r:id="rId38" name="cmdPrint">
          <controlPr defaultSize="0" print="0" autoLine="0" autoPict="0" macro="[0]!PrintOrSaveAsPDF">
            <anchor moveWithCells="1" sizeWithCells="1">
              <from>
                <xdr:col>0</xdr:col>
                <xdr:colOff>171450</xdr:colOff>
                <xdr:row>13</xdr:row>
                <xdr:rowOff>0</xdr:rowOff>
              </from>
              <to>
                <xdr:col>8</xdr:col>
                <xdr:colOff>95250</xdr:colOff>
                <xdr:row>14</xdr:row>
                <xdr:rowOff>114300</xdr:rowOff>
              </to>
            </anchor>
          </controlPr>
        </control>
      </mc:Choice>
    </mc:AlternateContent>
    <mc:AlternateContent xmlns:mc="http://schemas.openxmlformats.org/markup-compatibility/2006">
      <mc:Choice Requires="x14">
        <control shapeId="33844" r:id="rId39" name="cmdInsertLogo">
          <controlPr defaultSize="0" print="0" autoLine="0" autoPict="0" macro="[0]!AddOrReplaceLogo_Caller">
            <anchor moveWithCells="1" sizeWithCells="1">
              <from>
                <xdr:col>0</xdr:col>
                <xdr:colOff>171450</xdr:colOff>
                <xdr:row>7</xdr:row>
                <xdr:rowOff>38100</xdr:rowOff>
              </from>
              <to>
                <xdr:col>8</xdr:col>
                <xdr:colOff>95250</xdr:colOff>
                <xdr:row>8</xdr:row>
                <xdr:rowOff>276225</xdr:rowOff>
              </to>
            </anchor>
          </controlPr>
        </control>
      </mc:Choice>
    </mc:AlternateContent>
    <mc:AlternateContent xmlns:mc="http://schemas.openxmlformats.org/markup-compatibility/2006">
      <mc:Choice Requires="x14">
        <control shapeId="33845" r:id="rId40" name="cmdDeleteLogo">
          <controlPr defaultSize="0" print="0" autoLine="0" autoPict="0" macro="[0]!RemoveLogo_Caller">
            <anchor moveWithCells="1" sizeWithCells="1">
              <from>
                <xdr:col>0</xdr:col>
                <xdr:colOff>171450</xdr:colOff>
                <xdr:row>8</xdr:row>
                <xdr:rowOff>295275</xdr:rowOff>
              </from>
              <to>
                <xdr:col>8</xdr:col>
                <xdr:colOff>95250</xdr:colOff>
                <xdr:row>8</xdr:row>
                <xdr:rowOff>571500</xdr:rowOff>
              </to>
            </anchor>
          </controlPr>
        </control>
      </mc:Choice>
    </mc:AlternateContent>
    <mc:AlternateContent xmlns:mc="http://schemas.openxmlformats.org/markup-compatibility/2006">
      <mc:Choice Requires="x14">
        <control shapeId="33846" r:id="rId41" name="cmdExtractPhotos">
          <controlPr defaultSize="0" print="0" autoLine="0" autoPict="0" macro="[0]!ExtractPhotos_FromTools">
            <anchor moveWithCells="1" sizeWithCells="1">
              <from>
                <xdr:col>0</xdr:col>
                <xdr:colOff>171450</xdr:colOff>
                <xdr:row>15</xdr:row>
                <xdr:rowOff>0</xdr:rowOff>
              </from>
              <to>
                <xdr:col>8</xdr:col>
                <xdr:colOff>95250</xdr:colOff>
                <xdr:row>16</xdr:row>
                <xdr:rowOff>114300</xdr:rowOff>
              </to>
            </anchor>
          </controlPr>
        </control>
      </mc:Choice>
    </mc:AlternateContent>
    <mc:AlternateContent xmlns:mc="http://schemas.openxmlformats.org/markup-compatibility/2006">
      <mc:Choice Requires="x14">
        <control shapeId="33847" r:id="rId42" name="cmdShowAllTabs">
          <controlPr defaultSize="0" print="0" autoLine="0" autoPict="0" macro="[0]!ShowAllTabs_Caller">
            <anchor moveWithCells="1" sizeWithCells="1">
              <from>
                <xdr:col>1</xdr:col>
                <xdr:colOff>171450</xdr:colOff>
                <xdr:row>30</xdr:row>
                <xdr:rowOff>66675</xdr:rowOff>
              </from>
              <to>
                <xdr:col>9</xdr:col>
                <xdr:colOff>95250</xdr:colOff>
                <xdr:row>32</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ksMBARatings">
    <tabColor theme="0" tint="-0.49995422223578601"/>
    <pageSetUpPr fitToPage="1"/>
  </sheetPr>
  <dimension ref="A1:HZ14"/>
  <sheetViews>
    <sheetView showGridLines="0" showRowColHeaders="0" workbookViewId="0"/>
  </sheetViews>
  <sheetFormatPr defaultColWidth="0" defaultRowHeight="12.75" zeroHeight="1"/>
  <cols>
    <col min="1" max="37" width="2.5703125" style="104" customWidth="1"/>
    <col min="38" max="234" width="8.5703125" style="104" hidden="1" customWidth="1"/>
    <col min="235" max="16384" width="2.5703125" style="104" hidden="1"/>
  </cols>
  <sheetData>
    <row r="1" spans="1:72" s="135" customFormat="1" ht="14.25" customHeight="1">
      <c r="A1" s="34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c r="BK1" s="141"/>
      <c r="BL1" s="141"/>
      <c r="BM1" s="141"/>
      <c r="BN1" s="141"/>
      <c r="BO1" s="141"/>
      <c r="BP1" s="141"/>
      <c r="BQ1" s="141"/>
      <c r="BR1" s="141"/>
      <c r="BS1" s="141"/>
      <c r="BT1" s="141"/>
    </row>
    <row r="2" spans="1:72" s="135" customFormat="1" ht="18.75">
      <c r="A2" s="141"/>
      <c r="B2" s="567" t="s">
        <v>857</v>
      </c>
      <c r="C2" s="567"/>
      <c r="D2" s="567"/>
      <c r="E2" s="567"/>
      <c r="F2" s="567"/>
      <c r="G2" s="567"/>
      <c r="H2" s="567"/>
      <c r="I2" s="567"/>
      <c r="J2" s="567"/>
      <c r="K2" s="567"/>
      <c r="L2" s="567"/>
      <c r="M2" s="567"/>
      <c r="N2" s="567"/>
      <c r="O2" s="567"/>
      <c r="P2" s="567"/>
      <c r="Q2" s="567"/>
      <c r="R2" s="567"/>
      <c r="S2" s="567"/>
      <c r="T2" s="567"/>
      <c r="U2" s="567"/>
      <c r="V2" s="567"/>
      <c r="W2" s="567"/>
      <c r="X2" s="567"/>
      <c r="Y2" s="567"/>
      <c r="Z2" s="567"/>
      <c r="AA2" s="567"/>
      <c r="AB2" s="567"/>
      <c r="AC2" s="567"/>
      <c r="AD2" s="567"/>
      <c r="AE2" s="567"/>
      <c r="AF2" s="567"/>
      <c r="AG2" s="567"/>
      <c r="AH2" s="567"/>
      <c r="AI2" s="567"/>
      <c r="AJ2" s="567"/>
      <c r="AK2" s="336"/>
      <c r="AL2" s="336"/>
      <c r="AM2" s="336"/>
      <c r="AN2" s="336"/>
      <c r="AO2" s="336"/>
      <c r="AP2" s="336"/>
      <c r="AQ2" s="336"/>
      <c r="AR2" s="336"/>
      <c r="AS2" s="336"/>
      <c r="AT2" s="336"/>
      <c r="AU2" s="336"/>
      <c r="AV2" s="336"/>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row>
    <row r="3" spans="1:72" s="135" customFormat="1" ht="6" customHeight="1">
      <c r="A3" s="141"/>
      <c r="B3" s="136"/>
      <c r="C3" s="136"/>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41"/>
      <c r="AE3" s="141"/>
      <c r="AF3" s="141"/>
      <c r="AG3" s="141"/>
      <c r="AH3" s="141"/>
      <c r="AI3" s="141"/>
      <c r="AJ3" s="141"/>
      <c r="AK3" s="141"/>
      <c r="AL3" s="141"/>
      <c r="AM3" s="141"/>
      <c r="AN3" s="141"/>
      <c r="AO3" s="141"/>
      <c r="AP3" s="141"/>
      <c r="AQ3" s="141"/>
      <c r="AR3" s="141"/>
      <c r="AS3" s="141"/>
      <c r="AT3" s="141"/>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row>
    <row r="4" spans="1:72" s="135" customFormat="1" ht="97.5" customHeight="1">
      <c r="B4" s="628">
        <v>1</v>
      </c>
      <c r="C4" s="629"/>
      <c r="D4" s="630" t="s">
        <v>930</v>
      </c>
      <c r="E4" s="631"/>
      <c r="F4" s="631"/>
      <c r="G4" s="631"/>
      <c r="H4" s="631"/>
      <c r="I4" s="631"/>
      <c r="J4" s="631"/>
      <c r="K4" s="631"/>
      <c r="L4" s="631"/>
      <c r="M4" s="631"/>
      <c r="N4" s="631"/>
      <c r="O4" s="631"/>
      <c r="P4" s="631"/>
      <c r="Q4" s="631"/>
      <c r="R4" s="631"/>
      <c r="S4" s="631"/>
      <c r="T4" s="631"/>
      <c r="U4" s="631"/>
      <c r="V4" s="631"/>
      <c r="W4" s="631"/>
      <c r="X4" s="631"/>
      <c r="Y4" s="631"/>
      <c r="Z4" s="631"/>
      <c r="AA4" s="631"/>
      <c r="AB4" s="631"/>
      <c r="AC4" s="631"/>
      <c r="AD4" s="631"/>
      <c r="AE4" s="631"/>
      <c r="AF4" s="631"/>
      <c r="AG4" s="631"/>
      <c r="AH4" s="631"/>
      <c r="AI4" s="631"/>
      <c r="AJ4" s="632"/>
      <c r="AK4" s="337"/>
      <c r="AL4" s="337"/>
      <c r="AM4" s="337"/>
      <c r="AN4" s="337"/>
      <c r="AO4" s="337"/>
      <c r="AP4" s="337"/>
      <c r="AQ4" s="337"/>
      <c r="AR4" s="337"/>
      <c r="AS4" s="337"/>
      <c r="AT4" s="337"/>
      <c r="AU4" s="337"/>
      <c r="AV4" s="337"/>
      <c r="AY4" s="148"/>
      <c r="BL4" s="141"/>
      <c r="BM4" s="141"/>
      <c r="BN4" s="141"/>
      <c r="BO4" s="141"/>
      <c r="BP4" s="141"/>
      <c r="BQ4" s="141"/>
      <c r="BR4" s="141"/>
      <c r="BS4" s="141"/>
      <c r="BT4" s="141"/>
    </row>
    <row r="5" spans="1:72" s="135" customFormat="1" ht="108" customHeight="1">
      <c r="A5" s="141"/>
      <c r="B5" s="628">
        <v>2</v>
      </c>
      <c r="C5" s="629"/>
      <c r="D5" s="630" t="s">
        <v>983</v>
      </c>
      <c r="E5" s="631"/>
      <c r="F5" s="631"/>
      <c r="G5" s="631"/>
      <c r="H5" s="631"/>
      <c r="I5" s="631"/>
      <c r="J5" s="631"/>
      <c r="K5" s="631"/>
      <c r="L5" s="631"/>
      <c r="M5" s="631"/>
      <c r="N5" s="631"/>
      <c r="O5" s="631"/>
      <c r="P5" s="631"/>
      <c r="Q5" s="631"/>
      <c r="R5" s="631"/>
      <c r="S5" s="631"/>
      <c r="T5" s="631"/>
      <c r="U5" s="631"/>
      <c r="V5" s="631"/>
      <c r="W5" s="631"/>
      <c r="X5" s="631"/>
      <c r="Y5" s="631"/>
      <c r="Z5" s="631"/>
      <c r="AA5" s="631"/>
      <c r="AB5" s="631"/>
      <c r="AC5" s="631"/>
      <c r="AD5" s="631"/>
      <c r="AE5" s="631"/>
      <c r="AF5" s="631"/>
      <c r="AG5" s="631"/>
      <c r="AH5" s="631"/>
      <c r="AI5" s="631"/>
      <c r="AJ5" s="632"/>
      <c r="AK5" s="337"/>
      <c r="AL5" s="337"/>
      <c r="AM5" s="337"/>
      <c r="AN5" s="337"/>
      <c r="AO5" s="337"/>
      <c r="AP5" s="337"/>
      <c r="AQ5" s="337"/>
      <c r="AR5" s="337"/>
      <c r="AS5" s="337"/>
      <c r="AT5" s="337"/>
      <c r="AU5" s="337"/>
      <c r="AV5" s="337"/>
      <c r="AW5" s="141"/>
      <c r="AX5" s="141"/>
      <c r="AY5" s="141"/>
      <c r="AZ5" s="141"/>
      <c r="BA5" s="141"/>
      <c r="BB5" s="141"/>
      <c r="BC5" s="141"/>
      <c r="BD5" s="141"/>
      <c r="BE5" s="141"/>
      <c r="BF5" s="141"/>
      <c r="BG5" s="141"/>
      <c r="BH5" s="141"/>
      <c r="BI5" s="141"/>
      <c r="BJ5" s="141"/>
      <c r="BK5" s="141"/>
      <c r="BL5" s="141"/>
      <c r="BM5" s="141"/>
      <c r="BN5" s="141"/>
      <c r="BO5" s="141"/>
      <c r="BP5" s="141"/>
      <c r="BQ5" s="141"/>
      <c r="BR5" s="141"/>
      <c r="BS5" s="141"/>
      <c r="BT5" s="141"/>
    </row>
    <row r="6" spans="1:72" s="135" customFormat="1" ht="99.75" customHeight="1">
      <c r="A6" s="141"/>
      <c r="B6" s="628">
        <v>3</v>
      </c>
      <c r="C6" s="644"/>
      <c r="D6" s="630" t="s">
        <v>931</v>
      </c>
      <c r="E6" s="631"/>
      <c r="F6" s="631"/>
      <c r="G6" s="631"/>
      <c r="H6" s="631"/>
      <c r="I6" s="631"/>
      <c r="J6" s="631"/>
      <c r="K6" s="631"/>
      <c r="L6" s="631"/>
      <c r="M6" s="631"/>
      <c r="N6" s="631"/>
      <c r="O6" s="631"/>
      <c r="P6" s="631"/>
      <c r="Q6" s="631"/>
      <c r="R6" s="631"/>
      <c r="S6" s="631"/>
      <c r="T6" s="631"/>
      <c r="U6" s="631"/>
      <c r="V6" s="631"/>
      <c r="W6" s="631"/>
      <c r="X6" s="631"/>
      <c r="Y6" s="631"/>
      <c r="Z6" s="631"/>
      <c r="AA6" s="631"/>
      <c r="AB6" s="631"/>
      <c r="AC6" s="631"/>
      <c r="AD6" s="631"/>
      <c r="AE6" s="631"/>
      <c r="AF6" s="631"/>
      <c r="AG6" s="631"/>
      <c r="AH6" s="631"/>
      <c r="AI6" s="631"/>
      <c r="AJ6" s="632"/>
      <c r="AK6" s="337"/>
      <c r="AL6" s="337"/>
      <c r="AM6" s="337"/>
      <c r="AN6" s="337"/>
      <c r="AO6" s="337"/>
      <c r="AP6" s="337"/>
      <c r="AQ6" s="337"/>
      <c r="AR6" s="337"/>
      <c r="AS6" s="337"/>
      <c r="AT6" s="337"/>
      <c r="AU6" s="337"/>
      <c r="AV6" s="337"/>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row>
    <row r="7" spans="1:72" s="135" customFormat="1" ht="125.25" customHeight="1">
      <c r="A7" s="141"/>
      <c r="B7" s="628">
        <v>4</v>
      </c>
      <c r="C7" s="629"/>
      <c r="D7" s="630" t="s">
        <v>932</v>
      </c>
      <c r="E7" s="631"/>
      <c r="F7" s="631"/>
      <c r="G7" s="631"/>
      <c r="H7" s="631"/>
      <c r="I7" s="631"/>
      <c r="J7" s="631"/>
      <c r="K7" s="631"/>
      <c r="L7" s="631"/>
      <c r="M7" s="631"/>
      <c r="N7" s="631"/>
      <c r="O7" s="631"/>
      <c r="P7" s="631"/>
      <c r="Q7" s="631"/>
      <c r="R7" s="631"/>
      <c r="S7" s="631"/>
      <c r="T7" s="631"/>
      <c r="U7" s="631"/>
      <c r="V7" s="631"/>
      <c r="W7" s="631"/>
      <c r="X7" s="631"/>
      <c r="Y7" s="631"/>
      <c r="Z7" s="631"/>
      <c r="AA7" s="631"/>
      <c r="AB7" s="631"/>
      <c r="AC7" s="631"/>
      <c r="AD7" s="631"/>
      <c r="AE7" s="631"/>
      <c r="AF7" s="631"/>
      <c r="AG7" s="631"/>
      <c r="AH7" s="631"/>
      <c r="AI7" s="631"/>
      <c r="AJ7" s="632"/>
      <c r="AK7" s="337"/>
      <c r="AL7" s="337"/>
      <c r="AM7" s="337"/>
      <c r="AN7" s="337"/>
      <c r="AO7" s="337"/>
      <c r="AP7" s="337"/>
      <c r="AQ7" s="337"/>
      <c r="AR7" s="337"/>
      <c r="AS7" s="337"/>
      <c r="AT7" s="337"/>
      <c r="AU7" s="337"/>
      <c r="AV7" s="337"/>
      <c r="AW7" s="141"/>
      <c r="AX7" s="141"/>
      <c r="AY7" s="141"/>
      <c r="AZ7" s="141"/>
      <c r="BA7" s="141"/>
      <c r="BB7" s="141"/>
      <c r="BC7" s="141"/>
      <c r="BD7" s="141"/>
      <c r="BE7" s="141"/>
      <c r="BF7" s="141"/>
      <c r="BG7" s="141"/>
      <c r="BH7" s="141"/>
      <c r="BI7" s="141"/>
      <c r="BJ7" s="141"/>
      <c r="BK7" s="141"/>
      <c r="BL7" s="141"/>
      <c r="BM7" s="141"/>
      <c r="BN7" s="141"/>
      <c r="BO7" s="141"/>
      <c r="BP7" s="141"/>
      <c r="BQ7" s="141"/>
      <c r="BR7" s="141"/>
      <c r="BS7" s="141"/>
      <c r="BT7" s="141"/>
    </row>
    <row r="8" spans="1:72" s="135" customFormat="1" ht="157.5" customHeight="1">
      <c r="A8" s="141"/>
      <c r="B8" s="633">
        <v>5</v>
      </c>
      <c r="C8" s="645"/>
      <c r="D8" s="630" t="s">
        <v>1004</v>
      </c>
      <c r="E8" s="631"/>
      <c r="F8" s="631"/>
      <c r="G8" s="631"/>
      <c r="H8" s="631"/>
      <c r="I8" s="631"/>
      <c r="J8" s="631"/>
      <c r="K8" s="631"/>
      <c r="L8" s="631"/>
      <c r="M8" s="631"/>
      <c r="N8" s="631"/>
      <c r="O8" s="631"/>
      <c r="P8" s="631"/>
      <c r="Q8" s="631"/>
      <c r="R8" s="631"/>
      <c r="S8" s="631"/>
      <c r="T8" s="631"/>
      <c r="U8" s="631"/>
      <c r="V8" s="631"/>
      <c r="W8" s="631"/>
      <c r="X8" s="631"/>
      <c r="Y8" s="631"/>
      <c r="Z8" s="631"/>
      <c r="AA8" s="631"/>
      <c r="AB8" s="631"/>
      <c r="AC8" s="631"/>
      <c r="AD8" s="631"/>
      <c r="AE8" s="631"/>
      <c r="AF8" s="631"/>
      <c r="AG8" s="631"/>
      <c r="AH8" s="631"/>
      <c r="AI8" s="631"/>
      <c r="AJ8" s="632"/>
      <c r="AK8" s="337"/>
      <c r="AL8" s="337"/>
      <c r="AM8" s="337"/>
      <c r="AN8" s="337"/>
      <c r="AO8" s="337"/>
      <c r="AP8" s="337"/>
      <c r="AQ8" s="337"/>
      <c r="AR8" s="337"/>
      <c r="AS8" s="337"/>
      <c r="AT8" s="337"/>
      <c r="AU8" s="337"/>
      <c r="AV8" s="337"/>
      <c r="AW8" s="141"/>
      <c r="AX8" s="141"/>
      <c r="AY8" s="141"/>
      <c r="AZ8" s="141"/>
      <c r="BA8" s="141"/>
      <c r="BB8" s="141"/>
      <c r="BC8" s="141"/>
      <c r="BD8" s="141"/>
      <c r="BE8" s="141"/>
      <c r="BF8" s="141"/>
      <c r="BG8" s="141"/>
      <c r="BH8" s="141"/>
      <c r="BI8" s="141"/>
      <c r="BJ8" s="141"/>
      <c r="BK8" s="141"/>
      <c r="BL8" s="141"/>
      <c r="BM8" s="141"/>
      <c r="BN8" s="141"/>
      <c r="BO8" s="141"/>
      <c r="BP8" s="141"/>
      <c r="BQ8" s="141"/>
      <c r="BR8" s="141"/>
      <c r="BS8" s="141"/>
      <c r="BT8" s="141"/>
    </row>
    <row r="9" spans="1:72" s="135" customFormat="1" ht="6" customHeight="1">
      <c r="A9" s="141"/>
      <c r="B9" s="338"/>
      <c r="C9" s="338"/>
      <c r="D9" s="136"/>
      <c r="E9" s="136"/>
      <c r="F9" s="136"/>
      <c r="G9" s="136"/>
      <c r="H9" s="141"/>
      <c r="I9" s="141"/>
      <c r="J9" s="141"/>
      <c r="K9" s="141"/>
      <c r="L9" s="141"/>
      <c r="M9" s="141"/>
      <c r="N9" s="141"/>
      <c r="O9" s="141"/>
      <c r="P9" s="141"/>
      <c r="Q9" s="141"/>
      <c r="R9" s="141"/>
      <c r="S9" s="141"/>
      <c r="T9" s="141"/>
      <c r="U9" s="141"/>
      <c r="V9" s="141"/>
      <c r="W9" s="141"/>
      <c r="X9" s="141"/>
      <c r="Y9" s="141"/>
      <c r="Z9" s="141"/>
      <c r="AA9" s="141"/>
      <c r="AB9" s="141"/>
      <c r="AC9" s="141"/>
      <c r="AD9" s="141"/>
      <c r="AE9" s="339"/>
      <c r="AF9" s="339"/>
      <c r="AG9" s="339"/>
      <c r="AH9" s="339"/>
      <c r="AI9" s="339"/>
      <c r="AJ9" s="339"/>
      <c r="AK9" s="339"/>
      <c r="AL9" s="339"/>
      <c r="AM9" s="339"/>
      <c r="AN9" s="339"/>
      <c r="AO9" s="339"/>
      <c r="AP9" s="339"/>
      <c r="AQ9" s="339"/>
      <c r="AR9" s="339"/>
      <c r="AS9" s="339"/>
      <c r="AT9" s="339"/>
      <c r="AU9" s="339"/>
      <c r="AV9" s="339"/>
      <c r="AW9" s="141"/>
      <c r="AX9" s="141"/>
      <c r="AY9" s="141"/>
      <c r="AZ9" s="141"/>
      <c r="BA9" s="141"/>
      <c r="BB9" s="141"/>
      <c r="BC9" s="141"/>
      <c r="BD9" s="141"/>
      <c r="BE9" s="141"/>
      <c r="BF9" s="141"/>
      <c r="BG9" s="141"/>
      <c r="BH9" s="141"/>
      <c r="BI9" s="141"/>
      <c r="BJ9" s="141"/>
      <c r="BK9" s="141"/>
      <c r="BL9" s="141"/>
      <c r="BM9" s="141"/>
      <c r="BN9" s="141"/>
      <c r="BO9" s="141"/>
      <c r="BP9" s="141"/>
      <c r="BQ9" s="141"/>
      <c r="BR9" s="141"/>
      <c r="BS9" s="141"/>
      <c r="BT9" s="141"/>
    </row>
    <row r="10" spans="1:72" s="135" customFormat="1" ht="40.35" customHeight="1">
      <c r="A10" s="141"/>
      <c r="B10" s="633" t="s">
        <v>230</v>
      </c>
      <c r="C10" s="634"/>
      <c r="D10" s="634"/>
      <c r="E10" s="634"/>
      <c r="F10" s="634"/>
      <c r="G10" s="634"/>
      <c r="H10" s="634"/>
      <c r="I10" s="635" t="s">
        <v>472</v>
      </c>
      <c r="J10" s="636"/>
      <c r="K10" s="636"/>
      <c r="L10" s="636"/>
      <c r="M10" s="636"/>
      <c r="N10" s="636"/>
      <c r="O10" s="636"/>
      <c r="P10" s="636"/>
      <c r="Q10" s="636"/>
      <c r="R10" s="636"/>
      <c r="S10" s="636"/>
      <c r="T10" s="636"/>
      <c r="U10" s="636"/>
      <c r="V10" s="636"/>
      <c r="W10" s="636"/>
      <c r="X10" s="636"/>
      <c r="Y10" s="636"/>
      <c r="Z10" s="636"/>
      <c r="AA10" s="636"/>
      <c r="AB10" s="636"/>
      <c r="AC10" s="636"/>
      <c r="AD10" s="636"/>
      <c r="AE10" s="636"/>
      <c r="AF10" s="636"/>
      <c r="AG10" s="636"/>
      <c r="AH10" s="636"/>
      <c r="AI10" s="636"/>
      <c r="AJ10" s="637"/>
      <c r="AK10" s="141"/>
      <c r="AL10" s="141"/>
      <c r="AM10" s="141"/>
      <c r="AN10" s="141"/>
      <c r="AO10" s="141"/>
      <c r="AP10" s="141"/>
      <c r="AQ10" s="141"/>
      <c r="AR10" s="141"/>
      <c r="AS10" s="141"/>
      <c r="AT10" s="141"/>
      <c r="AU10" s="141"/>
      <c r="AV10" s="141"/>
      <c r="AW10" s="141"/>
      <c r="AX10" s="141"/>
      <c r="AY10" s="141"/>
      <c r="AZ10" s="141"/>
      <c r="BA10" s="141"/>
      <c r="BB10" s="141"/>
      <c r="BC10" s="141"/>
      <c r="BD10" s="141"/>
      <c r="BE10" s="141"/>
      <c r="BF10" s="141"/>
      <c r="BG10" s="141"/>
      <c r="BH10" s="141"/>
      <c r="BI10" s="141"/>
      <c r="BJ10" s="141"/>
      <c r="BK10" s="141"/>
      <c r="BL10" s="141"/>
      <c r="BM10" s="141"/>
      <c r="BN10" s="141"/>
      <c r="BO10" s="141"/>
      <c r="BP10" s="141"/>
      <c r="BQ10" s="141"/>
      <c r="BR10" s="141"/>
      <c r="BS10" s="141"/>
      <c r="BT10" s="141"/>
    </row>
    <row r="11" spans="1:72" s="135" customFormat="1" ht="61.5" customHeight="1">
      <c r="A11" s="141"/>
      <c r="B11" s="638" t="s">
        <v>190</v>
      </c>
      <c r="C11" s="639"/>
      <c r="D11" s="639"/>
      <c r="E11" s="639"/>
      <c r="F11" s="639"/>
      <c r="G11" s="639"/>
      <c r="H11" s="640"/>
      <c r="I11" s="641" t="s">
        <v>929</v>
      </c>
      <c r="J11" s="642"/>
      <c r="K11" s="642"/>
      <c r="L11" s="642"/>
      <c r="M11" s="642"/>
      <c r="N11" s="642"/>
      <c r="O11" s="642"/>
      <c r="P11" s="642"/>
      <c r="Q11" s="642"/>
      <c r="R11" s="642"/>
      <c r="S11" s="642"/>
      <c r="T11" s="642"/>
      <c r="U11" s="642"/>
      <c r="V11" s="642"/>
      <c r="W11" s="642"/>
      <c r="X11" s="642"/>
      <c r="Y11" s="642"/>
      <c r="Z11" s="642"/>
      <c r="AA11" s="642"/>
      <c r="AB11" s="642"/>
      <c r="AC11" s="642"/>
      <c r="AD11" s="642"/>
      <c r="AE11" s="642"/>
      <c r="AF11" s="642"/>
      <c r="AG11" s="642"/>
      <c r="AH11" s="642"/>
      <c r="AI11" s="642"/>
      <c r="AJ11" s="643"/>
      <c r="AK11" s="339"/>
      <c r="AL11" s="339"/>
      <c r="AM11" s="339"/>
      <c r="AN11" s="339"/>
      <c r="AO11" s="339"/>
      <c r="AP11" s="339"/>
      <c r="AQ11" s="339"/>
      <c r="AR11" s="339"/>
      <c r="AS11" s="339"/>
      <c r="AT11" s="339"/>
      <c r="AU11" s="339"/>
      <c r="AV11" s="339"/>
      <c r="AW11" s="141"/>
      <c r="AX11" s="141"/>
      <c r="AY11" s="141"/>
      <c r="AZ11" s="141"/>
      <c r="BA11" s="141"/>
      <c r="BB11" s="141"/>
      <c r="BC11" s="141"/>
      <c r="BD11" s="141"/>
      <c r="BE11" s="141"/>
      <c r="BF11" s="141"/>
      <c r="BG11" s="141"/>
      <c r="BH11" s="141"/>
      <c r="BI11" s="141"/>
      <c r="BJ11" s="141"/>
      <c r="BK11" s="141"/>
      <c r="BL11" s="141"/>
      <c r="BM11" s="141"/>
      <c r="BN11" s="141"/>
      <c r="BO11" s="141"/>
      <c r="BP11" s="141"/>
      <c r="BQ11" s="141"/>
      <c r="BR11" s="141"/>
      <c r="BS11" s="141"/>
      <c r="BT11" s="141"/>
    </row>
    <row r="12" spans="1:72" s="135" customFormat="1" ht="6" customHeight="1">
      <c r="A12" s="145"/>
      <c r="B12" s="145"/>
      <c r="C12" s="145"/>
      <c r="D12" s="145"/>
      <c r="E12" s="145"/>
      <c r="F12" s="145"/>
      <c r="G12" s="145"/>
      <c r="H12" s="145"/>
      <c r="I12" s="329"/>
      <c r="J12" s="329"/>
      <c r="K12" s="329"/>
      <c r="L12" s="329"/>
      <c r="M12" s="329"/>
      <c r="N12" s="329"/>
      <c r="O12" s="329"/>
      <c r="P12" s="329"/>
      <c r="Q12" s="329"/>
      <c r="R12" s="329"/>
      <c r="S12" s="329"/>
      <c r="T12" s="329"/>
      <c r="U12" s="329"/>
      <c r="V12" s="329"/>
      <c r="W12" s="329"/>
      <c r="X12" s="329"/>
      <c r="Y12" s="329"/>
      <c r="Z12" s="329"/>
      <c r="AA12" s="329"/>
      <c r="AB12" s="329"/>
      <c r="AC12" s="329"/>
      <c r="AD12" s="329"/>
      <c r="AE12" s="329"/>
      <c r="AF12" s="329"/>
      <c r="AG12" s="329"/>
      <c r="AH12" s="329"/>
      <c r="AI12" s="329"/>
      <c r="AJ12" s="329"/>
      <c r="AK12" s="329"/>
      <c r="AL12" s="329"/>
      <c r="AM12" s="329"/>
      <c r="AN12" s="329"/>
      <c r="AO12" s="329"/>
      <c r="AP12" s="329"/>
      <c r="AQ12" s="329"/>
      <c r="AR12" s="329"/>
      <c r="AS12" s="329"/>
      <c r="AT12" s="329"/>
      <c r="AU12" s="329"/>
      <c r="AV12" s="329"/>
      <c r="AW12" s="141"/>
      <c r="AX12" s="141"/>
      <c r="AY12" s="141"/>
      <c r="AZ12" s="141"/>
      <c r="BA12" s="141"/>
      <c r="BB12" s="141"/>
      <c r="BC12" s="141"/>
      <c r="BD12" s="141"/>
      <c r="BE12" s="141"/>
      <c r="BF12" s="141"/>
      <c r="BG12" s="141"/>
      <c r="BH12" s="141"/>
      <c r="BI12" s="141"/>
      <c r="BJ12" s="141"/>
      <c r="BK12" s="141"/>
      <c r="BL12" s="141"/>
      <c r="BM12" s="141"/>
      <c r="BN12" s="141"/>
      <c r="BO12" s="141"/>
      <c r="BP12" s="141"/>
      <c r="BQ12" s="141"/>
      <c r="BR12" s="141"/>
      <c r="BS12" s="141"/>
      <c r="BT12" s="141"/>
    </row>
    <row r="13" spans="1:72" s="135" customFormat="1" ht="13.5" customHeight="1">
      <c r="A13" s="145"/>
      <c r="B13" s="340" t="s">
        <v>856</v>
      </c>
      <c r="D13" s="145"/>
      <c r="E13" s="145"/>
      <c r="F13" s="145"/>
      <c r="G13" s="145"/>
      <c r="H13" s="145"/>
      <c r="I13" s="329"/>
      <c r="J13" s="329"/>
      <c r="K13" s="329"/>
      <c r="L13" s="329"/>
      <c r="M13" s="329"/>
      <c r="N13" s="329"/>
      <c r="O13" s="329"/>
      <c r="P13" s="329"/>
      <c r="Q13" s="329"/>
      <c r="R13" s="329"/>
      <c r="S13" s="329"/>
      <c r="T13" s="329"/>
      <c r="U13" s="329"/>
      <c r="V13" s="329"/>
      <c r="W13" s="329"/>
      <c r="X13" s="329"/>
      <c r="Y13" s="329"/>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141"/>
      <c r="AX13" s="141"/>
      <c r="AY13" s="141"/>
      <c r="AZ13" s="141"/>
      <c r="BA13" s="141"/>
      <c r="BB13" s="141"/>
      <c r="BC13" s="141"/>
      <c r="BD13" s="141"/>
      <c r="BE13" s="141"/>
      <c r="BF13" s="141"/>
      <c r="BG13" s="141"/>
      <c r="BH13" s="141"/>
      <c r="BI13" s="141"/>
      <c r="BJ13" s="141"/>
      <c r="BK13" s="141"/>
      <c r="BL13" s="141"/>
      <c r="BM13" s="141"/>
      <c r="BN13" s="141"/>
      <c r="BO13" s="141"/>
      <c r="BP13" s="141"/>
      <c r="BQ13" s="141"/>
      <c r="BR13" s="141"/>
      <c r="BS13" s="141"/>
      <c r="BT13" s="141"/>
    </row>
    <row r="14" spans="1:72"/>
  </sheetData>
  <sheetProtection algorithmName="SHA-512" hashValue="Xr2ZCo2XBt91TRXEjBueRg5QAHU36yZ3FCGGX8p0oNeSXHAy5SHMNltHh+KlX/6SUxR7IQS3/6xVdNtMLOHoDw==" saltValue="L36RhavaS3YLWzBOIhUtww==" spinCount="100000" sheet="1" objects="1" scenarios="1" selectLockedCells="1"/>
  <mergeCells count="15">
    <mergeCell ref="B10:H10"/>
    <mergeCell ref="I10:AJ10"/>
    <mergeCell ref="B11:H11"/>
    <mergeCell ref="I11:AJ11"/>
    <mergeCell ref="B6:C6"/>
    <mergeCell ref="D6:AJ6"/>
    <mergeCell ref="B7:C7"/>
    <mergeCell ref="D7:AJ7"/>
    <mergeCell ref="B8:C8"/>
    <mergeCell ref="D8:AJ8"/>
    <mergeCell ref="B2:AJ2"/>
    <mergeCell ref="B4:C4"/>
    <mergeCell ref="D4:AJ4"/>
    <mergeCell ref="B5:C5"/>
    <mergeCell ref="D5:AJ5"/>
  </mergeCells>
  <pageMargins left="0.7" right="0.7" top="0.75" bottom="0.75" header="0.3" footer="0.3"/>
  <pageSetup scale="91" orientation="portrait" r:id="rId1"/>
  <headerFooter>
    <oddFooter>&amp;L&amp;"Calibri Light,Italic"&amp;8Copyright 2008-2018 Mortgage Bankers Association, Washington, DC_x000D_&amp;1#&amp;"Aptos"&amp;10&amp;K008000 Internal Use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GenInfo"/>
  <dimension ref="A1:BI206"/>
  <sheetViews>
    <sheetView showGridLines="0" showRowColHeaders="0" tabSelected="1" zoomScaleSheetLayoutView="100" workbookViewId="0">
      <selection activeCell="B45" sqref="B45:AJ45"/>
    </sheetView>
  </sheetViews>
  <sheetFormatPr defaultColWidth="2.5703125" defaultRowHeight="14.25" zeroHeight="1"/>
  <cols>
    <col min="1" max="9" width="2.5703125" style="95" customWidth="1"/>
    <col min="10" max="10" width="4.5703125" style="95" customWidth="1"/>
    <col min="11" max="18" width="2.5703125" style="95" customWidth="1"/>
    <col min="19" max="19" width="1.5703125" style="95" customWidth="1"/>
    <col min="20" max="20" width="3.5703125" style="95" customWidth="1"/>
    <col min="21" max="27" width="2.5703125" style="95" customWidth="1"/>
    <col min="28" max="28" width="4.5703125" style="95" customWidth="1"/>
    <col min="29" max="36" width="2.5703125" style="95" customWidth="1"/>
    <col min="37" max="37" width="2.5703125" style="131" customWidth="1"/>
    <col min="38" max="38" width="3" style="131" customWidth="1"/>
    <col min="39" max="39" width="3.5703125" style="131" customWidth="1"/>
    <col min="40" max="40" width="3" style="131" customWidth="1"/>
    <col min="41" max="41" width="2" style="131" customWidth="1"/>
    <col min="42" max="16384" width="2.5703125" style="131"/>
  </cols>
  <sheetData>
    <row r="1" spans="1:38" ht="3" customHeight="1">
      <c r="A1" s="471"/>
      <c r="C1" s="1"/>
      <c r="D1" s="1"/>
      <c r="E1" s="1"/>
      <c r="F1" s="1"/>
      <c r="G1" s="1"/>
      <c r="H1" s="1"/>
      <c r="I1" s="1"/>
      <c r="J1" s="1"/>
      <c r="K1" s="1"/>
      <c r="L1" s="1"/>
      <c r="M1" s="1"/>
      <c r="N1" s="1"/>
      <c r="O1" s="1"/>
      <c r="P1" s="1"/>
      <c r="Q1" s="1"/>
      <c r="R1" s="1"/>
      <c r="S1" s="1"/>
      <c r="T1" s="1"/>
      <c r="U1" s="328"/>
      <c r="V1" s="328"/>
      <c r="W1" s="328"/>
      <c r="X1" s="328"/>
      <c r="Y1" s="328"/>
      <c r="Z1" s="328"/>
      <c r="AA1" s="328"/>
      <c r="AB1" s="328"/>
      <c r="AC1" s="328"/>
      <c r="AD1" s="328"/>
      <c r="AE1" s="328"/>
      <c r="AF1" s="328"/>
      <c r="AG1" s="328"/>
      <c r="AH1" s="328"/>
      <c r="AI1" s="328"/>
      <c r="AJ1" s="328"/>
    </row>
    <row r="2" spans="1:38" ht="3" hidden="1" customHeight="1">
      <c r="A2" s="157"/>
      <c r="B2" s="131"/>
      <c r="C2" s="1"/>
      <c r="D2" s="1"/>
      <c r="E2" s="1"/>
      <c r="F2" s="1"/>
      <c r="G2" s="1"/>
      <c r="H2" s="1"/>
      <c r="I2" s="1"/>
      <c r="J2" s="1"/>
      <c r="K2" s="1"/>
      <c r="L2" s="1"/>
      <c r="M2" s="1"/>
      <c r="N2" s="1"/>
      <c r="O2" s="1"/>
      <c r="P2" s="1"/>
      <c r="Q2" s="1"/>
      <c r="R2" s="1"/>
      <c r="S2" s="1"/>
      <c r="T2" s="1"/>
      <c r="U2" s="328"/>
      <c r="V2" s="328"/>
      <c r="W2" s="328"/>
      <c r="X2" s="328"/>
      <c r="Y2" s="328"/>
      <c r="Z2" s="328"/>
      <c r="AA2" s="328"/>
      <c r="AB2" s="328"/>
      <c r="AC2" s="328"/>
      <c r="AD2" s="328"/>
      <c r="AE2" s="328"/>
      <c r="AF2" s="328"/>
      <c r="AG2" s="328"/>
      <c r="AH2" s="328"/>
      <c r="AI2" s="328"/>
      <c r="AJ2" s="328"/>
    </row>
    <row r="3" spans="1:38" ht="15.75" customHeight="1">
      <c r="A3" s="157"/>
      <c r="B3" s="560" t="s">
        <v>711</v>
      </c>
      <c r="C3" s="560"/>
      <c r="D3" s="560"/>
      <c r="E3" s="560"/>
      <c r="F3" s="560"/>
      <c r="G3" s="560"/>
      <c r="H3" s="560"/>
      <c r="I3" s="560"/>
      <c r="J3" s="560"/>
      <c r="K3" s="560"/>
      <c r="L3" s="560"/>
      <c r="M3" s="560"/>
      <c r="N3" s="560"/>
      <c r="O3" s="560"/>
      <c r="P3" s="560"/>
      <c r="Q3" s="560"/>
      <c r="R3" s="560"/>
      <c r="S3" s="560"/>
      <c r="T3" s="560"/>
      <c r="U3" s="328"/>
      <c r="V3" s="328"/>
      <c r="W3" s="328"/>
      <c r="X3" s="328"/>
      <c r="Y3" s="328"/>
      <c r="Z3" s="328"/>
      <c r="AA3" s="328"/>
      <c r="AB3" s="328"/>
      <c r="AC3" s="328"/>
      <c r="AD3" s="328"/>
      <c r="AE3" s="328"/>
      <c r="AF3" s="328"/>
      <c r="AG3" s="328"/>
      <c r="AH3" s="328"/>
      <c r="AI3" s="328"/>
      <c r="AJ3" s="328"/>
    </row>
    <row r="4" spans="1:38" ht="15.75" customHeight="1">
      <c r="B4" s="560"/>
      <c r="C4" s="560"/>
      <c r="D4" s="560"/>
      <c r="E4" s="560"/>
      <c r="F4" s="560"/>
      <c r="G4" s="560"/>
      <c r="H4" s="560"/>
      <c r="I4" s="560"/>
      <c r="J4" s="560"/>
      <c r="K4" s="560"/>
      <c r="L4" s="560"/>
      <c r="M4" s="560"/>
      <c r="N4" s="560"/>
      <c r="O4" s="560"/>
      <c r="P4" s="560"/>
      <c r="Q4" s="560"/>
      <c r="R4" s="560"/>
      <c r="S4" s="560"/>
      <c r="T4" s="560"/>
      <c r="U4" s="328"/>
      <c r="V4" s="328"/>
      <c r="W4" s="328"/>
      <c r="X4" s="328"/>
      <c r="Y4" s="328"/>
      <c r="Z4" s="328"/>
      <c r="AA4" s="328"/>
      <c r="AB4" s="328"/>
      <c r="AC4" s="328"/>
      <c r="AD4" s="328"/>
      <c r="AE4" s="328"/>
      <c r="AF4" s="328"/>
      <c r="AG4" s="328"/>
      <c r="AH4" s="328"/>
      <c r="AI4" s="328"/>
      <c r="AJ4" s="328"/>
    </row>
    <row r="5" spans="1:38" ht="17.25" customHeight="1">
      <c r="A5" s="105"/>
      <c r="B5" s="152" t="str">
        <f>IF(TRIM(PropertyName)&lt;&gt;"",TRIM(LEFT(TRIM(PropertyName),30)),"")&amp;IF(AND(TRIM(PropertyName)&lt;&gt;"",PropertyCity&lt;&gt;"",PropertyState&lt;&gt;""),", "&amp;TRIM(LEFT(TRIM(PropertyCity),20))&amp;", "&amp;PropertyState,"")&amp;IF(AND(LoanIdentifier&lt;&gt;"",TRIM(PropertyName)&lt;&gt;"")," (Loan "&amp;LoanIdentifier&amp;")","")</f>
        <v>154-156 PASSAIC STREET, 38 3RD, Passaic, NJ (Loan 504565494)</v>
      </c>
      <c r="C5" s="109"/>
      <c r="D5" s="109"/>
      <c r="E5" s="109"/>
      <c r="F5" s="109"/>
      <c r="G5" s="109"/>
      <c r="H5" s="109"/>
      <c r="I5" s="109"/>
      <c r="J5" s="109"/>
      <c r="K5" s="109"/>
      <c r="L5" s="109"/>
      <c r="M5" s="110"/>
      <c r="N5" s="109"/>
      <c r="O5" s="109"/>
      <c r="P5" s="131"/>
      <c r="Q5" s="131"/>
      <c r="R5" s="131"/>
      <c r="S5" s="131"/>
      <c r="T5" s="131"/>
      <c r="U5" s="131"/>
      <c r="V5" s="131"/>
      <c r="W5" s="131"/>
      <c r="X5" s="131"/>
      <c r="Y5" s="131"/>
      <c r="Z5" s="131"/>
      <c r="AA5" s="131"/>
      <c r="AB5" s="131"/>
      <c r="AC5" s="131"/>
      <c r="AD5" s="131"/>
      <c r="AE5" s="131"/>
      <c r="AF5" s="131"/>
      <c r="AG5" s="131"/>
      <c r="AH5" s="131"/>
      <c r="AI5" s="131"/>
      <c r="AJ5" s="131"/>
    </row>
    <row r="6" spans="1:38" ht="14.85" customHeight="1">
      <c r="B6" s="151" t="str">
        <f>IF(MBAOverallPropertyRatingType&lt;&gt;"","Overall Rating: "&amp;MBAOverallPropertyRatingType,"")&amp;IF(AND(TotalPhysicalOccupancyPercent&lt;&gt;"",ISERROR(TotalPhysicalOccupancyPercent)&lt;&gt;TRUE,TotalPhysicalOccupancyPercent&lt;&gt;"sum&lt;&gt;parts",MBAOverallPropertyRatingType&lt;&gt;""),", "&amp;ROUND(TotalPhysicalOccupancyPercent*100,1)&amp;"% Occupied","")</f>
        <v>Overall Rating: 2, 100% Occupied</v>
      </c>
      <c r="P6" s="131"/>
      <c r="Q6" s="131"/>
      <c r="R6" s="131"/>
      <c r="S6" s="141"/>
      <c r="T6" s="131"/>
      <c r="U6" s="131"/>
      <c r="V6" s="131"/>
      <c r="W6" s="131"/>
      <c r="X6" s="131"/>
      <c r="Y6" s="131"/>
      <c r="Z6" s="132"/>
      <c r="AA6" s="131"/>
      <c r="AB6" s="142"/>
      <c r="AC6" s="142"/>
      <c r="AD6" s="142"/>
      <c r="AE6" s="142"/>
      <c r="AF6" s="142"/>
      <c r="AG6" s="131"/>
      <c r="AH6" s="131"/>
      <c r="AI6" s="131"/>
      <c r="AJ6" s="131"/>
    </row>
    <row r="7" spans="1:38" ht="14.85" hidden="1" customHeight="1">
      <c r="B7" s="201" t="str">
        <f>DMSummaryText</f>
        <v>2 Life Safety</v>
      </c>
      <c r="P7" s="131"/>
      <c r="Q7" s="131"/>
      <c r="R7" s="131"/>
      <c r="S7" s="131"/>
      <c r="T7" s="131"/>
      <c r="U7" s="131"/>
      <c r="V7" s="131"/>
      <c r="W7" s="131"/>
      <c r="X7" s="131"/>
      <c r="Y7" s="131"/>
      <c r="Z7" s="131"/>
      <c r="AA7" s="131"/>
      <c r="AB7" s="131"/>
      <c r="AC7" s="131"/>
      <c r="AD7" s="131"/>
      <c r="AE7" s="131"/>
      <c r="AF7" s="131"/>
      <c r="AG7" s="131"/>
      <c r="AH7" s="131"/>
      <c r="AI7" s="131"/>
      <c r="AJ7" s="131"/>
    </row>
    <row r="8" spans="1:38" ht="3" customHeight="1">
      <c r="A8" s="108"/>
      <c r="B8" s="108"/>
      <c r="C8" s="108"/>
      <c r="D8" s="108"/>
      <c r="E8" s="108"/>
      <c r="F8" s="108"/>
      <c r="G8" s="108"/>
      <c r="H8" s="108"/>
      <c r="I8" s="108"/>
      <c r="J8" s="108"/>
      <c r="K8" s="108"/>
      <c r="L8" s="108"/>
      <c r="M8" s="108"/>
      <c r="N8" s="108"/>
      <c r="O8" s="108"/>
      <c r="P8" s="131"/>
      <c r="Q8" s="131"/>
      <c r="R8" s="141"/>
      <c r="S8" s="131"/>
      <c r="T8" s="141"/>
      <c r="U8" s="141"/>
      <c r="V8" s="141"/>
      <c r="W8" s="141"/>
      <c r="X8" s="141"/>
      <c r="Y8" s="141"/>
      <c r="Z8" s="141"/>
      <c r="AA8" s="131"/>
      <c r="AB8" s="131"/>
      <c r="AC8" s="131"/>
      <c r="AD8" s="131"/>
      <c r="AE8" s="131"/>
      <c r="AF8" s="131"/>
      <c r="AG8" s="131"/>
      <c r="AH8" s="143"/>
      <c r="AI8" s="143"/>
      <c r="AJ8" s="131"/>
    </row>
    <row r="9" spans="1:38" ht="18.75">
      <c r="A9" s="153"/>
      <c r="B9" s="567" t="s">
        <v>255</v>
      </c>
      <c r="C9" s="567"/>
      <c r="D9" s="567"/>
      <c r="E9" s="567"/>
      <c r="F9" s="567"/>
      <c r="G9" s="567"/>
      <c r="H9" s="567"/>
      <c r="I9" s="567"/>
      <c r="J9" s="567"/>
      <c r="K9" s="567"/>
      <c r="L9" s="567"/>
      <c r="M9" s="567"/>
      <c r="N9" s="567"/>
      <c r="O9" s="567"/>
      <c r="P9" s="567"/>
      <c r="Q9" s="567"/>
      <c r="R9" s="567"/>
      <c r="S9" s="567"/>
      <c r="T9" s="567"/>
      <c r="U9" s="567"/>
      <c r="V9" s="567"/>
      <c r="W9" s="567"/>
      <c r="X9" s="567"/>
      <c r="Y9" s="567"/>
      <c r="Z9" s="567"/>
      <c r="AA9" s="567"/>
      <c r="AB9" s="567"/>
      <c r="AC9" s="567"/>
      <c r="AD9" s="567"/>
      <c r="AE9" s="567"/>
      <c r="AF9" s="567"/>
      <c r="AG9" s="567"/>
      <c r="AH9" s="567"/>
      <c r="AI9" s="567"/>
      <c r="AJ9" s="567"/>
    </row>
    <row r="10" spans="1:38" ht="3" customHeight="1">
      <c r="A10" s="103"/>
      <c r="B10" s="100"/>
      <c r="C10" s="101"/>
      <c r="D10" s="101"/>
      <c r="E10" s="101"/>
      <c r="F10" s="101"/>
      <c r="G10" s="101"/>
      <c r="H10" s="101"/>
      <c r="I10" s="101"/>
      <c r="J10" s="101"/>
      <c r="K10" s="101"/>
      <c r="L10" s="101"/>
      <c r="M10" s="101"/>
      <c r="N10" s="101"/>
      <c r="O10" s="101"/>
      <c r="P10" s="101"/>
      <c r="Q10" s="101"/>
      <c r="R10" s="101"/>
      <c r="S10" s="101"/>
      <c r="T10" s="101"/>
      <c r="U10" s="101"/>
      <c r="V10" s="101"/>
      <c r="W10" s="101"/>
      <c r="X10" s="101"/>
      <c r="Y10" s="101"/>
      <c r="Z10" s="101"/>
      <c r="AA10" s="101"/>
      <c r="AB10" s="101"/>
      <c r="AC10" s="101"/>
      <c r="AD10" s="101"/>
      <c r="AE10" s="101"/>
      <c r="AF10" s="101"/>
      <c r="AG10" s="101"/>
      <c r="AH10" s="101"/>
      <c r="AI10" s="101"/>
      <c r="AJ10" s="102"/>
      <c r="AK10" s="154"/>
      <c r="AL10" s="154"/>
    </row>
    <row r="11" spans="1:38" ht="17.25" customHeight="1">
      <c r="B11" s="1" t="s">
        <v>679</v>
      </c>
      <c r="C11" s="1"/>
      <c r="D11" s="1"/>
      <c r="E11" s="1"/>
      <c r="F11" s="1"/>
      <c r="G11" s="1"/>
      <c r="H11" s="1"/>
      <c r="I11" s="147"/>
      <c r="J11" s="147"/>
      <c r="K11" s="147"/>
      <c r="L11" s="147"/>
      <c r="M11" s="147"/>
      <c r="N11" s="147"/>
      <c r="O11" s="147"/>
      <c r="P11" s="147"/>
      <c r="Q11" s="147"/>
      <c r="R11" s="147"/>
      <c r="S11" s="147"/>
      <c r="T11" s="147"/>
      <c r="U11" s="147"/>
      <c r="V11" s="147"/>
      <c r="W11" s="147"/>
      <c r="X11" s="147"/>
      <c r="Y11" s="147"/>
      <c r="Z11" s="147"/>
      <c r="AA11" s="147"/>
      <c r="AB11" s="147"/>
      <c r="AC11" s="147"/>
      <c r="AD11" s="147"/>
      <c r="AE11" s="147"/>
      <c r="AF11" s="147"/>
      <c r="AG11" s="434"/>
      <c r="AH11" s="147"/>
      <c r="AI11" s="147"/>
      <c r="AJ11" s="147"/>
    </row>
    <row r="12" spans="1:38" ht="14.25" customHeight="1">
      <c r="A12" s="131"/>
      <c r="B12" s="572" t="s">
        <v>203</v>
      </c>
      <c r="C12" s="572"/>
      <c r="D12" s="572"/>
      <c r="E12" s="572"/>
      <c r="F12" s="572"/>
      <c r="G12" s="573"/>
      <c r="H12" s="564" t="s">
        <v>1064</v>
      </c>
      <c r="I12" s="570"/>
      <c r="J12" s="570"/>
      <c r="K12" s="570"/>
      <c r="L12" s="570"/>
      <c r="M12" s="570"/>
      <c r="N12" s="570"/>
      <c r="O12" s="570"/>
      <c r="P12" s="570"/>
      <c r="Q12" s="570"/>
      <c r="R12" s="571"/>
      <c r="S12" s="134"/>
      <c r="T12" s="131" t="s">
        <v>252</v>
      </c>
      <c r="U12" s="131"/>
      <c r="V12" s="131"/>
      <c r="W12" s="131"/>
      <c r="X12" s="131"/>
      <c r="Y12" s="131"/>
      <c r="Z12" s="143"/>
      <c r="AA12" s="514">
        <v>2</v>
      </c>
      <c r="AB12" s="515"/>
      <c r="AC12" s="515"/>
      <c r="AD12" s="515"/>
      <c r="AE12" s="516"/>
      <c r="AF12" s="143"/>
      <c r="AG12" s="171"/>
      <c r="AH12" s="171"/>
      <c r="AI12" s="171"/>
      <c r="AJ12" s="171"/>
    </row>
    <row r="13" spans="1:38" ht="14.25" customHeight="1">
      <c r="A13" s="131"/>
      <c r="B13" s="572" t="s">
        <v>204</v>
      </c>
      <c r="C13" s="572"/>
      <c r="D13" s="572"/>
      <c r="E13" s="572"/>
      <c r="F13" s="572"/>
      <c r="G13" s="573"/>
      <c r="H13" s="564" t="s">
        <v>1050</v>
      </c>
      <c r="I13" s="565"/>
      <c r="J13" s="565"/>
      <c r="K13" s="565"/>
      <c r="L13" s="565"/>
      <c r="M13" s="565"/>
      <c r="N13" s="565"/>
      <c r="O13" s="565"/>
      <c r="P13" s="565"/>
      <c r="Q13" s="565"/>
      <c r="R13" s="566"/>
      <c r="S13" s="135"/>
      <c r="T13" s="131"/>
      <c r="U13" s="131"/>
      <c r="V13" s="131"/>
      <c r="W13" s="131"/>
      <c r="X13" s="131"/>
      <c r="Y13" s="131"/>
      <c r="Z13" s="131"/>
      <c r="AA13" s="131"/>
      <c r="AB13" s="131"/>
      <c r="AC13" s="131"/>
      <c r="AD13" s="131"/>
      <c r="AE13" s="131"/>
      <c r="AF13" s="143"/>
      <c r="AG13" s="143"/>
      <c r="AH13" s="131"/>
      <c r="AI13" s="131"/>
      <c r="AJ13" s="143"/>
    </row>
    <row r="14" spans="1:38" ht="14.25" customHeight="1">
      <c r="A14" s="131"/>
      <c r="B14" s="131" t="s">
        <v>669</v>
      </c>
      <c r="C14" s="131"/>
      <c r="D14" s="131"/>
      <c r="E14" s="131"/>
      <c r="F14" s="131"/>
      <c r="G14" s="133"/>
      <c r="H14" s="564"/>
      <c r="I14" s="565"/>
      <c r="J14" s="565"/>
      <c r="K14" s="565"/>
      <c r="L14" s="565"/>
      <c r="M14" s="565"/>
      <c r="N14" s="565"/>
      <c r="O14" s="565"/>
      <c r="P14" s="565"/>
      <c r="Q14" s="565"/>
      <c r="R14" s="566"/>
      <c r="S14" s="148"/>
      <c r="T14" s="131" t="s">
        <v>722</v>
      </c>
      <c r="U14" s="131"/>
      <c r="V14" s="131"/>
      <c r="W14" s="131"/>
      <c r="X14" s="131"/>
      <c r="Y14" s="131"/>
      <c r="Z14" s="131"/>
      <c r="AA14" s="574">
        <v>46156</v>
      </c>
      <c r="AB14" s="575"/>
      <c r="AC14" s="575"/>
      <c r="AD14" s="575"/>
      <c r="AE14" s="576"/>
      <c r="AF14" s="138" t="s">
        <v>379</v>
      </c>
      <c r="AG14" s="612">
        <v>0.41666666666666663</v>
      </c>
      <c r="AH14" s="613"/>
      <c r="AI14" s="613"/>
      <c r="AJ14" s="614"/>
    </row>
    <row r="15" spans="1:38" ht="14.25" customHeight="1">
      <c r="A15" s="131"/>
      <c r="B15" s="572" t="s">
        <v>215</v>
      </c>
      <c r="C15" s="572"/>
      <c r="D15" s="572"/>
      <c r="E15" s="572"/>
      <c r="F15" s="572"/>
      <c r="G15" s="573"/>
      <c r="H15" s="564" t="s">
        <v>1052</v>
      </c>
      <c r="I15" s="565"/>
      <c r="J15" s="565"/>
      <c r="K15" s="565"/>
      <c r="L15" s="565"/>
      <c r="M15" s="565"/>
      <c r="N15" s="565"/>
      <c r="O15" s="565"/>
      <c r="P15" s="565"/>
      <c r="Q15" s="565"/>
      <c r="R15" s="566"/>
      <c r="S15" s="148"/>
      <c r="T15" s="141" t="s">
        <v>377</v>
      </c>
      <c r="U15" s="141"/>
      <c r="V15" s="141"/>
      <c r="W15" s="141"/>
      <c r="X15" s="141"/>
      <c r="Y15" s="141"/>
      <c r="Z15" s="131"/>
      <c r="AA15" s="514" t="s">
        <v>192</v>
      </c>
      <c r="AB15" s="515"/>
      <c r="AC15" s="515"/>
      <c r="AD15" s="515"/>
      <c r="AE15" s="515"/>
      <c r="AF15" s="515"/>
      <c r="AG15" s="515"/>
      <c r="AH15" s="515"/>
      <c r="AI15" s="515"/>
      <c r="AJ15" s="516"/>
    </row>
    <row r="16" spans="1:38" ht="14.25" customHeight="1">
      <c r="A16" s="131"/>
      <c r="B16" s="572" t="s">
        <v>680</v>
      </c>
      <c r="C16" s="572"/>
      <c r="D16" s="572"/>
      <c r="E16" s="572"/>
      <c r="F16" s="572"/>
      <c r="G16" s="573"/>
      <c r="H16" s="520" t="s">
        <v>11</v>
      </c>
      <c r="I16" s="521"/>
      <c r="J16" s="521"/>
      <c r="K16" s="521"/>
      <c r="L16" s="522"/>
      <c r="M16" s="138" t="s">
        <v>379</v>
      </c>
      <c r="N16" s="615">
        <v>7055</v>
      </c>
      <c r="O16" s="616"/>
      <c r="P16" s="617"/>
      <c r="Q16" s="568" t="str">
        <f>IF(PropertyState="","",VLOOKUP(PropertyState,nrStateCountry,2,FALSE))</f>
        <v>US</v>
      </c>
      <c r="R16" s="569"/>
      <c r="S16" s="148"/>
      <c r="T16" s="141" t="s">
        <v>675</v>
      </c>
      <c r="U16" s="141"/>
      <c r="V16" s="141"/>
      <c r="W16" s="141"/>
      <c r="X16" s="141"/>
      <c r="Y16" s="141"/>
      <c r="Z16" s="131"/>
      <c r="AA16" s="514" t="s">
        <v>361</v>
      </c>
      <c r="AB16" s="515"/>
      <c r="AC16" s="515"/>
      <c r="AD16" s="515"/>
      <c r="AE16" s="515"/>
      <c r="AF16" s="515"/>
      <c r="AG16" s="515"/>
      <c r="AH16" s="515"/>
      <c r="AI16" s="515"/>
      <c r="AJ16" s="516"/>
    </row>
    <row r="17" spans="1:61" ht="6" customHeight="1">
      <c r="A17" s="131"/>
      <c r="B17" s="131"/>
      <c r="C17" s="131"/>
      <c r="D17" s="131"/>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c r="AD17" s="131"/>
      <c r="AE17" s="131"/>
      <c r="AF17" s="131"/>
      <c r="AG17" s="131"/>
      <c r="AH17" s="131"/>
      <c r="AI17" s="131"/>
      <c r="AJ17" s="131"/>
      <c r="AS17" s="141"/>
      <c r="AT17" s="141"/>
      <c r="AU17" s="141"/>
      <c r="AV17" s="141"/>
      <c r="AW17" s="141"/>
      <c r="AX17" s="141"/>
      <c r="AY17" s="141"/>
      <c r="AZ17" s="141"/>
      <c r="BA17" s="141"/>
      <c r="BB17" s="142"/>
      <c r="BC17" s="142"/>
      <c r="BD17" s="137"/>
      <c r="BE17" s="141"/>
      <c r="BF17" s="132"/>
      <c r="BG17" s="132"/>
      <c r="BH17" s="132"/>
      <c r="BI17" s="132"/>
    </row>
    <row r="18" spans="1:61" ht="17.25" customHeight="1">
      <c r="A18" s="131"/>
      <c r="B18" s="498" t="s">
        <v>674</v>
      </c>
      <c r="C18" s="498"/>
      <c r="D18" s="498"/>
      <c r="E18" s="498"/>
      <c r="F18" s="498"/>
      <c r="G18" s="498"/>
      <c r="H18" s="498"/>
      <c r="I18" s="498"/>
      <c r="J18" s="498"/>
      <c r="K18" s="498"/>
      <c r="L18" s="498"/>
      <c r="M18" s="498"/>
      <c r="N18" s="498"/>
      <c r="O18" s="498"/>
      <c r="P18" s="498"/>
      <c r="Q18" s="498"/>
      <c r="R18" s="498"/>
      <c r="S18" s="131"/>
      <c r="T18" s="131"/>
      <c r="U18" s="131"/>
      <c r="V18" s="131"/>
      <c r="W18" s="131"/>
      <c r="X18" s="131"/>
      <c r="Y18" s="131"/>
      <c r="Z18" s="131"/>
      <c r="AA18" s="131"/>
      <c r="AB18" s="131"/>
      <c r="AC18" s="131"/>
      <c r="AD18" s="131"/>
      <c r="AE18" s="131"/>
      <c r="AF18" s="131"/>
      <c r="AG18" s="131"/>
      <c r="AH18" s="131"/>
      <c r="AI18" s="131"/>
      <c r="AJ18" s="131"/>
    </row>
    <row r="19" spans="1:61" ht="14.25" customHeight="1">
      <c r="A19" s="131"/>
      <c r="B19" s="131" t="s">
        <v>202</v>
      </c>
      <c r="C19" s="131"/>
      <c r="D19" s="131"/>
      <c r="E19" s="131"/>
      <c r="F19" s="131"/>
      <c r="G19" s="131"/>
      <c r="H19" s="131"/>
      <c r="I19" s="520" t="s">
        <v>1116</v>
      </c>
      <c r="J19" s="521"/>
      <c r="K19" s="521"/>
      <c r="L19" s="521"/>
      <c r="M19" s="521"/>
      <c r="N19" s="521"/>
      <c r="O19" s="521"/>
      <c r="P19" s="521"/>
      <c r="Q19" s="521"/>
      <c r="R19" s="522"/>
      <c r="S19" s="131"/>
      <c r="T19" s="131" t="s">
        <v>31</v>
      </c>
      <c r="U19" s="131"/>
      <c r="V19" s="131"/>
      <c r="W19" s="131"/>
      <c r="X19" s="131"/>
      <c r="Y19" s="131"/>
      <c r="Z19" s="131"/>
      <c r="AA19" s="577" t="s">
        <v>1115</v>
      </c>
      <c r="AB19" s="577"/>
      <c r="AC19" s="577"/>
      <c r="AD19" s="577"/>
      <c r="AE19" s="577"/>
      <c r="AF19" s="577"/>
      <c r="AG19" s="577"/>
      <c r="AH19" s="577"/>
      <c r="AI19" s="577"/>
      <c r="AJ19" s="577"/>
    </row>
    <row r="20" spans="1:61" ht="14.25" customHeight="1">
      <c r="A20" s="131"/>
      <c r="B20" s="131" t="s">
        <v>214</v>
      </c>
      <c r="C20" s="131"/>
      <c r="D20" s="131"/>
      <c r="E20" s="131"/>
      <c r="F20" s="131"/>
      <c r="G20" s="131"/>
      <c r="H20" s="131"/>
      <c r="I20" s="582" t="s">
        <v>1104</v>
      </c>
      <c r="J20" s="583"/>
      <c r="K20" s="583"/>
      <c r="L20" s="583"/>
      <c r="M20" s="583"/>
      <c r="N20" s="583"/>
      <c r="O20" s="583"/>
      <c r="P20" s="583"/>
      <c r="Q20" s="583"/>
      <c r="R20" s="584"/>
      <c r="S20" s="131"/>
      <c r="T20" s="131" t="s">
        <v>213</v>
      </c>
      <c r="U20" s="131"/>
      <c r="V20" s="131"/>
      <c r="W20" s="131"/>
      <c r="X20" s="131"/>
      <c r="Y20" s="131"/>
      <c r="Z20" s="131"/>
      <c r="AA20" s="582" t="s">
        <v>1069</v>
      </c>
      <c r="AB20" s="583"/>
      <c r="AC20" s="583"/>
      <c r="AD20" s="583"/>
      <c r="AE20" s="583"/>
      <c r="AF20" s="583"/>
      <c r="AG20" s="583"/>
      <c r="AH20" s="583"/>
      <c r="AI20" s="583"/>
      <c r="AJ20" s="584"/>
    </row>
    <row r="21" spans="1:61" ht="14.25" customHeight="1">
      <c r="A21" s="131"/>
      <c r="B21" s="131" t="s">
        <v>216</v>
      </c>
      <c r="C21" s="131"/>
      <c r="D21" s="131"/>
      <c r="E21" s="131"/>
      <c r="F21" s="131"/>
      <c r="G21" s="131"/>
      <c r="H21" s="131"/>
      <c r="I21" s="582" t="s">
        <v>787</v>
      </c>
      <c r="J21" s="583"/>
      <c r="K21" s="583"/>
      <c r="L21" s="583"/>
      <c r="M21" s="583"/>
      <c r="N21" s="583"/>
      <c r="O21" s="583"/>
      <c r="P21" s="583"/>
      <c r="Q21" s="583"/>
      <c r="R21" s="584"/>
      <c r="S21" s="131"/>
      <c r="T21" s="131" t="s">
        <v>682</v>
      </c>
      <c r="U21" s="131"/>
      <c r="V21" s="131"/>
      <c r="W21" s="131"/>
      <c r="X21" s="131"/>
      <c r="Y21" s="131"/>
      <c r="Z21" s="131"/>
      <c r="AA21" s="582" t="s">
        <v>1018</v>
      </c>
      <c r="AB21" s="583"/>
      <c r="AC21" s="583"/>
      <c r="AD21" s="583"/>
      <c r="AE21" s="583"/>
      <c r="AF21" s="583"/>
      <c r="AG21" s="583"/>
      <c r="AH21" s="583"/>
      <c r="AI21" s="583"/>
      <c r="AJ21" s="584"/>
    </row>
    <row r="22" spans="1:61" ht="14.25" customHeight="1">
      <c r="A22" s="131"/>
      <c r="B22" s="131" t="s">
        <v>681</v>
      </c>
      <c r="C22" s="131"/>
      <c r="D22" s="131"/>
      <c r="E22" s="131"/>
      <c r="F22" s="131"/>
      <c r="G22" s="131"/>
      <c r="H22" s="131"/>
      <c r="I22" s="582"/>
      <c r="J22" s="583"/>
      <c r="K22" s="583"/>
      <c r="L22" s="583"/>
      <c r="M22" s="583"/>
      <c r="N22" s="583"/>
      <c r="O22" s="583"/>
      <c r="P22" s="583"/>
      <c r="Q22" s="583"/>
      <c r="R22" s="584"/>
      <c r="S22" s="131"/>
      <c r="T22" s="538" t="s">
        <v>672</v>
      </c>
      <c r="U22" s="538"/>
      <c r="V22" s="538"/>
      <c r="W22" s="538"/>
      <c r="X22" s="538"/>
      <c r="Y22" s="538"/>
      <c r="Z22" s="538"/>
      <c r="AA22" s="618" t="s">
        <v>1018</v>
      </c>
      <c r="AB22" s="618"/>
      <c r="AC22" s="618"/>
      <c r="AD22" s="618"/>
      <c r="AE22" s="618"/>
      <c r="AF22" s="618"/>
      <c r="AG22" s="618"/>
      <c r="AH22" s="618"/>
      <c r="AI22" s="618"/>
      <c r="AJ22" s="618"/>
    </row>
    <row r="23" spans="1:61" ht="14.25" customHeight="1">
      <c r="A23" s="131"/>
      <c r="B23" s="131" t="s">
        <v>285</v>
      </c>
      <c r="C23" s="131"/>
      <c r="D23" s="131"/>
      <c r="E23" s="131"/>
      <c r="F23" s="131"/>
      <c r="G23" s="131"/>
      <c r="H23" s="131"/>
      <c r="I23" s="578">
        <v>2713000</v>
      </c>
      <c r="J23" s="579"/>
      <c r="K23" s="579"/>
      <c r="L23" s="579"/>
      <c r="M23" s="579"/>
      <c r="N23" s="579"/>
      <c r="O23" s="579"/>
      <c r="P23" s="579"/>
      <c r="Q23" s="579"/>
      <c r="R23" s="580"/>
      <c r="S23" s="131"/>
      <c r="T23" s="538" t="s">
        <v>673</v>
      </c>
      <c r="U23" s="538"/>
      <c r="V23" s="538"/>
      <c r="W23" s="538"/>
      <c r="X23" s="538"/>
      <c r="Y23" s="538"/>
      <c r="Z23" s="538"/>
      <c r="AA23" s="619"/>
      <c r="AB23" s="619"/>
      <c r="AC23" s="619"/>
      <c r="AD23" s="619"/>
      <c r="AE23" s="619"/>
      <c r="AF23" s="619"/>
      <c r="AG23" s="619"/>
      <c r="AH23" s="619"/>
      <c r="AI23" s="619"/>
      <c r="AJ23" s="619"/>
    </row>
    <row r="24" spans="1:61" ht="14.25" customHeight="1">
      <c r="A24" s="131"/>
      <c r="B24" s="131" t="s">
        <v>251</v>
      </c>
      <c r="C24" s="131"/>
      <c r="D24" s="131"/>
      <c r="E24" s="131"/>
      <c r="F24" s="131"/>
      <c r="G24" s="131"/>
      <c r="H24" s="131"/>
      <c r="I24" s="578">
        <v>2549767.0099999998</v>
      </c>
      <c r="J24" s="579"/>
      <c r="K24" s="579"/>
      <c r="L24" s="579"/>
      <c r="M24" s="579"/>
      <c r="N24" s="579"/>
      <c r="O24" s="579"/>
      <c r="P24" s="579"/>
      <c r="Q24" s="579"/>
      <c r="R24" s="580"/>
      <c r="S24" s="131"/>
      <c r="T24" s="131"/>
      <c r="U24" s="131"/>
      <c r="V24" s="131"/>
      <c r="W24" s="131"/>
      <c r="X24" s="131"/>
      <c r="Y24" s="131"/>
      <c r="Z24" s="131"/>
      <c r="AA24" s="131"/>
      <c r="AB24" s="131"/>
      <c r="AC24" s="131"/>
      <c r="AD24" s="131"/>
      <c r="AE24" s="131"/>
      <c r="AF24" s="131"/>
      <c r="AG24" s="131"/>
      <c r="AH24" s="131"/>
      <c r="AI24" s="131"/>
      <c r="AJ24" s="131"/>
    </row>
    <row r="25" spans="1:61" ht="14.25" customHeight="1">
      <c r="A25" s="131"/>
      <c r="B25" s="131" t="s">
        <v>676</v>
      </c>
      <c r="C25" s="132"/>
      <c r="D25" s="132"/>
      <c r="E25" s="132"/>
      <c r="F25" s="132"/>
      <c r="G25" s="132"/>
      <c r="H25" s="132"/>
      <c r="I25" s="622">
        <v>46156</v>
      </c>
      <c r="J25" s="623"/>
      <c r="K25" s="623"/>
      <c r="L25" s="623"/>
      <c r="M25" s="623"/>
      <c r="N25" s="623"/>
      <c r="O25" s="623"/>
      <c r="P25" s="623"/>
      <c r="Q25" s="623"/>
      <c r="R25" s="623"/>
      <c r="S25" s="131"/>
      <c r="T25" s="131" t="s">
        <v>692</v>
      </c>
      <c r="U25" s="131"/>
      <c r="V25" s="131"/>
      <c r="W25" s="131"/>
      <c r="X25" s="131"/>
      <c r="Y25" s="131"/>
      <c r="Z25" s="131"/>
      <c r="AA25" s="520" t="s">
        <v>1118</v>
      </c>
      <c r="AB25" s="521"/>
      <c r="AC25" s="521"/>
      <c r="AD25" s="521"/>
      <c r="AE25" s="473" t="s">
        <v>379</v>
      </c>
      <c r="AF25" s="521" t="s">
        <v>1119</v>
      </c>
      <c r="AG25" s="521"/>
      <c r="AH25" s="521"/>
      <c r="AI25" s="521"/>
      <c r="AJ25" s="522"/>
    </row>
    <row r="26" spans="1:61" ht="14.25" customHeight="1">
      <c r="A26" s="131"/>
      <c r="B26" s="131"/>
      <c r="C26" s="132"/>
      <c r="D26" s="132"/>
      <c r="E26" s="132"/>
      <c r="F26" s="132"/>
      <c r="G26" s="132"/>
      <c r="H26" s="132"/>
      <c r="I26" s="181"/>
      <c r="J26" s="142"/>
      <c r="K26" s="142"/>
      <c r="L26" s="142"/>
      <c r="M26" s="142"/>
      <c r="N26" s="142"/>
      <c r="O26" s="142"/>
      <c r="P26" s="142"/>
      <c r="Q26" s="142"/>
      <c r="R26" s="142"/>
      <c r="S26" s="131"/>
      <c r="T26" s="131" t="s">
        <v>693</v>
      </c>
      <c r="U26" s="131"/>
      <c r="V26" s="131"/>
      <c r="W26" s="131"/>
      <c r="X26" s="131"/>
      <c r="Y26" s="131"/>
      <c r="Z26" s="131"/>
      <c r="AA26" s="561" t="s">
        <v>1120</v>
      </c>
      <c r="AB26" s="561"/>
      <c r="AC26" s="561"/>
      <c r="AD26" s="561"/>
      <c r="AE26" s="561"/>
      <c r="AF26" s="561"/>
      <c r="AG26" s="561"/>
      <c r="AH26" s="561"/>
      <c r="AI26" s="561"/>
      <c r="AJ26" s="561"/>
    </row>
    <row r="27" spans="1:61" ht="14.25" customHeight="1">
      <c r="A27" s="131"/>
      <c r="B27" s="131" t="s">
        <v>218</v>
      </c>
      <c r="C27" s="131"/>
      <c r="D27" s="131"/>
      <c r="E27" s="131"/>
      <c r="F27" s="131"/>
      <c r="G27" s="131"/>
      <c r="H27" s="131"/>
      <c r="I27" s="520" t="s">
        <v>1118</v>
      </c>
      <c r="J27" s="521"/>
      <c r="K27" s="521"/>
      <c r="L27" s="521"/>
      <c r="M27" s="473" t="s">
        <v>379</v>
      </c>
      <c r="N27" s="521" t="s">
        <v>1119</v>
      </c>
      <c r="O27" s="620"/>
      <c r="P27" s="620"/>
      <c r="Q27" s="620"/>
      <c r="R27" s="621"/>
      <c r="S27" s="131"/>
      <c r="T27" s="131" t="s">
        <v>694</v>
      </c>
      <c r="U27" s="131"/>
      <c r="V27" s="131"/>
      <c r="W27" s="131"/>
      <c r="X27" s="131"/>
      <c r="Y27" s="131"/>
      <c r="Z27" s="131"/>
      <c r="AA27" s="590" t="s">
        <v>1121</v>
      </c>
      <c r="AB27" s="587"/>
      <c r="AC27" s="587"/>
      <c r="AD27" s="587"/>
      <c r="AE27" s="587"/>
      <c r="AF27" s="587"/>
      <c r="AG27" s="587"/>
      <c r="AH27" s="587"/>
      <c r="AI27" s="587"/>
      <c r="AJ27" s="571"/>
    </row>
    <row r="28" spans="1:61" ht="6" customHeight="1">
      <c r="A28" s="131"/>
      <c r="B28" s="131"/>
      <c r="C28" s="132"/>
      <c r="D28" s="132"/>
      <c r="E28" s="132"/>
      <c r="F28" s="132"/>
      <c r="G28" s="132"/>
      <c r="H28" s="132"/>
      <c r="I28" s="181"/>
      <c r="J28" s="142"/>
      <c r="K28" s="142"/>
      <c r="L28" s="142"/>
      <c r="M28" s="142"/>
      <c r="N28" s="142"/>
      <c r="O28" s="142"/>
      <c r="P28" s="142"/>
      <c r="Q28" s="142"/>
      <c r="R28" s="142"/>
      <c r="S28" s="131"/>
      <c r="T28" s="131"/>
      <c r="U28" s="131"/>
      <c r="V28" s="131"/>
      <c r="W28" s="131"/>
      <c r="X28" s="131"/>
      <c r="Y28" s="131"/>
      <c r="Z28" s="131"/>
      <c r="AA28" s="131"/>
      <c r="AB28" s="131"/>
      <c r="AC28" s="131"/>
      <c r="AD28" s="131"/>
      <c r="AE28" s="131"/>
      <c r="AF28" s="131"/>
      <c r="AG28" s="131"/>
      <c r="AH28" s="131"/>
      <c r="AI28" s="131"/>
      <c r="AJ28" s="131"/>
    </row>
    <row r="29" spans="1:61" ht="17.25" customHeight="1">
      <c r="A29" s="131"/>
      <c r="B29" s="498" t="s">
        <v>670</v>
      </c>
      <c r="C29" s="498"/>
      <c r="D29" s="498"/>
      <c r="E29" s="498"/>
      <c r="F29" s="498"/>
      <c r="G29" s="498"/>
      <c r="H29" s="498"/>
      <c r="I29" s="498"/>
      <c r="J29" s="498"/>
      <c r="K29" s="498"/>
      <c r="L29" s="498"/>
      <c r="M29" s="498"/>
      <c r="N29" s="498"/>
      <c r="O29" s="498"/>
      <c r="P29" s="498"/>
      <c r="Q29" s="498"/>
      <c r="R29" s="498"/>
      <c r="S29" s="185"/>
      <c r="T29" s="498" t="s">
        <v>103</v>
      </c>
      <c r="U29" s="498"/>
      <c r="V29" s="498"/>
      <c r="W29" s="498"/>
      <c r="X29" s="498"/>
      <c r="Y29" s="498"/>
      <c r="Z29" s="498"/>
      <c r="AA29" s="498"/>
      <c r="AB29" s="498"/>
      <c r="AC29" s="498"/>
      <c r="AD29" s="498"/>
      <c r="AE29" s="498"/>
      <c r="AF29" s="498"/>
      <c r="AG29" s="498"/>
      <c r="AH29" s="498"/>
      <c r="AI29" s="498"/>
      <c r="AJ29" s="498"/>
    </row>
    <row r="30" spans="1:61" ht="14.25" customHeight="1">
      <c r="A30" s="131"/>
      <c r="B30" s="572" t="s">
        <v>286</v>
      </c>
      <c r="C30" s="572"/>
      <c r="D30" s="572"/>
      <c r="E30" s="572"/>
      <c r="F30" s="572"/>
      <c r="G30" s="573"/>
      <c r="H30" s="520" t="s">
        <v>1046</v>
      </c>
      <c r="I30" s="521"/>
      <c r="J30" s="521"/>
      <c r="K30" s="521"/>
      <c r="L30" s="521"/>
      <c r="M30" s="521"/>
      <c r="N30" s="521"/>
      <c r="O30" s="521"/>
      <c r="P30" s="521"/>
      <c r="Q30" s="521"/>
      <c r="R30" s="522"/>
      <c r="S30" s="131"/>
      <c r="T30" s="572" t="s">
        <v>219</v>
      </c>
      <c r="U30" s="572"/>
      <c r="V30" s="572"/>
      <c r="W30" s="572"/>
      <c r="X30" s="572"/>
      <c r="Y30" s="572"/>
      <c r="Z30" s="572"/>
      <c r="AA30" s="520" t="s">
        <v>1016</v>
      </c>
      <c r="AB30" s="521"/>
      <c r="AC30" s="521"/>
      <c r="AD30" s="521"/>
      <c r="AE30" s="521"/>
      <c r="AF30" s="521"/>
      <c r="AG30" s="521"/>
      <c r="AH30" s="521"/>
      <c r="AI30" s="521"/>
      <c r="AJ30" s="522"/>
    </row>
    <row r="31" spans="1:61" ht="14.25" customHeight="1">
      <c r="A31" s="131"/>
      <c r="B31" s="572" t="s">
        <v>287</v>
      </c>
      <c r="C31" s="572"/>
      <c r="D31" s="572"/>
      <c r="E31" s="572"/>
      <c r="F31" s="572"/>
      <c r="G31" s="573"/>
      <c r="H31" s="520" t="s">
        <v>1036</v>
      </c>
      <c r="I31" s="521"/>
      <c r="J31" s="521"/>
      <c r="K31" s="521"/>
      <c r="L31" s="472" t="s">
        <v>379</v>
      </c>
      <c r="M31" s="521" t="s">
        <v>1037</v>
      </c>
      <c r="N31" s="521"/>
      <c r="O31" s="521"/>
      <c r="P31" s="521"/>
      <c r="Q31" s="521"/>
      <c r="R31" s="522"/>
      <c r="S31" s="131"/>
      <c r="T31" s="572" t="s">
        <v>220</v>
      </c>
      <c r="U31" s="572"/>
      <c r="V31" s="572"/>
      <c r="W31" s="572"/>
      <c r="X31" s="572"/>
      <c r="Y31" s="572"/>
      <c r="Z31" s="572"/>
      <c r="AA31" s="610" t="s">
        <v>1047</v>
      </c>
      <c r="AB31" s="611"/>
      <c r="AC31" s="611"/>
      <c r="AD31" s="611"/>
      <c r="AE31" s="472" t="s">
        <v>379</v>
      </c>
      <c r="AF31" s="521" t="s">
        <v>1049</v>
      </c>
      <c r="AG31" s="521"/>
      <c r="AH31" s="521"/>
      <c r="AI31" s="521"/>
      <c r="AJ31" s="522"/>
    </row>
    <row r="32" spans="1:61" ht="14.25" customHeight="1">
      <c r="A32" s="131"/>
      <c r="B32" s="572" t="s">
        <v>205</v>
      </c>
      <c r="C32" s="572"/>
      <c r="D32" s="572"/>
      <c r="E32" s="572"/>
      <c r="F32" s="572"/>
      <c r="G32" s="573"/>
      <c r="H32" s="561" t="s">
        <v>1039</v>
      </c>
      <c r="I32" s="561"/>
      <c r="J32" s="561"/>
      <c r="K32" s="561"/>
      <c r="L32" s="561"/>
      <c r="M32" s="561"/>
      <c r="N32" s="561"/>
      <c r="O32" s="561"/>
      <c r="P32" s="561"/>
      <c r="Q32" s="561"/>
      <c r="R32" s="561"/>
      <c r="S32" s="131"/>
      <c r="T32" s="572" t="s">
        <v>352</v>
      </c>
      <c r="U32" s="572"/>
      <c r="V32" s="572"/>
      <c r="W32" s="572"/>
      <c r="X32" s="572"/>
      <c r="Y32" s="572"/>
      <c r="Z32" s="572"/>
      <c r="AA32" s="581" t="s">
        <v>1017</v>
      </c>
      <c r="AB32" s="581"/>
      <c r="AC32" s="581"/>
      <c r="AD32" s="581"/>
      <c r="AE32" s="581"/>
      <c r="AF32" s="581"/>
      <c r="AG32" s="581"/>
      <c r="AH32" s="581"/>
      <c r="AI32" s="581"/>
      <c r="AJ32" s="581"/>
    </row>
    <row r="33" spans="1:60" ht="14.25" customHeight="1">
      <c r="A33" s="131"/>
      <c r="B33" s="572" t="s">
        <v>217</v>
      </c>
      <c r="C33" s="572"/>
      <c r="D33" s="572"/>
      <c r="E33" s="572"/>
      <c r="F33" s="572"/>
      <c r="G33" s="573"/>
      <c r="H33" s="562" t="s">
        <v>1038</v>
      </c>
      <c r="I33" s="563"/>
      <c r="J33" s="563"/>
      <c r="K33" s="563"/>
      <c r="L33" s="563"/>
      <c r="M33" s="563"/>
      <c r="N33" s="563"/>
      <c r="O33" s="563"/>
      <c r="P33" s="563"/>
      <c r="Q33" s="563"/>
      <c r="R33" s="563"/>
      <c r="S33" s="131"/>
      <c r="T33" s="141" t="s">
        <v>1007</v>
      </c>
      <c r="U33" s="141"/>
      <c r="V33" s="141"/>
      <c r="W33" s="141"/>
      <c r="X33" s="141"/>
      <c r="Y33" s="141"/>
      <c r="Z33" s="141"/>
      <c r="AA33" s="520" t="s">
        <v>1048</v>
      </c>
      <c r="AB33" s="521"/>
      <c r="AC33" s="521"/>
      <c r="AD33" s="521"/>
      <c r="AE33" s="521"/>
      <c r="AF33" s="521"/>
      <c r="AG33" s="521"/>
      <c r="AH33" s="521"/>
      <c r="AI33" s="521"/>
      <c r="AJ33" s="522"/>
    </row>
    <row r="34" spans="1:60" ht="14.25" customHeight="1">
      <c r="A34" s="131"/>
      <c r="B34" s="141"/>
      <c r="C34" s="141"/>
      <c r="D34" s="141"/>
      <c r="E34" s="141"/>
      <c r="F34" s="141"/>
      <c r="G34" s="141"/>
      <c r="H34" s="481"/>
      <c r="I34" s="482"/>
      <c r="J34" s="482"/>
      <c r="K34" s="482"/>
      <c r="L34" s="482"/>
      <c r="M34" s="482"/>
      <c r="N34" s="482"/>
      <c r="O34" s="482"/>
      <c r="P34" s="482"/>
      <c r="Q34" s="482"/>
      <c r="R34" s="482"/>
      <c r="S34" s="131"/>
      <c r="T34" s="141" t="s">
        <v>1006</v>
      </c>
      <c r="U34" s="141"/>
      <c r="V34" s="141"/>
      <c r="W34" s="141"/>
      <c r="X34" s="141"/>
      <c r="Y34" s="141"/>
      <c r="Z34" s="141"/>
      <c r="AA34" s="514" t="s">
        <v>189</v>
      </c>
      <c r="AB34" s="515"/>
      <c r="AC34" s="515"/>
      <c r="AD34" s="515"/>
      <c r="AE34" s="515"/>
      <c r="AF34" s="515"/>
      <c r="AG34" s="515"/>
      <c r="AH34" s="515"/>
      <c r="AI34" s="515"/>
      <c r="AJ34" s="516"/>
    </row>
    <row r="35" spans="1:60" ht="6" customHeight="1">
      <c r="A35" s="131"/>
      <c r="B35" s="141"/>
      <c r="C35" s="141"/>
      <c r="D35" s="141"/>
      <c r="E35" s="141"/>
      <c r="F35" s="141"/>
      <c r="G35" s="141"/>
      <c r="H35" s="332"/>
      <c r="I35" s="333"/>
      <c r="J35" s="333"/>
      <c r="K35" s="333"/>
      <c r="L35" s="333"/>
      <c r="M35" s="333"/>
      <c r="N35" s="333"/>
      <c r="O35" s="333"/>
      <c r="P35" s="333"/>
      <c r="Q35" s="333"/>
      <c r="R35" s="333"/>
      <c r="S35" s="131"/>
      <c r="T35" s="141"/>
      <c r="U35" s="141"/>
      <c r="V35" s="141"/>
      <c r="W35" s="141"/>
      <c r="X35" s="141"/>
      <c r="Y35" s="141"/>
      <c r="Z35" s="141"/>
      <c r="AA35" s="141"/>
      <c r="AB35" s="141"/>
      <c r="AC35" s="141"/>
      <c r="AD35" s="141"/>
      <c r="AE35" s="141"/>
      <c r="AF35" s="141"/>
      <c r="AG35" s="141"/>
      <c r="AH35" s="141"/>
      <c r="AI35" s="141"/>
      <c r="AJ35" s="141"/>
    </row>
    <row r="36" spans="1:60" s="136" customFormat="1" ht="17.25" customHeight="1">
      <c r="B36" s="498" t="s">
        <v>686</v>
      </c>
      <c r="C36" s="498"/>
      <c r="D36" s="498"/>
      <c r="E36" s="498"/>
      <c r="F36" s="498"/>
      <c r="G36" s="498"/>
      <c r="H36" s="498"/>
      <c r="I36" s="498"/>
      <c r="J36" s="498"/>
      <c r="K36" s="498"/>
      <c r="L36" s="498"/>
      <c r="M36" s="498"/>
      <c r="N36" s="498"/>
      <c r="O36" s="498"/>
      <c r="P36" s="498"/>
      <c r="Q36" s="498"/>
      <c r="R36" s="498"/>
      <c r="S36" s="498"/>
      <c r="T36" s="498"/>
      <c r="U36" s="498"/>
      <c r="V36" s="498"/>
      <c r="W36" s="498"/>
      <c r="X36" s="498"/>
      <c r="Y36" s="498"/>
      <c r="Z36" s="498"/>
      <c r="AA36" s="498"/>
      <c r="AB36" s="498"/>
      <c r="AC36" s="498"/>
      <c r="AD36" s="498"/>
      <c r="AE36" s="498"/>
      <c r="AF36" s="498"/>
      <c r="AG36" s="498"/>
      <c r="AH36" s="498"/>
      <c r="AI36" s="498"/>
      <c r="AJ36" s="498"/>
    </row>
    <row r="37" spans="1:60" ht="14.25" customHeight="1">
      <c r="A37" s="131"/>
      <c r="B37" s="131" t="s">
        <v>683</v>
      </c>
      <c r="C37" s="131"/>
      <c r="D37" s="131"/>
      <c r="E37" s="131"/>
      <c r="F37" s="131"/>
      <c r="G37" s="131"/>
      <c r="H37" s="577" t="s">
        <v>1046</v>
      </c>
      <c r="I37" s="577"/>
      <c r="J37" s="577"/>
      <c r="K37" s="577"/>
      <c r="L37" s="577"/>
      <c r="M37" s="577"/>
      <c r="N37" s="577"/>
      <c r="O37" s="577"/>
      <c r="P37" s="577"/>
      <c r="Q37" s="577"/>
      <c r="R37" s="577"/>
      <c r="S37" s="131"/>
      <c r="T37" s="131" t="s">
        <v>207</v>
      </c>
      <c r="U37" s="131"/>
      <c r="V37" s="131"/>
      <c r="W37" s="141"/>
      <c r="X37" s="131"/>
      <c r="Y37" s="131"/>
      <c r="Z37" s="131"/>
      <c r="AA37" s="523" t="s">
        <v>1039</v>
      </c>
      <c r="AB37" s="524"/>
      <c r="AC37" s="524"/>
      <c r="AD37" s="524"/>
      <c r="AE37" s="524"/>
      <c r="AF37" s="524"/>
      <c r="AG37" s="524"/>
      <c r="AH37" s="524"/>
      <c r="AI37" s="524"/>
      <c r="AJ37" s="525"/>
    </row>
    <row r="38" spans="1:60" ht="14.25" customHeight="1">
      <c r="A38" s="131"/>
      <c r="B38" s="131" t="s">
        <v>909</v>
      </c>
      <c r="C38" s="131"/>
      <c r="D38" s="131"/>
      <c r="E38" s="131"/>
      <c r="F38" s="131"/>
      <c r="G38" s="131"/>
      <c r="H38" s="520" t="s">
        <v>1036</v>
      </c>
      <c r="I38" s="529"/>
      <c r="J38" s="529"/>
      <c r="K38" s="529"/>
      <c r="L38" s="320" t="s">
        <v>379</v>
      </c>
      <c r="M38" s="521" t="s">
        <v>1037</v>
      </c>
      <c r="N38" s="529"/>
      <c r="O38" s="529"/>
      <c r="P38" s="529"/>
      <c r="Q38" s="529"/>
      <c r="R38" s="530"/>
      <c r="S38" s="131"/>
      <c r="T38" s="131" t="s">
        <v>279</v>
      </c>
      <c r="AA38" s="523" t="s">
        <v>1038</v>
      </c>
      <c r="AB38" s="524"/>
      <c r="AC38" s="524"/>
      <c r="AD38" s="524"/>
      <c r="AE38" s="524"/>
      <c r="AF38" s="524"/>
      <c r="AG38" s="524"/>
      <c r="AH38" s="524"/>
      <c r="AI38" s="524"/>
      <c r="AJ38" s="525"/>
    </row>
    <row r="39" spans="1:60" ht="14.25" customHeight="1">
      <c r="A39" s="131"/>
      <c r="B39" s="131" t="s">
        <v>684</v>
      </c>
      <c r="C39" s="131"/>
      <c r="D39" s="131"/>
      <c r="E39" s="131"/>
      <c r="F39" s="131"/>
      <c r="G39" s="131"/>
      <c r="H39" s="520" t="s">
        <v>1035</v>
      </c>
      <c r="I39" s="521"/>
      <c r="J39" s="521"/>
      <c r="K39" s="521"/>
      <c r="L39" s="521"/>
      <c r="M39" s="521"/>
      <c r="N39" s="521"/>
      <c r="O39" s="521"/>
      <c r="P39" s="521"/>
      <c r="Q39" s="521"/>
      <c r="R39" s="522"/>
      <c r="S39" s="131"/>
      <c r="T39" s="131" t="s">
        <v>148</v>
      </c>
      <c r="U39" s="131"/>
      <c r="V39" s="131"/>
      <c r="W39" s="141"/>
      <c r="X39" s="131"/>
      <c r="Y39" s="131"/>
      <c r="Z39" s="131"/>
      <c r="AA39" s="514" t="s">
        <v>276</v>
      </c>
      <c r="AB39" s="515"/>
      <c r="AC39" s="515"/>
      <c r="AD39" s="515"/>
      <c r="AE39" s="515"/>
      <c r="AF39" s="515"/>
      <c r="AG39" s="515"/>
      <c r="AH39" s="515"/>
      <c r="AI39" s="515"/>
      <c r="AJ39" s="516"/>
    </row>
    <row r="40" spans="1:60" ht="14.25" customHeight="1">
      <c r="A40" s="131"/>
      <c r="B40" s="131" t="s">
        <v>685</v>
      </c>
      <c r="C40" s="131"/>
      <c r="D40" s="131"/>
      <c r="E40" s="131"/>
      <c r="F40" s="131"/>
      <c r="G40" s="131"/>
      <c r="H40" s="520" t="s">
        <v>210</v>
      </c>
      <c r="I40" s="521"/>
      <c r="J40" s="521"/>
      <c r="K40" s="521"/>
      <c r="L40" s="521"/>
      <c r="M40" s="521"/>
      <c r="N40" s="521"/>
      <c r="O40" s="521"/>
      <c r="P40" s="521"/>
      <c r="Q40" s="521"/>
      <c r="R40" s="522"/>
      <c r="S40" s="131"/>
      <c r="T40" s="131" t="s">
        <v>179</v>
      </c>
      <c r="U40" s="131"/>
      <c r="V40" s="131"/>
      <c r="W40" s="141"/>
      <c r="X40" s="131"/>
      <c r="Y40" s="131"/>
      <c r="Z40" s="131"/>
      <c r="AA40" s="131"/>
      <c r="AB40" s="131"/>
      <c r="AC40" s="131"/>
      <c r="AD40" s="421"/>
      <c r="AE40" s="421"/>
      <c r="AF40" s="514" t="s">
        <v>404</v>
      </c>
      <c r="AG40" s="515"/>
      <c r="AH40" s="515"/>
      <c r="AI40" s="515"/>
      <c r="AJ40" s="516"/>
    </row>
    <row r="41" spans="1:60" ht="14.25" customHeight="1">
      <c r="A41" s="131"/>
      <c r="B41" s="131"/>
      <c r="C41" s="131"/>
      <c r="D41" s="131"/>
      <c r="E41" s="131"/>
      <c r="F41" s="131"/>
      <c r="G41" s="131"/>
      <c r="H41" s="422"/>
      <c r="I41" s="422"/>
      <c r="J41" s="422"/>
      <c r="K41" s="422"/>
      <c r="L41" s="422"/>
      <c r="M41" s="422"/>
      <c r="N41" s="422"/>
      <c r="O41" s="422"/>
      <c r="P41" s="422"/>
      <c r="Q41" s="422"/>
      <c r="R41" s="422"/>
      <c r="S41" s="131"/>
      <c r="T41" s="131" t="s">
        <v>735</v>
      </c>
      <c r="U41" s="131"/>
      <c r="V41" s="131"/>
      <c r="W41" s="131"/>
      <c r="X41" s="131"/>
      <c r="Y41" s="131"/>
      <c r="Z41" s="131"/>
      <c r="AA41" s="131"/>
      <c r="AB41" s="131"/>
      <c r="AF41" s="514" t="s">
        <v>189</v>
      </c>
      <c r="AG41" s="515"/>
      <c r="AH41" s="515"/>
      <c r="AI41" s="515"/>
      <c r="AJ41" s="516"/>
      <c r="BA41" s="95"/>
      <c r="BB41" s="95"/>
      <c r="BC41" s="95"/>
      <c r="BD41" s="95"/>
      <c r="BE41" s="421"/>
      <c r="BF41" s="421"/>
      <c r="BG41" s="421"/>
      <c r="BH41" s="421"/>
    </row>
    <row r="42" spans="1:60" ht="6" customHeight="1">
      <c r="A42" s="131"/>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row>
    <row r="43" spans="1:60" s="136" customFormat="1" ht="17.25" customHeight="1">
      <c r="B43" s="498" t="s">
        <v>671</v>
      </c>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row>
    <row r="44" spans="1:60" ht="13.5" customHeight="1">
      <c r="A44" s="131"/>
      <c r="B44" s="141" t="s">
        <v>177</v>
      </c>
      <c r="C44" s="141"/>
      <c r="D44" s="141"/>
      <c r="E44" s="141"/>
      <c r="F44" s="141"/>
      <c r="G44" s="141"/>
      <c r="H44" s="141"/>
      <c r="I44" s="141"/>
      <c r="J44" s="141"/>
      <c r="K44" s="141"/>
      <c r="L44" s="141"/>
      <c r="M44" s="141"/>
      <c r="N44" s="141"/>
      <c r="O44" s="141"/>
      <c r="P44" s="141"/>
      <c r="Q44" s="141"/>
      <c r="R44" s="141"/>
      <c r="S44" s="141"/>
      <c r="T44" s="141"/>
      <c r="U44" s="141"/>
      <c r="V44" s="141"/>
      <c r="W44" s="141"/>
      <c r="X44" s="141"/>
      <c r="Y44" s="141"/>
      <c r="Z44" s="131"/>
      <c r="AA44" s="131"/>
      <c r="AB44" s="141"/>
      <c r="AC44" s="141"/>
      <c r="AD44" s="141"/>
      <c r="AE44" s="141"/>
      <c r="AF44" s="141"/>
      <c r="AG44" s="141"/>
      <c r="AH44" s="141"/>
      <c r="AI44" s="141"/>
      <c r="AJ44" s="131"/>
    </row>
    <row r="45" spans="1:60" ht="114.95" customHeight="1">
      <c r="A45" s="131"/>
      <c r="B45" s="495" t="s">
        <v>1112</v>
      </c>
      <c r="C45" s="496"/>
      <c r="D45" s="496"/>
      <c r="E45" s="496"/>
      <c r="F45" s="496"/>
      <c r="G45" s="496"/>
      <c r="H45" s="496"/>
      <c r="I45" s="496"/>
      <c r="J45" s="496"/>
      <c r="K45" s="496"/>
      <c r="L45" s="496"/>
      <c r="M45" s="496"/>
      <c r="N45" s="496"/>
      <c r="O45" s="496"/>
      <c r="P45" s="496"/>
      <c r="Q45" s="496"/>
      <c r="R45" s="496"/>
      <c r="S45" s="496"/>
      <c r="T45" s="496"/>
      <c r="U45" s="496"/>
      <c r="V45" s="496"/>
      <c r="W45" s="496"/>
      <c r="X45" s="496"/>
      <c r="Y45" s="496"/>
      <c r="Z45" s="496"/>
      <c r="AA45" s="496"/>
      <c r="AB45" s="496"/>
      <c r="AC45" s="496"/>
      <c r="AD45" s="496"/>
      <c r="AE45" s="496"/>
      <c r="AF45" s="496"/>
      <c r="AG45" s="496"/>
      <c r="AH45" s="496"/>
      <c r="AI45" s="496"/>
      <c r="AJ45" s="497"/>
    </row>
    <row r="46" spans="1:60" ht="15" hidden="1" customHeight="1">
      <c r="A46" s="131"/>
      <c r="B46" s="327"/>
      <c r="C46" s="327"/>
      <c r="D46" s="327"/>
      <c r="E46" s="327"/>
      <c r="F46" s="327"/>
      <c r="G46" s="327"/>
      <c r="H46" s="327"/>
      <c r="I46" s="327"/>
      <c r="J46" s="327"/>
      <c r="K46" s="327"/>
      <c r="L46" s="327"/>
      <c r="M46" s="327"/>
      <c r="N46" s="327"/>
      <c r="O46" s="327"/>
      <c r="P46" s="327"/>
      <c r="Q46" s="327"/>
      <c r="R46" s="327"/>
      <c r="S46" s="327"/>
      <c r="T46" s="327"/>
      <c r="U46" s="327"/>
      <c r="V46" s="327"/>
      <c r="W46" s="327"/>
      <c r="X46" s="327"/>
      <c r="Y46" s="327"/>
      <c r="Z46" s="327"/>
      <c r="AA46" s="327"/>
      <c r="AB46" s="327"/>
      <c r="AC46" s="327"/>
      <c r="AD46" s="327"/>
      <c r="AE46" s="327"/>
      <c r="AF46" s="327"/>
      <c r="AG46" s="327"/>
      <c r="AH46" s="327"/>
      <c r="AI46" s="327"/>
      <c r="AJ46" s="327"/>
    </row>
    <row r="47" spans="1:60" ht="15" hidden="1" customHeight="1">
      <c r="A47" s="131"/>
      <c r="B47" s="327"/>
      <c r="C47" s="327"/>
      <c r="D47" s="327"/>
      <c r="E47" s="327"/>
      <c r="F47" s="327"/>
      <c r="G47" s="327"/>
      <c r="H47" s="327"/>
      <c r="I47" s="327"/>
      <c r="J47" s="327"/>
      <c r="K47" s="327"/>
      <c r="L47" s="327"/>
      <c r="M47" s="327"/>
      <c r="N47" s="327"/>
      <c r="O47" s="327"/>
      <c r="P47" s="327"/>
      <c r="Q47" s="327"/>
      <c r="R47" s="327"/>
      <c r="S47" s="327"/>
      <c r="T47" s="327"/>
      <c r="U47" s="327"/>
      <c r="V47" s="327"/>
      <c r="W47" s="327"/>
      <c r="X47" s="327"/>
      <c r="Y47" s="327"/>
      <c r="Z47" s="327"/>
      <c r="AA47" s="327"/>
      <c r="AB47" s="327"/>
      <c r="AC47" s="327"/>
      <c r="AD47" s="327"/>
      <c r="AE47" s="327"/>
      <c r="AF47" s="327"/>
      <c r="AG47" s="327"/>
      <c r="AH47" s="327"/>
      <c r="AI47" s="327"/>
      <c r="AJ47" s="327"/>
    </row>
    <row r="48" spans="1:60" ht="15" hidden="1" customHeight="1">
      <c r="A48" s="131"/>
      <c r="B48" s="327"/>
      <c r="C48" s="327"/>
      <c r="D48" s="327"/>
      <c r="E48" s="327"/>
      <c r="F48" s="327"/>
      <c r="G48" s="327"/>
      <c r="H48" s="327"/>
      <c r="I48" s="327"/>
      <c r="J48" s="327"/>
      <c r="K48" s="327"/>
      <c r="L48" s="327"/>
      <c r="M48" s="327"/>
      <c r="N48" s="327"/>
      <c r="O48" s="327"/>
      <c r="P48" s="327"/>
      <c r="Q48" s="327"/>
      <c r="R48" s="327"/>
      <c r="S48" s="327"/>
      <c r="T48" s="327"/>
      <c r="U48" s="327"/>
      <c r="V48" s="327"/>
      <c r="W48" s="327"/>
      <c r="X48" s="327"/>
      <c r="Y48" s="327"/>
      <c r="Z48" s="327"/>
      <c r="AA48" s="327"/>
      <c r="AB48" s="327"/>
      <c r="AC48" s="327"/>
      <c r="AD48" s="327"/>
      <c r="AE48" s="327"/>
      <c r="AF48" s="327"/>
      <c r="AG48" s="327"/>
      <c r="AH48" s="327"/>
      <c r="AI48" s="327"/>
      <c r="AJ48" s="327"/>
    </row>
    <row r="49" spans="1:36" ht="15" hidden="1" customHeight="1">
      <c r="A49" s="131"/>
      <c r="B49" s="327"/>
      <c r="C49" s="327"/>
      <c r="D49" s="327"/>
      <c r="E49" s="327"/>
      <c r="F49" s="327"/>
      <c r="G49" s="327"/>
      <c r="H49" s="327"/>
      <c r="I49" s="327"/>
      <c r="J49" s="327"/>
      <c r="K49" s="327"/>
      <c r="L49" s="327"/>
      <c r="M49" s="327"/>
      <c r="N49" s="327"/>
      <c r="O49" s="327"/>
      <c r="P49" s="327"/>
      <c r="Q49" s="327"/>
      <c r="R49" s="327"/>
      <c r="S49" s="327"/>
      <c r="T49" s="327"/>
      <c r="U49" s="327"/>
      <c r="V49" s="327"/>
      <c r="W49" s="327"/>
      <c r="X49" s="327"/>
      <c r="Y49" s="327"/>
      <c r="Z49" s="327"/>
      <c r="AA49" s="327"/>
      <c r="AB49" s="327"/>
      <c r="AC49" s="327"/>
      <c r="AD49" s="327"/>
      <c r="AE49" s="327"/>
      <c r="AF49" s="327"/>
      <c r="AG49" s="327"/>
      <c r="AH49" s="327"/>
      <c r="AI49" s="327"/>
      <c r="AJ49" s="327"/>
    </row>
    <row r="50" spans="1:36" ht="6" customHeight="1">
      <c r="A50" s="131"/>
      <c r="B50" s="148"/>
      <c r="C50" s="148"/>
      <c r="D50" s="148"/>
      <c r="E50" s="148"/>
      <c r="F50" s="148"/>
      <c r="G50" s="148"/>
      <c r="H50" s="148"/>
      <c r="I50" s="148"/>
      <c r="J50" s="148"/>
      <c r="K50" s="148"/>
      <c r="L50" s="148"/>
      <c r="M50" s="148"/>
      <c r="N50" s="148"/>
      <c r="O50" s="148"/>
      <c r="P50" s="148"/>
      <c r="Q50" s="148"/>
      <c r="R50" s="148"/>
      <c r="S50" s="148"/>
      <c r="T50" s="148"/>
      <c r="U50" s="148"/>
      <c r="V50" s="148"/>
      <c r="W50" s="148"/>
      <c r="X50" s="148"/>
      <c r="Y50" s="148"/>
      <c r="Z50" s="148"/>
      <c r="AA50" s="148"/>
      <c r="AB50" s="148"/>
      <c r="AC50" s="148"/>
      <c r="AD50" s="148"/>
      <c r="AE50" s="148"/>
      <c r="AF50" s="148"/>
      <c r="AG50" s="148"/>
      <c r="AH50" s="148"/>
      <c r="AI50" s="148"/>
      <c r="AJ50" s="131"/>
    </row>
    <row r="51" spans="1:36" ht="13.5" customHeight="1">
      <c r="A51" s="131"/>
      <c r="B51" s="141" t="s">
        <v>178</v>
      </c>
      <c r="C51" s="141"/>
      <c r="D51" s="141"/>
      <c r="E51" s="141"/>
      <c r="F51" s="141"/>
      <c r="G51" s="141"/>
      <c r="H51" s="141"/>
      <c r="I51" s="141"/>
      <c r="J51" s="141"/>
      <c r="K51" s="141"/>
      <c r="L51" s="141"/>
      <c r="M51" s="141"/>
      <c r="N51" s="141"/>
      <c r="O51" s="141"/>
      <c r="P51" s="141"/>
      <c r="Q51" s="141"/>
      <c r="R51" s="141"/>
      <c r="S51" s="141"/>
      <c r="T51" s="141"/>
      <c r="U51" s="141"/>
      <c r="V51" s="141"/>
      <c r="W51" s="141"/>
      <c r="X51" s="141"/>
      <c r="Y51" s="141"/>
      <c r="Z51" s="131"/>
      <c r="AA51" s="131"/>
      <c r="AB51" s="131"/>
      <c r="AC51" s="131"/>
      <c r="AD51" s="131"/>
      <c r="AE51" s="131"/>
      <c r="AF51" s="141"/>
      <c r="AG51" s="131"/>
      <c r="AH51" s="131"/>
      <c r="AI51" s="131"/>
      <c r="AJ51" s="131"/>
    </row>
    <row r="52" spans="1:36" ht="114.95" customHeight="1">
      <c r="A52" s="131"/>
      <c r="B52" s="542" t="s">
        <v>1040</v>
      </c>
      <c r="C52" s="543"/>
      <c r="D52" s="543"/>
      <c r="E52" s="543"/>
      <c r="F52" s="543"/>
      <c r="G52" s="543"/>
      <c r="H52" s="543"/>
      <c r="I52" s="543"/>
      <c r="J52" s="543"/>
      <c r="K52" s="543"/>
      <c r="L52" s="543"/>
      <c r="M52" s="543"/>
      <c r="N52" s="543"/>
      <c r="O52" s="543"/>
      <c r="P52" s="543"/>
      <c r="Q52" s="543"/>
      <c r="R52" s="543"/>
      <c r="S52" s="543"/>
      <c r="T52" s="543"/>
      <c r="U52" s="543"/>
      <c r="V52" s="543"/>
      <c r="W52" s="543"/>
      <c r="X52" s="543"/>
      <c r="Y52" s="543"/>
      <c r="Z52" s="543"/>
      <c r="AA52" s="543"/>
      <c r="AB52" s="543"/>
      <c r="AC52" s="543"/>
      <c r="AD52" s="543"/>
      <c r="AE52" s="543"/>
      <c r="AF52" s="543"/>
      <c r="AG52" s="543"/>
      <c r="AH52" s="543"/>
      <c r="AI52" s="543"/>
      <c r="AJ52" s="544"/>
    </row>
    <row r="53" spans="1:36" ht="15" hidden="1" customHeight="1">
      <c r="A53" s="131"/>
      <c r="B53" s="148"/>
      <c r="C53" s="148"/>
      <c r="D53" s="148"/>
      <c r="E53" s="148"/>
      <c r="F53" s="148"/>
      <c r="G53" s="148"/>
      <c r="H53" s="148"/>
      <c r="I53" s="148"/>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row>
    <row r="54" spans="1:36" ht="15" hidden="1" customHeight="1">
      <c r="A54" s="131"/>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row>
    <row r="55" spans="1:36" ht="15" hidden="1" customHeight="1">
      <c r="A55" s="131"/>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row>
    <row r="56" spans="1:36" ht="15" hidden="1" customHeight="1">
      <c r="A56" s="131"/>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row>
    <row r="57" spans="1:36" ht="15" hidden="1" customHeight="1">
      <c r="A57" s="131"/>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row>
    <row r="58" spans="1:36" ht="15" hidden="1" customHeight="1">
      <c r="A58" s="131"/>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row>
    <row r="59" spans="1:36" ht="15" hidden="1" customHeight="1">
      <c r="A59" s="131"/>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row>
    <row r="60" spans="1:36" ht="6" customHeight="1">
      <c r="A60" s="131"/>
      <c r="B60" s="148"/>
      <c r="C60" s="148"/>
      <c r="D60" s="148"/>
      <c r="E60" s="148"/>
      <c r="F60" s="148"/>
      <c r="G60" s="148"/>
      <c r="H60" s="148"/>
      <c r="I60" s="148"/>
      <c r="J60" s="148"/>
      <c r="K60" s="148"/>
      <c r="L60" s="148"/>
      <c r="M60" s="148"/>
      <c r="N60" s="148"/>
      <c r="O60" s="148"/>
      <c r="P60" s="148"/>
      <c r="Q60" s="148"/>
      <c r="R60" s="148"/>
      <c r="S60" s="138"/>
      <c r="T60" s="148"/>
      <c r="U60" s="148"/>
      <c r="V60" s="148"/>
      <c r="W60" s="148"/>
      <c r="X60" s="148"/>
      <c r="Y60" s="148"/>
      <c r="Z60" s="148"/>
      <c r="AA60" s="148"/>
      <c r="AB60" s="148"/>
      <c r="AC60" s="148"/>
      <c r="AD60" s="148"/>
      <c r="AE60" s="148"/>
      <c r="AF60" s="148"/>
      <c r="AG60" s="148"/>
      <c r="AH60" s="148"/>
      <c r="AI60" s="148"/>
      <c r="AJ60" s="131"/>
    </row>
    <row r="61" spans="1:36" s="136" customFormat="1" ht="17.25" customHeight="1">
      <c r="B61" s="1" t="s">
        <v>762</v>
      </c>
      <c r="C61" s="186"/>
      <c r="D61" s="186"/>
      <c r="E61" s="186"/>
      <c r="F61" s="186"/>
      <c r="G61" s="186"/>
      <c r="H61" s="186"/>
      <c r="I61" s="186"/>
      <c r="J61" s="186"/>
      <c r="K61" s="186"/>
      <c r="L61" s="186"/>
      <c r="M61" s="186"/>
      <c r="N61" s="186"/>
      <c r="O61" s="186"/>
      <c r="P61" s="186"/>
      <c r="Q61" s="186"/>
      <c r="R61" s="186"/>
      <c r="S61" s="186"/>
      <c r="T61" s="186"/>
      <c r="U61" s="186"/>
      <c r="V61" s="186"/>
      <c r="W61" s="186"/>
      <c r="X61" s="186"/>
      <c r="Y61" s="186"/>
      <c r="Z61" s="186"/>
      <c r="AA61" s="186"/>
      <c r="AB61" s="186"/>
      <c r="AC61" s="186"/>
      <c r="AD61" s="186"/>
      <c r="AE61" s="186"/>
      <c r="AF61" s="186"/>
      <c r="AH61" s="138"/>
      <c r="AI61" s="138"/>
      <c r="AJ61" s="138"/>
    </row>
    <row r="62" spans="1:36" ht="14.25" customHeight="1">
      <c r="A62" s="131"/>
      <c r="B62" s="131" t="s">
        <v>208</v>
      </c>
      <c r="C62" s="131"/>
      <c r="D62" s="131"/>
      <c r="E62" s="131"/>
      <c r="F62" s="131"/>
      <c r="G62" s="131"/>
      <c r="H62" s="131"/>
      <c r="I62" s="143"/>
      <c r="J62" s="131"/>
      <c r="K62" s="131"/>
      <c r="L62" s="131"/>
      <c r="M62" s="517">
        <v>4</v>
      </c>
      <c r="N62" s="518"/>
      <c r="O62" s="518"/>
      <c r="P62" s="518"/>
      <c r="Q62" s="518"/>
      <c r="R62" s="519"/>
      <c r="S62" s="131"/>
      <c r="T62" s="141" t="s">
        <v>726</v>
      </c>
      <c r="U62" s="131"/>
      <c r="V62" s="131"/>
      <c r="W62" s="131"/>
      <c r="X62" s="131"/>
      <c r="Y62" s="143"/>
      <c r="Z62" s="131"/>
      <c r="AA62" s="131"/>
      <c r="AB62" s="499">
        <v>0.99</v>
      </c>
      <c r="AC62" s="500"/>
      <c r="AD62" s="500"/>
      <c r="AE62" s="500"/>
      <c r="AF62" s="500"/>
      <c r="AG62" s="500"/>
      <c r="AH62" s="500"/>
      <c r="AI62" s="500"/>
      <c r="AJ62" s="501"/>
    </row>
    <row r="63" spans="1:36" ht="14.25" customHeight="1">
      <c r="A63" s="131"/>
      <c r="B63" s="131" t="s">
        <v>209</v>
      </c>
      <c r="C63" s="131"/>
      <c r="D63" s="131"/>
      <c r="E63" s="131"/>
      <c r="F63" s="131"/>
      <c r="G63" s="131"/>
      <c r="H63" s="131"/>
      <c r="I63" s="143"/>
      <c r="J63" s="131"/>
      <c r="K63" s="131"/>
      <c r="L63" s="131"/>
      <c r="M63" s="517">
        <v>3</v>
      </c>
      <c r="N63" s="518"/>
      <c r="O63" s="518"/>
      <c r="P63" s="518"/>
      <c r="Q63" s="518"/>
      <c r="R63" s="519"/>
      <c r="S63" s="131"/>
      <c r="T63" s="141" t="s">
        <v>727</v>
      </c>
      <c r="U63" s="131"/>
      <c r="V63" s="131"/>
      <c r="W63" s="131"/>
      <c r="X63" s="131"/>
      <c r="Y63" s="143"/>
      <c r="Z63" s="131"/>
      <c r="AA63" s="131"/>
      <c r="AB63" s="499">
        <v>0.05</v>
      </c>
      <c r="AC63" s="500"/>
      <c r="AD63" s="500"/>
      <c r="AE63" s="500"/>
      <c r="AF63" s="500"/>
      <c r="AG63" s="500"/>
      <c r="AH63" s="500"/>
      <c r="AI63" s="500"/>
      <c r="AJ63" s="501"/>
    </row>
    <row r="64" spans="1:36" ht="14.25" customHeight="1">
      <c r="A64" s="131"/>
      <c r="B64" s="131" t="s">
        <v>256</v>
      </c>
      <c r="C64" s="131"/>
      <c r="D64" s="131"/>
      <c r="E64" s="131"/>
      <c r="F64" s="131"/>
      <c r="G64" s="131"/>
      <c r="H64" s="131"/>
      <c r="I64" s="143"/>
      <c r="J64" s="131"/>
      <c r="K64" s="131"/>
      <c r="L64" s="131"/>
      <c r="M64" s="517">
        <v>0</v>
      </c>
      <c r="N64" s="518"/>
      <c r="O64" s="518"/>
      <c r="P64" s="518"/>
      <c r="Q64" s="518"/>
      <c r="R64" s="519"/>
      <c r="S64" s="131"/>
      <c r="T64" s="131" t="s">
        <v>728</v>
      </c>
      <c r="U64" s="131"/>
      <c r="V64" s="131"/>
      <c r="W64" s="131"/>
      <c r="X64" s="131"/>
      <c r="Y64" s="143"/>
      <c r="Z64" s="131"/>
      <c r="AA64" s="131"/>
      <c r="AB64" s="514" t="s">
        <v>212</v>
      </c>
      <c r="AC64" s="515"/>
      <c r="AD64" s="515"/>
      <c r="AE64" s="515"/>
      <c r="AF64" s="515"/>
      <c r="AG64" s="515"/>
      <c r="AH64" s="515"/>
      <c r="AI64" s="515"/>
      <c r="AJ64" s="516"/>
    </row>
    <row r="65" spans="1:47" ht="14.25" customHeight="1">
      <c r="A65" s="131"/>
      <c r="B65" s="131" t="s">
        <v>257</v>
      </c>
      <c r="C65" s="131"/>
      <c r="D65" s="131"/>
      <c r="E65" s="131"/>
      <c r="F65" s="131"/>
      <c r="G65" s="131"/>
      <c r="H65" s="131"/>
      <c r="I65" s="143"/>
      <c r="J65" s="131"/>
      <c r="K65" s="131"/>
      <c r="L65" s="131"/>
      <c r="M65" s="517">
        <v>1</v>
      </c>
      <c r="N65" s="518"/>
      <c r="O65" s="518"/>
      <c r="P65" s="518"/>
      <c r="Q65" s="518"/>
      <c r="R65" s="519"/>
      <c r="S65" s="131"/>
      <c r="T65" s="131" t="s">
        <v>729</v>
      </c>
      <c r="U65" s="131"/>
      <c r="V65" s="131"/>
      <c r="W65" s="131"/>
      <c r="X65" s="131"/>
      <c r="Y65" s="143"/>
      <c r="Z65" s="131"/>
      <c r="AA65" s="131"/>
      <c r="AB65" s="547">
        <v>46155</v>
      </c>
      <c r="AC65" s="548"/>
      <c r="AD65" s="548"/>
      <c r="AE65" s="548"/>
      <c r="AF65" s="548"/>
      <c r="AG65" s="548"/>
      <c r="AH65" s="548"/>
      <c r="AI65" s="548"/>
      <c r="AJ65" s="549"/>
      <c r="AK65" s="200"/>
    </row>
    <row r="66" spans="1:47" ht="14.25" customHeight="1">
      <c r="A66" s="131"/>
      <c r="B66" s="131" t="s">
        <v>667</v>
      </c>
      <c r="C66" s="131"/>
      <c r="D66" s="131"/>
      <c r="E66" s="131"/>
      <c r="F66" s="131"/>
      <c r="G66" s="131"/>
      <c r="H66" s="131"/>
      <c r="I66" s="131"/>
      <c r="J66" s="131"/>
      <c r="K66" s="131"/>
      <c r="L66" s="131"/>
      <c r="M66" s="553">
        <v>1940</v>
      </c>
      <c r="N66" s="554"/>
      <c r="O66" s="554"/>
      <c r="P66" s="554"/>
      <c r="Q66" s="554"/>
      <c r="R66" s="555"/>
      <c r="S66" s="131"/>
      <c r="T66" s="141" t="s">
        <v>1009</v>
      </c>
      <c r="U66" s="131"/>
      <c r="V66" s="131"/>
      <c r="W66" s="131"/>
      <c r="X66" s="131"/>
      <c r="Y66" s="131"/>
      <c r="Z66" s="131"/>
      <c r="AA66" s="131"/>
      <c r="AC66" s="485"/>
      <c r="AD66" s="485"/>
      <c r="AE66" s="514" t="s">
        <v>212</v>
      </c>
      <c r="AF66" s="515"/>
      <c r="AG66" s="515"/>
      <c r="AH66" s="515"/>
      <c r="AI66" s="515"/>
      <c r="AJ66" s="516"/>
      <c r="AK66" s="180"/>
    </row>
    <row r="67" spans="1:47" ht="14.25" customHeight="1">
      <c r="A67" s="131"/>
      <c r="B67" s="131" t="s">
        <v>668</v>
      </c>
      <c r="C67" s="131"/>
      <c r="D67" s="131"/>
      <c r="E67" s="131"/>
      <c r="F67" s="131"/>
      <c r="G67" s="131"/>
      <c r="H67" s="131"/>
      <c r="I67" s="131"/>
      <c r="J67" s="131"/>
      <c r="K67" s="131"/>
      <c r="L67" s="131"/>
      <c r="M67" s="553" t="s">
        <v>696</v>
      </c>
      <c r="N67" s="554"/>
      <c r="O67" s="554"/>
      <c r="P67" s="554"/>
      <c r="Q67" s="554"/>
      <c r="R67" s="555"/>
      <c r="S67" s="131"/>
      <c r="T67" s="131"/>
      <c r="U67" s="131"/>
      <c r="V67" s="131"/>
      <c r="W67" s="131"/>
      <c r="X67" s="131"/>
      <c r="Y67" s="131"/>
      <c r="Z67" s="131"/>
      <c r="AA67" s="131"/>
      <c r="AB67" s="131"/>
      <c r="AC67" s="131"/>
      <c r="AD67" s="131"/>
      <c r="AE67" s="131"/>
      <c r="AF67" s="131"/>
      <c r="AG67" s="545" t="s">
        <v>731</v>
      </c>
      <c r="AH67" s="545"/>
      <c r="AI67" s="545"/>
      <c r="AJ67" s="545"/>
      <c r="AK67" s="180"/>
    </row>
    <row r="68" spans="1:47" ht="6"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585"/>
      <c r="AH68" s="585"/>
      <c r="AI68" s="585"/>
      <c r="AJ68" s="585"/>
      <c r="AP68" s="141"/>
      <c r="AQ68" s="141"/>
      <c r="AR68" s="141"/>
      <c r="AS68" s="141"/>
      <c r="AT68" s="141"/>
      <c r="AU68" s="141"/>
    </row>
    <row r="69" spans="1:47" ht="14.25" customHeight="1">
      <c r="A69" s="131"/>
      <c r="B69" s="131" t="s">
        <v>725</v>
      </c>
      <c r="C69" s="131"/>
      <c r="D69" s="131"/>
      <c r="E69" s="131"/>
      <c r="F69" s="131"/>
      <c r="G69" s="131"/>
      <c r="H69" s="131"/>
      <c r="I69" s="131"/>
      <c r="J69" s="131"/>
      <c r="K69" s="131"/>
      <c r="L69" s="131"/>
      <c r="M69" s="539" t="s">
        <v>149</v>
      </c>
      <c r="N69" s="540"/>
      <c r="O69" s="540"/>
      <c r="P69" s="540"/>
      <c r="Q69" s="540"/>
      <c r="R69" s="541"/>
      <c r="S69" s="131"/>
      <c r="T69" s="131" t="s">
        <v>761</v>
      </c>
      <c r="U69" s="131"/>
      <c r="V69" s="131"/>
      <c r="W69" s="131"/>
      <c r="X69" s="131"/>
      <c r="Y69" s="131"/>
      <c r="Z69" s="131"/>
      <c r="AA69" s="131"/>
      <c r="AB69" s="131"/>
      <c r="AC69" s="131"/>
      <c r="AD69" s="131"/>
      <c r="AE69" s="131"/>
      <c r="AG69" s="550">
        <f>IFERROR(IF(MeasurementUnitType="","",IF(+VacantSpaceValue+OccupiedSpaceValue=IF(MeasurementUnitType=nrSqFeet,NetRentableSquareFootage,NumberOfUnitsRoomsBedsCount),IF(MeasurementUnitType=nrSqFeet,OccupiedSpaceValue/NetRentableSquareFootage,OccupiedSpaceValue/NumberOfUnitsRoomsBedsCount),"")),"")</f>
        <v>1</v>
      </c>
      <c r="AH69" s="551"/>
      <c r="AI69" s="551"/>
      <c r="AJ69" s="552"/>
    </row>
    <row r="70" spans="1:47" ht="14.25" customHeight="1">
      <c r="A70" s="131"/>
      <c r="B70" s="141" t="s">
        <v>968</v>
      </c>
      <c r="C70" s="141"/>
      <c r="D70" s="141"/>
      <c r="E70" s="141"/>
      <c r="F70" s="141"/>
      <c r="G70" s="141"/>
      <c r="H70" s="141"/>
      <c r="I70" s="141"/>
      <c r="J70" s="141"/>
      <c r="K70" s="141"/>
      <c r="L70" s="131"/>
      <c r="M70" s="535">
        <v>23</v>
      </c>
      <c r="N70" s="536"/>
      <c r="O70" s="536"/>
      <c r="P70" s="536"/>
      <c r="Q70" s="536"/>
      <c r="R70" s="537"/>
      <c r="S70" s="131"/>
      <c r="T70" s="141" t="s">
        <v>730</v>
      </c>
      <c r="U70" s="131"/>
      <c r="V70" s="143"/>
      <c r="W70" s="131"/>
      <c r="X70" s="131"/>
      <c r="Y70" s="131"/>
      <c r="Z70" s="143"/>
      <c r="AA70" s="131"/>
      <c r="AB70" s="596">
        <f>IF(AND(ISBLANK(OccupiedUnitsInspectedCount),ISBLANK(VacantUnitsInspectedCount)),"",OccupiedUnitsInspectedCount+VacantUnitsInspectedCount)</f>
        <v>5</v>
      </c>
      <c r="AC70" s="597"/>
      <c r="AD70" s="597"/>
      <c r="AE70" s="598"/>
      <c r="AF70" s="143"/>
      <c r="AG70" s="556">
        <f>IF(OR(MeasurementUnitType="",MeasurementUnitType="Sq. Feet"),"",IF(MeasurementUnitType="","",IF(OR(OccupiedVacantTotalUnitsInspectedCount="",NumberOfUnitsRoomsBedsCount=""),"",(OccupiedVacantTotalUnitsInspectedCount/NumberOfUnitsRoomsBedsCount))))</f>
        <v>0.21739130434782608</v>
      </c>
      <c r="AH70" s="557"/>
      <c r="AI70" s="557"/>
      <c r="AJ70" s="558"/>
    </row>
    <row r="71" spans="1:47" ht="6" customHeight="1">
      <c r="A71" s="131"/>
      <c r="B71" s="141"/>
      <c r="C71" s="141"/>
      <c r="D71" s="141"/>
      <c r="E71" s="141"/>
      <c r="F71" s="141"/>
      <c r="G71" s="141"/>
      <c r="H71" s="141"/>
      <c r="I71" s="141"/>
      <c r="J71" s="141"/>
      <c r="K71" s="141"/>
      <c r="L71" s="131"/>
      <c r="M71" s="197"/>
      <c r="N71" s="197"/>
      <c r="O71" s="197"/>
      <c r="P71" s="197"/>
      <c r="Q71" s="197"/>
      <c r="R71" s="197"/>
      <c r="S71" s="131"/>
      <c r="T71" s="141"/>
      <c r="U71" s="131"/>
      <c r="V71" s="143"/>
      <c r="W71" s="131"/>
      <c r="X71" s="131"/>
      <c r="Y71" s="131"/>
      <c r="Z71" s="143"/>
      <c r="AA71" s="198"/>
      <c r="AB71" s="198"/>
      <c r="AC71" s="198"/>
      <c r="AD71" s="198"/>
      <c r="AE71" s="198"/>
      <c r="AF71" s="143"/>
      <c r="AG71" s="199"/>
      <c r="AH71" s="199"/>
      <c r="AI71" s="199"/>
      <c r="AJ71" s="199"/>
    </row>
    <row r="72" spans="1:47" ht="14.25" customHeight="1">
      <c r="A72" s="131"/>
      <c r="B72" s="131" t="s">
        <v>723</v>
      </c>
      <c r="C72" s="131"/>
      <c r="D72" s="131"/>
      <c r="E72" s="131"/>
      <c r="F72" s="131"/>
      <c r="G72" s="131"/>
      <c r="H72" s="131"/>
      <c r="I72" s="131"/>
      <c r="J72" s="131"/>
      <c r="K72" s="131"/>
      <c r="L72" s="131"/>
      <c r="M72" s="535">
        <v>23</v>
      </c>
      <c r="N72" s="536"/>
      <c r="O72" s="536"/>
      <c r="P72" s="536"/>
      <c r="Q72" s="536"/>
      <c r="R72" s="537"/>
      <c r="S72" s="131"/>
      <c r="T72" s="141" t="s">
        <v>758</v>
      </c>
      <c r="U72" s="131"/>
      <c r="V72" s="143"/>
      <c r="W72" s="131"/>
      <c r="X72" s="131"/>
      <c r="Y72" s="131"/>
      <c r="Z72" s="143"/>
      <c r="AA72" s="131"/>
      <c r="AB72" s="535">
        <v>5</v>
      </c>
      <c r="AC72" s="536"/>
      <c r="AD72" s="536"/>
      <c r="AE72" s="537"/>
      <c r="AF72" s="143"/>
      <c r="AG72" s="556">
        <f>IFERROR(IF(OR(MeasurementUnitType="",MeasurementUnitType="Sq. Feet"),"",IF(OR(OccupiedSpaceValue="",OccupiedUnitsInspectedCount=""),"",(OccupiedUnitsInspectedCount/OccupiedSpaceValue))),"")</f>
        <v>0.21739130434782608</v>
      </c>
      <c r="AH72" s="557"/>
      <c r="AI72" s="557"/>
      <c r="AJ72" s="558"/>
    </row>
    <row r="73" spans="1:47" ht="14.25" customHeight="1">
      <c r="A73" s="131"/>
      <c r="B73" s="131" t="s">
        <v>724</v>
      </c>
      <c r="C73" s="131"/>
      <c r="D73" s="131"/>
      <c r="E73" s="131"/>
      <c r="F73" s="131"/>
      <c r="G73" s="131"/>
      <c r="H73" s="131"/>
      <c r="I73" s="131"/>
      <c r="J73" s="131"/>
      <c r="K73" s="131"/>
      <c r="L73" s="131"/>
      <c r="M73" s="599">
        <v>0</v>
      </c>
      <c r="N73" s="600"/>
      <c r="O73" s="600"/>
      <c r="P73" s="600"/>
      <c r="Q73" s="600"/>
      <c r="R73" s="601"/>
      <c r="S73" s="131"/>
      <c r="T73" s="141" t="s">
        <v>759</v>
      </c>
      <c r="U73" s="131"/>
      <c r="V73" s="143"/>
      <c r="W73" s="131"/>
      <c r="X73" s="131"/>
      <c r="Y73" s="131"/>
      <c r="Z73" s="143"/>
      <c r="AA73" s="131"/>
      <c r="AB73" s="535">
        <v>0</v>
      </c>
      <c r="AC73" s="536"/>
      <c r="AD73" s="536"/>
      <c r="AE73" s="537"/>
      <c r="AF73" s="143"/>
      <c r="AG73" s="526" t="str">
        <f>IFERROR(IF(OR(MeasurementUnitType="",MeasurementUnitType="Sq. Feet"),"",IF(MeasurementUnitType="","",IF(OR(VacantSpaceValue="",VacantUnitsInspectedCount=""),"",(VacantUnitsInspectedCount/VacantSpaceValue)))),"")</f>
        <v/>
      </c>
      <c r="AH73" s="527"/>
      <c r="AI73" s="527"/>
      <c r="AJ73" s="528"/>
    </row>
    <row r="74" spans="1:47" ht="6"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1"/>
      <c r="AB74" s="131"/>
      <c r="AC74" s="131"/>
      <c r="AD74" s="131"/>
      <c r="AE74" s="131"/>
      <c r="AF74" s="131"/>
      <c r="AG74" s="131"/>
      <c r="AH74" s="131"/>
      <c r="AI74" s="131"/>
      <c r="AJ74" s="131"/>
    </row>
    <row r="75" spans="1:47" ht="14.25" customHeight="1">
      <c r="A75" s="131"/>
      <c r="B75" s="141" t="s">
        <v>677</v>
      </c>
      <c r="C75" s="131"/>
      <c r="D75" s="131"/>
      <c r="E75" s="131"/>
      <c r="F75" s="131"/>
      <c r="G75" s="131"/>
      <c r="H75" s="131"/>
      <c r="I75" s="131"/>
      <c r="J75" s="131"/>
      <c r="K75" s="131"/>
      <c r="L75" s="131"/>
      <c r="M75" s="511">
        <v>20550</v>
      </c>
      <c r="N75" s="512"/>
      <c r="O75" s="512"/>
      <c r="P75" s="512"/>
      <c r="Q75" s="512"/>
      <c r="R75" s="513"/>
      <c r="S75" s="131"/>
      <c r="T75" s="131" t="s">
        <v>736</v>
      </c>
      <c r="U75" s="131"/>
      <c r="V75" s="131"/>
      <c r="W75" s="131"/>
      <c r="X75" s="131"/>
      <c r="Y75" s="131"/>
      <c r="Z75" s="131"/>
      <c r="AA75" s="131"/>
      <c r="AB75" s="131"/>
      <c r="AC75" s="131"/>
      <c r="AD75" s="131"/>
      <c r="AE75" s="539" t="s">
        <v>189</v>
      </c>
      <c r="AF75" s="540"/>
      <c r="AG75" s="540"/>
      <c r="AH75" s="540"/>
      <c r="AI75" s="540"/>
      <c r="AJ75" s="541"/>
    </row>
    <row r="76" spans="1:47" ht="14.25" customHeight="1">
      <c r="A76" s="131"/>
      <c r="B76" s="141" t="s">
        <v>678</v>
      </c>
      <c r="C76" s="131"/>
      <c r="D76" s="131"/>
      <c r="E76" s="131"/>
      <c r="F76" s="131"/>
      <c r="G76" s="131"/>
      <c r="H76" s="131"/>
      <c r="I76" s="131"/>
      <c r="J76" s="131"/>
      <c r="K76" s="131"/>
      <c r="L76" s="131"/>
      <c r="M76" s="511">
        <v>12863</v>
      </c>
      <c r="N76" s="512"/>
      <c r="O76" s="512"/>
      <c r="P76" s="512"/>
      <c r="Q76" s="512"/>
      <c r="R76" s="513"/>
      <c r="S76" s="131"/>
      <c r="T76" s="131" t="s">
        <v>143</v>
      </c>
      <c r="U76" s="131"/>
      <c r="V76" s="131"/>
      <c r="W76" s="520" t="s">
        <v>696</v>
      </c>
      <c r="X76" s="521"/>
      <c r="Y76" s="521"/>
      <c r="Z76" s="521"/>
      <c r="AA76" s="521"/>
      <c r="AB76" s="521"/>
      <c r="AC76" s="521"/>
      <c r="AD76" s="521"/>
      <c r="AE76" s="521"/>
      <c r="AF76" s="521"/>
      <c r="AG76" s="521"/>
      <c r="AH76" s="521"/>
      <c r="AI76" s="521"/>
      <c r="AJ76" s="522"/>
    </row>
    <row r="77" spans="1:47" ht="6" customHeight="1">
      <c r="A77" s="131"/>
      <c r="B77" s="131"/>
      <c r="C77" s="131"/>
      <c r="D77" s="131"/>
      <c r="E77" s="131"/>
      <c r="F77" s="131"/>
      <c r="G77" s="131"/>
      <c r="H77" s="131"/>
      <c r="I77" s="131"/>
      <c r="J77" s="131"/>
      <c r="K77" s="131"/>
      <c r="L77" s="131"/>
      <c r="M77" s="131"/>
      <c r="N77" s="131"/>
      <c r="O77" s="131"/>
      <c r="P77" s="131"/>
      <c r="Q77" s="131"/>
      <c r="R77" s="131"/>
      <c r="S77" s="131"/>
    </row>
    <row r="78" spans="1:47" ht="14.25" customHeight="1">
      <c r="A78" s="131"/>
      <c r="B78" s="141" t="s">
        <v>734</v>
      </c>
      <c r="C78" s="141"/>
      <c r="D78" s="141"/>
      <c r="E78" s="141"/>
      <c r="F78" s="141"/>
      <c r="G78" s="141"/>
      <c r="H78" s="141"/>
      <c r="I78" s="141"/>
      <c r="J78" s="131"/>
      <c r="K78" s="131"/>
      <c r="L78" s="131"/>
      <c r="M78" s="514" t="s">
        <v>189</v>
      </c>
      <c r="N78" s="515"/>
      <c r="O78" s="515"/>
      <c r="P78" s="515"/>
      <c r="Q78" s="515"/>
      <c r="R78" s="516"/>
      <c r="S78" s="131"/>
      <c r="T78" s="131" t="s">
        <v>795</v>
      </c>
      <c r="U78" s="131"/>
      <c r="V78" s="131"/>
      <c r="W78" s="131"/>
      <c r="X78" s="131"/>
      <c r="Y78" s="131"/>
      <c r="Z78" s="131"/>
      <c r="AA78" s="131"/>
      <c r="AB78" s="520" t="s">
        <v>61</v>
      </c>
      <c r="AC78" s="521"/>
      <c r="AD78" s="521"/>
      <c r="AE78" s="521"/>
      <c r="AF78" s="521"/>
      <c r="AG78" s="521"/>
      <c r="AH78" s="521"/>
      <c r="AI78" s="521"/>
      <c r="AJ78" s="522"/>
    </row>
    <row r="79" spans="1:47" ht="14.25" customHeight="1">
      <c r="A79" s="131"/>
      <c r="B79" s="141" t="s">
        <v>733</v>
      </c>
      <c r="C79" s="141"/>
      <c r="D79" s="141"/>
      <c r="E79" s="141"/>
      <c r="F79" s="141"/>
      <c r="G79" s="141"/>
      <c r="H79" s="141"/>
      <c r="I79" s="141"/>
      <c r="J79" s="141"/>
      <c r="K79" s="141"/>
      <c r="L79" s="131"/>
      <c r="M79" s="514" t="s">
        <v>189</v>
      </c>
      <c r="N79" s="515"/>
      <c r="O79" s="515"/>
      <c r="P79" s="515"/>
      <c r="Q79" s="515"/>
      <c r="R79" s="516"/>
      <c r="S79" s="131"/>
      <c r="T79" s="141" t="s">
        <v>732</v>
      </c>
      <c r="U79" s="131"/>
      <c r="V79" s="131"/>
      <c r="W79" s="131"/>
      <c r="X79" s="131"/>
      <c r="Y79" s="131"/>
      <c r="Z79" s="131"/>
      <c r="AA79" s="131"/>
      <c r="AB79" s="131"/>
      <c r="AC79" s="131"/>
      <c r="AD79" s="131"/>
      <c r="AE79" s="514" t="s">
        <v>230</v>
      </c>
      <c r="AF79" s="515"/>
      <c r="AG79" s="515"/>
      <c r="AH79" s="515"/>
      <c r="AI79" s="515"/>
      <c r="AJ79" s="516"/>
    </row>
    <row r="80" spans="1:47" ht="14.25" customHeight="1">
      <c r="A80" s="131"/>
      <c r="B80" s="141" t="s">
        <v>760</v>
      </c>
      <c r="C80" s="131"/>
      <c r="D80" s="131"/>
      <c r="E80" s="131"/>
      <c r="F80" s="131"/>
      <c r="G80" s="131"/>
      <c r="H80" s="131"/>
      <c r="I80" s="131"/>
      <c r="J80" s="131"/>
      <c r="K80" s="131"/>
      <c r="L80" s="197"/>
      <c r="M80" s="517">
        <v>0</v>
      </c>
      <c r="N80" s="518"/>
      <c r="O80" s="518"/>
      <c r="P80" s="518"/>
      <c r="Q80" s="518"/>
      <c r="R80" s="519"/>
      <c r="S80" s="131"/>
    </row>
    <row r="81" spans="1:42" ht="6"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c r="AA81" s="131"/>
      <c r="AB81" s="131"/>
      <c r="AC81" s="131"/>
      <c r="AD81" s="131"/>
      <c r="AE81" s="131"/>
      <c r="AF81" s="131"/>
      <c r="AG81" s="131"/>
      <c r="AH81" s="131"/>
      <c r="AI81" s="131"/>
      <c r="AJ81" s="131"/>
    </row>
    <row r="82" spans="1:42" ht="14.25" customHeight="1">
      <c r="A82" s="131"/>
      <c r="B82" s="126" t="s">
        <v>936</v>
      </c>
      <c r="S82" s="131"/>
    </row>
    <row r="83" spans="1:42" ht="60.95" customHeight="1">
      <c r="A83" s="131"/>
      <c r="B83" s="532" t="s">
        <v>696</v>
      </c>
      <c r="C83" s="533"/>
      <c r="D83" s="533"/>
      <c r="E83" s="533"/>
      <c r="F83" s="533"/>
      <c r="G83" s="533"/>
      <c r="H83" s="533"/>
      <c r="I83" s="533"/>
      <c r="J83" s="533"/>
      <c r="K83" s="533"/>
      <c r="L83" s="533"/>
      <c r="M83" s="533"/>
      <c r="N83" s="533"/>
      <c r="O83" s="533"/>
      <c r="P83" s="533"/>
      <c r="Q83" s="533"/>
      <c r="R83" s="533"/>
      <c r="S83" s="533"/>
      <c r="T83" s="533"/>
      <c r="U83" s="533"/>
      <c r="V83" s="533"/>
      <c r="W83" s="533"/>
      <c r="X83" s="533"/>
      <c r="Y83" s="533"/>
      <c r="Z83" s="533"/>
      <c r="AA83" s="533"/>
      <c r="AB83" s="533"/>
      <c r="AC83" s="533"/>
      <c r="AD83" s="533"/>
      <c r="AE83" s="533"/>
      <c r="AF83" s="533"/>
      <c r="AG83" s="533"/>
      <c r="AH83" s="533"/>
      <c r="AI83" s="533"/>
      <c r="AJ83" s="534"/>
    </row>
    <row r="84" spans="1:42" ht="6"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c r="AA84" s="131"/>
      <c r="AB84" s="131"/>
      <c r="AC84" s="131"/>
      <c r="AD84" s="131"/>
      <c r="AE84" s="131"/>
      <c r="AF84" s="131"/>
      <c r="AG84" s="131"/>
      <c r="AH84" s="131"/>
      <c r="AI84" s="131"/>
      <c r="AJ84" s="131"/>
    </row>
    <row r="85" spans="1:42" s="136" customFormat="1" ht="17.25" customHeight="1">
      <c r="B85" s="1" t="s">
        <v>738</v>
      </c>
      <c r="C85" s="186"/>
      <c r="D85" s="186"/>
      <c r="E85" s="186"/>
      <c r="F85" s="186"/>
      <c r="G85" s="186"/>
      <c r="H85" s="186"/>
      <c r="I85" s="186"/>
      <c r="J85" s="186"/>
      <c r="K85" s="186"/>
      <c r="L85" s="186"/>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row>
    <row r="86" spans="1:42" ht="13.5" customHeight="1">
      <c r="A86" s="131"/>
      <c r="B86" s="182" t="s">
        <v>737</v>
      </c>
      <c r="C86" s="148"/>
      <c r="D86" s="148"/>
      <c r="E86" s="148"/>
      <c r="F86" s="148"/>
      <c r="G86" s="148"/>
      <c r="H86" s="148"/>
      <c r="I86" s="148"/>
      <c r="J86" s="148"/>
      <c r="K86" s="148"/>
      <c r="L86" s="148"/>
      <c r="M86" s="148"/>
      <c r="N86" s="148"/>
      <c r="O86" s="148"/>
      <c r="P86" s="148"/>
      <c r="Q86" s="148"/>
      <c r="R86" s="148"/>
      <c r="S86" s="147"/>
      <c r="T86" s="148"/>
      <c r="U86" s="148"/>
      <c r="V86" s="148"/>
      <c r="W86" s="148"/>
      <c r="X86" s="148"/>
      <c r="Y86" s="148"/>
      <c r="Z86" s="148"/>
      <c r="AA86" s="148"/>
      <c r="AB86" s="148"/>
      <c r="AC86" s="148"/>
      <c r="AD86" s="148"/>
      <c r="AE86" s="148"/>
      <c r="AF86" s="148"/>
      <c r="AG86" s="148"/>
      <c r="AH86" s="148"/>
      <c r="AI86" s="148"/>
      <c r="AJ86" s="321"/>
    </row>
    <row r="87" spans="1:42" s="141" customFormat="1" ht="17.25" customHeight="1">
      <c r="B87" s="593" t="s">
        <v>794</v>
      </c>
      <c r="C87" s="593"/>
      <c r="D87" s="593"/>
      <c r="E87" s="593"/>
      <c r="F87" s="593"/>
      <c r="G87" s="593"/>
      <c r="H87" s="593"/>
      <c r="I87" s="593"/>
      <c r="J87" s="593"/>
      <c r="K87" s="593"/>
      <c r="L87" s="593"/>
      <c r="M87" s="593"/>
      <c r="N87" s="593"/>
      <c r="O87" s="593"/>
      <c r="P87" s="593"/>
      <c r="Q87" s="593"/>
      <c r="R87" s="593"/>
      <c r="T87" s="545" t="s">
        <v>744</v>
      </c>
      <c r="U87" s="545"/>
      <c r="V87" s="545"/>
      <c r="W87" s="545"/>
      <c r="X87" s="545"/>
      <c r="Y87" s="545"/>
      <c r="Z87" s="545"/>
      <c r="AA87" s="545"/>
      <c r="AB87" s="545"/>
      <c r="AC87" s="545" t="s">
        <v>790</v>
      </c>
      <c r="AD87" s="545"/>
      <c r="AE87" s="545"/>
      <c r="AF87" s="545"/>
      <c r="AG87" s="545"/>
      <c r="AH87" s="545"/>
      <c r="AI87" s="545"/>
      <c r="AJ87" s="545"/>
      <c r="AP87" s="131"/>
    </row>
    <row r="88" spans="1:42" s="141" customFormat="1" ht="2.25" customHeight="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row>
    <row r="89" spans="1:42" ht="17.25" customHeight="1">
      <c r="A89" s="176">
        <v>1</v>
      </c>
      <c r="B89" s="586" t="s">
        <v>476</v>
      </c>
      <c r="C89" s="587"/>
      <c r="D89" s="587"/>
      <c r="E89" s="587"/>
      <c r="F89" s="587"/>
      <c r="G89" s="587"/>
      <c r="H89" s="587"/>
      <c r="I89" s="587"/>
      <c r="J89" s="587"/>
      <c r="K89" s="587"/>
      <c r="L89" s="587"/>
      <c r="M89" s="587"/>
      <c r="N89" s="587"/>
      <c r="O89" s="587"/>
      <c r="P89" s="587"/>
      <c r="Q89" s="587"/>
      <c r="R89" s="587"/>
      <c r="S89" s="571"/>
      <c r="T89" s="514" t="s">
        <v>212</v>
      </c>
      <c r="U89" s="515"/>
      <c r="V89" s="515"/>
      <c r="W89" s="515"/>
      <c r="X89" s="515"/>
      <c r="Y89" s="515"/>
      <c r="Z89" s="515"/>
      <c r="AA89" s="515"/>
      <c r="AB89" s="516"/>
      <c r="AC89" s="514" t="s">
        <v>1044</v>
      </c>
      <c r="AD89" s="515"/>
      <c r="AE89" s="515"/>
      <c r="AF89" s="515"/>
      <c r="AG89" s="515"/>
      <c r="AH89" s="515"/>
      <c r="AI89" s="515"/>
      <c r="AJ89" s="516"/>
    </row>
    <row r="90" spans="1:42" ht="17.25" customHeight="1">
      <c r="A90" s="176">
        <v>2</v>
      </c>
      <c r="B90" s="586" t="s">
        <v>475</v>
      </c>
      <c r="C90" s="587"/>
      <c r="D90" s="587"/>
      <c r="E90" s="587"/>
      <c r="F90" s="587"/>
      <c r="G90" s="587"/>
      <c r="H90" s="587"/>
      <c r="I90" s="587"/>
      <c r="J90" s="587"/>
      <c r="K90" s="587"/>
      <c r="L90" s="587"/>
      <c r="M90" s="587"/>
      <c r="N90" s="587"/>
      <c r="O90" s="587"/>
      <c r="P90" s="587"/>
      <c r="Q90" s="587"/>
      <c r="R90" s="587"/>
      <c r="S90" s="571"/>
      <c r="T90" s="514" t="s">
        <v>212</v>
      </c>
      <c r="U90" s="515"/>
      <c r="V90" s="515"/>
      <c r="W90" s="515"/>
      <c r="X90" s="515"/>
      <c r="Y90" s="515"/>
      <c r="Z90" s="515"/>
      <c r="AA90" s="515"/>
      <c r="AB90" s="516"/>
      <c r="AC90" s="514" t="s">
        <v>1044</v>
      </c>
      <c r="AD90" s="515"/>
      <c r="AE90" s="515"/>
      <c r="AF90" s="515"/>
      <c r="AG90" s="515"/>
      <c r="AH90" s="515"/>
      <c r="AI90" s="515"/>
      <c r="AJ90" s="516"/>
    </row>
    <row r="91" spans="1:42" ht="17.25" customHeight="1">
      <c r="A91" s="176">
        <v>3</v>
      </c>
      <c r="B91" s="586" t="s">
        <v>696</v>
      </c>
      <c r="C91" s="587"/>
      <c r="D91" s="587"/>
      <c r="E91" s="587"/>
      <c r="F91" s="587"/>
      <c r="G91" s="587"/>
      <c r="H91" s="587"/>
      <c r="I91" s="587"/>
      <c r="J91" s="587"/>
      <c r="K91" s="587"/>
      <c r="L91" s="587"/>
      <c r="M91" s="587"/>
      <c r="N91" s="587"/>
      <c r="O91" s="587"/>
      <c r="P91" s="587"/>
      <c r="Q91" s="587"/>
      <c r="R91" s="587"/>
      <c r="S91" s="571"/>
      <c r="T91" s="514" t="s">
        <v>696</v>
      </c>
      <c r="U91" s="515"/>
      <c r="V91" s="515"/>
      <c r="W91" s="515"/>
      <c r="X91" s="515"/>
      <c r="Y91" s="515"/>
      <c r="Z91" s="515"/>
      <c r="AA91" s="515"/>
      <c r="AB91" s="516"/>
      <c r="AC91" s="514" t="s">
        <v>696</v>
      </c>
      <c r="AD91" s="515"/>
      <c r="AE91" s="515"/>
      <c r="AF91" s="515"/>
      <c r="AG91" s="515"/>
      <c r="AH91" s="515"/>
      <c r="AI91" s="515"/>
      <c r="AJ91" s="516"/>
    </row>
    <row r="92" spans="1:42" ht="17.25" customHeight="1">
      <c r="A92" s="176">
        <v>4</v>
      </c>
      <c r="B92" s="586"/>
      <c r="C92" s="587"/>
      <c r="D92" s="587"/>
      <c r="E92" s="587"/>
      <c r="F92" s="587"/>
      <c r="G92" s="587"/>
      <c r="H92" s="587"/>
      <c r="I92" s="587"/>
      <c r="J92" s="587"/>
      <c r="K92" s="587"/>
      <c r="L92" s="587"/>
      <c r="M92" s="587"/>
      <c r="N92" s="587"/>
      <c r="O92" s="587"/>
      <c r="P92" s="587"/>
      <c r="Q92" s="587"/>
      <c r="R92" s="587"/>
      <c r="S92" s="571"/>
      <c r="T92" s="514"/>
      <c r="U92" s="515"/>
      <c r="V92" s="515"/>
      <c r="W92" s="515"/>
      <c r="X92" s="515"/>
      <c r="Y92" s="515"/>
      <c r="Z92" s="515"/>
      <c r="AA92" s="515"/>
      <c r="AB92" s="516"/>
      <c r="AC92" s="514"/>
      <c r="AD92" s="515"/>
      <c r="AE92" s="515"/>
      <c r="AF92" s="515"/>
      <c r="AG92" s="515"/>
      <c r="AH92" s="515"/>
      <c r="AI92" s="515"/>
      <c r="AJ92" s="516"/>
    </row>
    <row r="93" spans="1:42" ht="17.25" customHeight="1">
      <c r="A93" s="176">
        <v>5</v>
      </c>
      <c r="B93" s="586"/>
      <c r="C93" s="587"/>
      <c r="D93" s="587"/>
      <c r="E93" s="587"/>
      <c r="F93" s="587"/>
      <c r="G93" s="587"/>
      <c r="H93" s="587"/>
      <c r="I93" s="587"/>
      <c r="J93" s="587"/>
      <c r="K93" s="587"/>
      <c r="L93" s="587"/>
      <c r="M93" s="587"/>
      <c r="N93" s="587"/>
      <c r="O93" s="587"/>
      <c r="P93" s="587"/>
      <c r="Q93" s="587"/>
      <c r="R93" s="587"/>
      <c r="S93" s="571"/>
      <c r="T93" s="514"/>
      <c r="U93" s="515"/>
      <c r="V93" s="515"/>
      <c r="W93" s="515"/>
      <c r="X93" s="515"/>
      <c r="Y93" s="515"/>
      <c r="Z93" s="515"/>
      <c r="AA93" s="515"/>
      <c r="AB93" s="516"/>
      <c r="AC93" s="514"/>
      <c r="AD93" s="515"/>
      <c r="AE93" s="515"/>
      <c r="AF93" s="515"/>
      <c r="AG93" s="515"/>
      <c r="AH93" s="515"/>
      <c r="AI93" s="515"/>
      <c r="AJ93" s="516"/>
    </row>
    <row r="94" spans="1:42" ht="6" customHeight="1">
      <c r="A94" s="131"/>
      <c r="B94" s="131"/>
      <c r="C94" s="131"/>
      <c r="D94" s="131"/>
      <c r="E94" s="131"/>
      <c r="F94" s="131"/>
      <c r="G94" s="131"/>
      <c r="H94" s="131"/>
      <c r="I94" s="131"/>
      <c r="J94" s="132"/>
      <c r="K94" s="132"/>
      <c r="L94" s="132"/>
      <c r="M94" s="132"/>
      <c r="N94" s="132"/>
      <c r="O94" s="132"/>
      <c r="P94" s="132"/>
      <c r="Q94" s="132"/>
      <c r="R94" s="131"/>
      <c r="S94" s="131"/>
      <c r="T94" s="131"/>
      <c r="U94" s="131"/>
      <c r="V94" s="131"/>
      <c r="W94" s="131"/>
      <c r="X94" s="131"/>
      <c r="Y94" s="131"/>
      <c r="Z94" s="131"/>
      <c r="AA94" s="131"/>
      <c r="AB94" s="131"/>
      <c r="AC94" s="131"/>
      <c r="AD94" s="131"/>
      <c r="AE94" s="131"/>
      <c r="AF94" s="131"/>
      <c r="AG94" s="131"/>
      <c r="AH94" s="131"/>
      <c r="AI94" s="131"/>
      <c r="AJ94" s="131"/>
    </row>
    <row r="95" spans="1:42" ht="15" customHeight="1">
      <c r="A95" s="131"/>
      <c r="B95" s="141" t="s">
        <v>757</v>
      </c>
      <c r="C95" s="141"/>
      <c r="D95" s="141"/>
      <c r="E95" s="141"/>
      <c r="F95" s="141"/>
      <c r="G95" s="141"/>
      <c r="H95" s="141"/>
      <c r="I95" s="141"/>
      <c r="J95" s="142"/>
      <c r="K95" s="142"/>
      <c r="L95" s="142"/>
      <c r="M95" s="142"/>
      <c r="N95" s="142"/>
      <c r="O95" s="142"/>
      <c r="P95" s="142"/>
      <c r="Q95" s="142"/>
      <c r="R95" s="131"/>
      <c r="S95" s="131"/>
      <c r="T95" s="141"/>
      <c r="U95" s="141"/>
      <c r="V95" s="141"/>
      <c r="W95" s="141"/>
      <c r="X95" s="141"/>
      <c r="Y95" s="141"/>
      <c r="Z95" s="141"/>
      <c r="AA95" s="141"/>
      <c r="AB95" s="141"/>
      <c r="AC95" s="141"/>
      <c r="AD95" s="141"/>
      <c r="AE95" s="131"/>
      <c r="AF95" s="138"/>
      <c r="AG95" s="138"/>
      <c r="AH95" s="138"/>
      <c r="AI95" s="138"/>
      <c r="AJ95" s="138"/>
    </row>
    <row r="96" spans="1:42" ht="14.25" customHeight="1">
      <c r="A96" s="131"/>
      <c r="B96" s="531" t="s">
        <v>1045</v>
      </c>
      <c r="C96" s="531"/>
      <c r="D96" s="531"/>
      <c r="E96" s="531"/>
      <c r="F96" s="531"/>
      <c r="G96" s="531"/>
      <c r="H96" s="531"/>
      <c r="I96" s="531"/>
      <c r="J96" s="531"/>
      <c r="K96" s="531"/>
      <c r="L96" s="531"/>
      <c r="M96" s="531"/>
      <c r="N96" s="531"/>
      <c r="O96" s="531"/>
      <c r="P96" s="531"/>
      <c r="Q96" s="531"/>
      <c r="R96" s="531"/>
      <c r="S96" s="531"/>
      <c r="T96" s="531"/>
      <c r="U96" s="531"/>
      <c r="V96" s="531"/>
      <c r="W96" s="531"/>
      <c r="X96" s="531"/>
      <c r="Y96" s="531"/>
      <c r="Z96" s="531"/>
      <c r="AA96" s="531"/>
      <c r="AB96" s="531"/>
      <c r="AC96" s="531"/>
      <c r="AD96" s="531"/>
      <c r="AE96" s="531"/>
      <c r="AF96" s="531"/>
      <c r="AG96" s="531"/>
      <c r="AH96" s="531"/>
      <c r="AI96" s="531"/>
      <c r="AJ96" s="531"/>
      <c r="AO96" s="148"/>
    </row>
    <row r="97" spans="1:42" ht="14.25" customHeight="1">
      <c r="A97" s="131"/>
      <c r="B97" s="531"/>
      <c r="C97" s="531"/>
      <c r="D97" s="531"/>
      <c r="E97" s="531"/>
      <c r="F97" s="531"/>
      <c r="G97" s="531"/>
      <c r="H97" s="531"/>
      <c r="I97" s="531"/>
      <c r="J97" s="531"/>
      <c r="K97" s="531"/>
      <c r="L97" s="531"/>
      <c r="M97" s="531"/>
      <c r="N97" s="531"/>
      <c r="O97" s="531"/>
      <c r="P97" s="531"/>
      <c r="Q97" s="531"/>
      <c r="R97" s="531"/>
      <c r="S97" s="531"/>
      <c r="T97" s="531"/>
      <c r="U97" s="531"/>
      <c r="V97" s="531"/>
      <c r="W97" s="531"/>
      <c r="X97" s="531"/>
      <c r="Y97" s="531"/>
      <c r="Z97" s="531"/>
      <c r="AA97" s="531"/>
      <c r="AB97" s="531"/>
      <c r="AC97" s="531"/>
      <c r="AD97" s="531"/>
      <c r="AE97" s="531"/>
      <c r="AF97" s="531"/>
      <c r="AG97" s="531"/>
      <c r="AH97" s="531"/>
      <c r="AI97" s="531"/>
      <c r="AJ97" s="531"/>
    </row>
    <row r="98" spans="1:42" ht="6" customHeight="1">
      <c r="A98" s="131"/>
      <c r="B98" s="480"/>
      <c r="C98" s="480"/>
      <c r="D98" s="480"/>
      <c r="E98" s="480"/>
      <c r="F98" s="480"/>
      <c r="G98" s="163"/>
      <c r="H98" s="480"/>
      <c r="I98" s="480"/>
      <c r="J98" s="480"/>
      <c r="K98" s="480"/>
      <c r="L98" s="480"/>
      <c r="M98" s="480"/>
      <c r="N98" s="480"/>
      <c r="O98" s="480"/>
      <c r="P98" s="480"/>
      <c r="Q98" s="480"/>
      <c r="R98" s="480"/>
      <c r="S98" s="480"/>
      <c r="T98" s="480"/>
      <c r="U98" s="480"/>
      <c r="V98" s="480"/>
      <c r="W98" s="480"/>
      <c r="X98" s="480"/>
      <c r="Y98" s="480"/>
      <c r="Z98" s="480"/>
      <c r="AA98" s="480"/>
      <c r="AB98" s="487"/>
      <c r="AC98" s="487"/>
      <c r="AD98" s="487"/>
      <c r="AE98" s="487"/>
      <c r="AF98" s="487"/>
      <c r="AG98" s="487"/>
      <c r="AH98" s="487"/>
      <c r="AI98" s="487"/>
      <c r="AJ98" s="487"/>
    </row>
    <row r="99" spans="1:42" ht="14.25" customHeight="1">
      <c r="A99" s="131"/>
      <c r="B99" s="559" t="s">
        <v>1014</v>
      </c>
      <c r="C99" s="559"/>
      <c r="D99" s="559"/>
      <c r="E99" s="559"/>
      <c r="F99" s="559"/>
      <c r="G99" s="559"/>
      <c r="H99" s="559"/>
      <c r="I99" s="559"/>
      <c r="J99" s="559"/>
      <c r="K99" s="559"/>
      <c r="L99" s="559"/>
      <c r="M99" s="559"/>
      <c r="N99" s="559"/>
      <c r="O99" s="559"/>
      <c r="P99" s="559"/>
      <c r="Q99" s="559"/>
      <c r="R99" s="559"/>
      <c r="S99" s="559"/>
      <c r="T99" s="559"/>
      <c r="U99" s="559"/>
      <c r="V99" s="559"/>
      <c r="W99" s="559"/>
      <c r="X99" s="559"/>
      <c r="Y99" s="559"/>
      <c r="Z99" s="559"/>
      <c r="AA99" s="559"/>
      <c r="AB99" s="559"/>
      <c r="AC99" s="480"/>
      <c r="AD99" s="480"/>
      <c r="AE99" s="480"/>
      <c r="AF99" s="514" t="s">
        <v>189</v>
      </c>
      <c r="AG99" s="515"/>
      <c r="AH99" s="515"/>
      <c r="AI99" s="515"/>
      <c r="AJ99" s="516"/>
    </row>
    <row r="100" spans="1:42" ht="14.25" customHeight="1">
      <c r="A100" s="131"/>
      <c r="B100" s="559"/>
      <c r="C100" s="559"/>
      <c r="D100" s="559"/>
      <c r="E100" s="559"/>
      <c r="F100" s="559"/>
      <c r="G100" s="559"/>
      <c r="H100" s="559"/>
      <c r="I100" s="559"/>
      <c r="J100" s="559"/>
      <c r="K100" s="559"/>
      <c r="L100" s="559"/>
      <c r="M100" s="559"/>
      <c r="N100" s="559"/>
      <c r="O100" s="559"/>
      <c r="P100" s="559"/>
      <c r="Q100" s="559"/>
      <c r="R100" s="559"/>
      <c r="S100" s="559"/>
      <c r="T100" s="559"/>
      <c r="U100" s="559"/>
      <c r="V100" s="559"/>
      <c r="W100" s="559"/>
      <c r="X100" s="559"/>
      <c r="Y100" s="559"/>
      <c r="Z100" s="559"/>
      <c r="AA100" s="559"/>
      <c r="AB100" s="559"/>
      <c r="AC100" s="480"/>
      <c r="AD100" s="480"/>
      <c r="AE100" s="480"/>
      <c r="AF100" s="480"/>
      <c r="AG100" s="480"/>
      <c r="AH100" s="480"/>
      <c r="AI100" s="480"/>
      <c r="AJ100" s="480"/>
    </row>
    <row r="101" spans="1:42" ht="3" customHeight="1">
      <c r="A101" s="131"/>
      <c r="B101" s="164"/>
      <c r="C101" s="480"/>
      <c r="D101" s="480"/>
      <c r="E101" s="480"/>
      <c r="F101" s="480"/>
      <c r="G101" s="480"/>
      <c r="H101" s="480"/>
      <c r="I101" s="480"/>
      <c r="J101" s="480"/>
      <c r="K101" s="480"/>
      <c r="L101" s="480"/>
      <c r="M101" s="480"/>
      <c r="N101" s="480"/>
      <c r="O101" s="480"/>
      <c r="P101" s="480"/>
      <c r="Q101" s="480"/>
      <c r="R101" s="480"/>
      <c r="S101" s="480"/>
      <c r="T101" s="480"/>
      <c r="U101" s="480"/>
      <c r="V101" s="480"/>
      <c r="W101" s="480"/>
      <c r="X101" s="480"/>
      <c r="Y101" s="480"/>
      <c r="Z101" s="480"/>
      <c r="AA101" s="480"/>
      <c r="AB101" s="480"/>
      <c r="AC101" s="480"/>
      <c r="AD101" s="480"/>
      <c r="AE101" s="480"/>
      <c r="AF101" s="480"/>
      <c r="AG101" s="480"/>
      <c r="AH101" s="480"/>
      <c r="AI101" s="480"/>
      <c r="AJ101" s="480"/>
    </row>
    <row r="102" spans="1:42" ht="14.25" customHeight="1">
      <c r="A102" s="131"/>
      <c r="B102" s="502" t="s">
        <v>696</v>
      </c>
      <c r="C102" s="503"/>
      <c r="D102" s="503"/>
      <c r="E102" s="503"/>
      <c r="F102" s="503"/>
      <c r="G102" s="503"/>
      <c r="H102" s="503"/>
      <c r="I102" s="503"/>
      <c r="J102" s="503"/>
      <c r="K102" s="503"/>
      <c r="L102" s="503"/>
      <c r="M102" s="503"/>
      <c r="N102" s="503"/>
      <c r="O102" s="503"/>
      <c r="P102" s="503"/>
      <c r="Q102" s="503"/>
      <c r="R102" s="503"/>
      <c r="S102" s="503"/>
      <c r="T102" s="503"/>
      <c r="U102" s="503"/>
      <c r="V102" s="503"/>
      <c r="W102" s="503"/>
      <c r="X102" s="503"/>
      <c r="Y102" s="503"/>
      <c r="Z102" s="503"/>
      <c r="AA102" s="503"/>
      <c r="AB102" s="503"/>
      <c r="AC102" s="503"/>
      <c r="AD102" s="503"/>
      <c r="AE102" s="503"/>
      <c r="AF102" s="503"/>
      <c r="AG102" s="503"/>
      <c r="AH102" s="503"/>
      <c r="AI102" s="503"/>
      <c r="AJ102" s="504"/>
    </row>
    <row r="103" spans="1:42" ht="14.25" customHeight="1">
      <c r="A103" s="131"/>
      <c r="B103" s="505"/>
      <c r="C103" s="506"/>
      <c r="D103" s="506"/>
      <c r="E103" s="506"/>
      <c r="F103" s="506"/>
      <c r="G103" s="506"/>
      <c r="H103" s="506"/>
      <c r="I103" s="506"/>
      <c r="J103" s="506"/>
      <c r="K103" s="506"/>
      <c r="L103" s="506"/>
      <c r="M103" s="506"/>
      <c r="N103" s="506"/>
      <c r="O103" s="506"/>
      <c r="P103" s="506"/>
      <c r="Q103" s="506"/>
      <c r="R103" s="506"/>
      <c r="S103" s="506"/>
      <c r="T103" s="506"/>
      <c r="U103" s="506"/>
      <c r="V103" s="506"/>
      <c r="W103" s="506"/>
      <c r="X103" s="506"/>
      <c r="Y103" s="506"/>
      <c r="Z103" s="506"/>
      <c r="AA103" s="506"/>
      <c r="AB103" s="506"/>
      <c r="AC103" s="506"/>
      <c r="AD103" s="506"/>
      <c r="AE103" s="506"/>
      <c r="AF103" s="506"/>
      <c r="AG103" s="506"/>
      <c r="AH103" s="506"/>
      <c r="AI103" s="506"/>
      <c r="AJ103" s="507"/>
    </row>
    <row r="104" spans="1:42" ht="6" customHeight="1">
      <c r="A104" s="131"/>
      <c r="B104" s="141"/>
      <c r="C104" s="141"/>
      <c r="D104" s="141"/>
      <c r="E104" s="141"/>
      <c r="F104" s="141"/>
      <c r="G104" s="141"/>
      <c r="H104" s="141"/>
      <c r="I104" s="131"/>
      <c r="J104" s="131"/>
      <c r="K104" s="131"/>
      <c r="L104" s="131"/>
      <c r="M104" s="131"/>
      <c r="N104" s="131"/>
      <c r="O104" s="131"/>
      <c r="P104" s="131"/>
      <c r="Q104" s="131"/>
      <c r="R104" s="131"/>
      <c r="S104" s="131"/>
      <c r="T104" s="141"/>
      <c r="U104" s="141"/>
      <c r="V104" s="141"/>
      <c r="W104" s="141"/>
      <c r="X104" s="141"/>
      <c r="Y104" s="141"/>
      <c r="Z104" s="141"/>
      <c r="AA104" s="141"/>
      <c r="AB104" s="141"/>
      <c r="AC104" s="141"/>
      <c r="AD104" s="141"/>
      <c r="AE104" s="131"/>
      <c r="AF104" s="138"/>
      <c r="AG104" s="138"/>
      <c r="AH104" s="138"/>
      <c r="AI104" s="138"/>
      <c r="AJ104" s="138"/>
      <c r="AP104" s="136"/>
    </row>
    <row r="105" spans="1:42" s="136" customFormat="1" ht="17.25" customHeight="1">
      <c r="B105" s="498" t="s">
        <v>756</v>
      </c>
      <c r="C105" s="498"/>
      <c r="D105" s="498"/>
      <c r="E105" s="498"/>
      <c r="F105" s="498"/>
      <c r="G105" s="498"/>
      <c r="H105" s="498"/>
      <c r="I105" s="498"/>
      <c r="J105" s="498"/>
      <c r="K105" s="498"/>
      <c r="L105" s="498"/>
      <c r="M105" s="498"/>
      <c r="N105" s="498"/>
      <c r="O105" s="498"/>
      <c r="P105" s="498"/>
      <c r="Q105" s="498"/>
      <c r="R105" s="498"/>
      <c r="S105" s="498"/>
      <c r="T105" s="498"/>
      <c r="U105" s="498"/>
      <c r="V105" s="498"/>
      <c r="W105" s="498"/>
      <c r="X105" s="498"/>
      <c r="Y105" s="498"/>
      <c r="Z105" s="498"/>
      <c r="AA105" s="147"/>
      <c r="AB105" s="147"/>
      <c r="AC105" s="147"/>
      <c r="AD105" s="147"/>
      <c r="AE105" s="147"/>
      <c r="AF105" s="147"/>
      <c r="AG105" s="147"/>
      <c r="AH105" s="147"/>
      <c r="AI105" s="147"/>
      <c r="AJ105" s="147"/>
    </row>
    <row r="106" spans="1:42" ht="13.5" customHeight="1">
      <c r="A106" s="131"/>
      <c r="B106" s="488" t="s">
        <v>697</v>
      </c>
      <c r="C106" s="488"/>
      <c r="D106" s="488"/>
      <c r="E106" s="488"/>
      <c r="F106" s="488"/>
      <c r="G106" s="488"/>
      <c r="H106" s="488"/>
      <c r="I106" s="488"/>
      <c r="J106" s="488"/>
      <c r="K106" s="488"/>
      <c r="L106" s="488"/>
      <c r="M106" s="488"/>
      <c r="N106" s="488"/>
      <c r="O106" s="488"/>
      <c r="P106" s="488"/>
      <c r="Q106" s="488"/>
      <c r="R106" s="488"/>
      <c r="S106" s="488"/>
      <c r="T106" s="488"/>
      <c r="U106" s="488"/>
      <c r="V106" s="488"/>
      <c r="W106" s="488"/>
      <c r="X106" s="488"/>
      <c r="Y106" s="488"/>
      <c r="Z106" s="488"/>
      <c r="AA106" s="488"/>
      <c r="AB106" s="545" t="s">
        <v>288</v>
      </c>
      <c r="AC106" s="609"/>
      <c r="AD106" s="609"/>
      <c r="AE106" s="609"/>
      <c r="AF106" s="609"/>
      <c r="AG106" s="545" t="s">
        <v>289</v>
      </c>
      <c r="AH106" s="546"/>
      <c r="AI106" s="546"/>
      <c r="AJ106" s="546"/>
    </row>
    <row r="107" spans="1:42" ht="2.25" customHeight="1">
      <c r="A107" s="131"/>
      <c r="B107" s="489"/>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32"/>
      <c r="Z107" s="132"/>
      <c r="AA107" s="138"/>
      <c r="AB107" s="132"/>
      <c r="AC107" s="132"/>
      <c r="AD107" s="132"/>
      <c r="AE107" s="132"/>
      <c r="AF107" s="138"/>
      <c r="AG107" s="387"/>
      <c r="AH107" s="387"/>
      <c r="AI107" s="387"/>
      <c r="AJ107" s="131"/>
    </row>
    <row r="108" spans="1:42" ht="17.25" customHeight="1">
      <c r="A108" s="176">
        <v>1</v>
      </c>
      <c r="B108" s="538" t="s">
        <v>1051</v>
      </c>
      <c r="C108" s="538"/>
      <c r="D108" s="538"/>
      <c r="E108" s="538"/>
      <c r="F108" s="538"/>
      <c r="G108" s="538"/>
      <c r="H108" s="538"/>
      <c r="I108" s="538"/>
      <c r="J108" s="538"/>
      <c r="K108" s="538"/>
      <c r="L108" s="538"/>
      <c r="M108" s="538"/>
      <c r="N108" s="538"/>
      <c r="O108" s="538"/>
      <c r="P108" s="538"/>
      <c r="Q108" s="538"/>
      <c r="R108" s="538"/>
      <c r="S108" s="538"/>
      <c r="T108" s="538"/>
      <c r="U108" s="538"/>
      <c r="V108" s="538"/>
      <c r="W108" s="538"/>
      <c r="X108" s="538"/>
      <c r="Y108" s="538"/>
      <c r="Z108" s="538"/>
      <c r="AA108" s="538"/>
      <c r="AB108" s="508" t="s">
        <v>696</v>
      </c>
      <c r="AC108" s="509"/>
      <c r="AD108" s="509"/>
      <c r="AE108" s="509"/>
      <c r="AF108" s="509"/>
      <c r="AG108" s="510" t="s">
        <v>153</v>
      </c>
      <c r="AH108" s="510"/>
      <c r="AI108" s="510"/>
      <c r="AJ108" s="510"/>
    </row>
    <row r="109" spans="1:42" ht="17.25" customHeight="1">
      <c r="A109" s="176">
        <v>2</v>
      </c>
      <c r="B109" s="608" t="s">
        <v>696</v>
      </c>
      <c r="C109" s="608"/>
      <c r="D109" s="608"/>
      <c r="E109" s="608"/>
      <c r="F109" s="608"/>
      <c r="G109" s="608"/>
      <c r="H109" s="608"/>
      <c r="I109" s="608"/>
      <c r="J109" s="608"/>
      <c r="K109" s="608"/>
      <c r="L109" s="608"/>
      <c r="M109" s="608"/>
      <c r="N109" s="608"/>
      <c r="O109" s="608"/>
      <c r="P109" s="608"/>
      <c r="Q109" s="608"/>
      <c r="R109" s="608"/>
      <c r="S109" s="608"/>
      <c r="T109" s="608"/>
      <c r="U109" s="608"/>
      <c r="V109" s="608"/>
      <c r="W109" s="608"/>
      <c r="X109" s="608"/>
      <c r="Y109" s="608"/>
      <c r="Z109" s="608"/>
      <c r="AA109" s="608"/>
      <c r="AB109" s="594" t="s">
        <v>696</v>
      </c>
      <c r="AC109" s="595"/>
      <c r="AD109" s="595"/>
      <c r="AE109" s="595"/>
      <c r="AF109" s="595"/>
      <c r="AG109" s="510" t="s">
        <v>696</v>
      </c>
      <c r="AH109" s="510"/>
      <c r="AI109" s="510"/>
      <c r="AJ109" s="510"/>
    </row>
    <row r="110" spans="1:42" ht="17.25" customHeight="1">
      <c r="A110" s="176">
        <v>3</v>
      </c>
      <c r="B110" s="538" t="s">
        <v>696</v>
      </c>
      <c r="C110" s="538"/>
      <c r="D110" s="538"/>
      <c r="E110" s="538"/>
      <c r="F110" s="538"/>
      <c r="G110" s="538"/>
      <c r="H110" s="538"/>
      <c r="I110" s="538"/>
      <c r="J110" s="538"/>
      <c r="K110" s="538"/>
      <c r="L110" s="538"/>
      <c r="M110" s="538"/>
      <c r="N110" s="538"/>
      <c r="O110" s="538"/>
      <c r="P110" s="538"/>
      <c r="Q110" s="538"/>
      <c r="R110" s="538"/>
      <c r="S110" s="538"/>
      <c r="T110" s="538"/>
      <c r="U110" s="538"/>
      <c r="V110" s="538"/>
      <c r="W110" s="538"/>
      <c r="X110" s="538"/>
      <c r="Y110" s="538"/>
      <c r="Z110" s="538"/>
      <c r="AA110" s="538"/>
      <c r="AB110" s="508" t="s">
        <v>696</v>
      </c>
      <c r="AC110" s="509"/>
      <c r="AD110" s="509"/>
      <c r="AE110" s="509"/>
      <c r="AF110" s="509"/>
      <c r="AG110" s="510" t="s">
        <v>696</v>
      </c>
      <c r="AH110" s="510"/>
      <c r="AI110" s="510"/>
      <c r="AJ110" s="510"/>
    </row>
    <row r="111" spans="1:42" ht="17.25" customHeight="1">
      <c r="A111" s="176">
        <v>4</v>
      </c>
      <c r="B111" s="538" t="s">
        <v>696</v>
      </c>
      <c r="C111" s="538"/>
      <c r="D111" s="538"/>
      <c r="E111" s="538"/>
      <c r="F111" s="538"/>
      <c r="G111" s="538"/>
      <c r="H111" s="538"/>
      <c r="I111" s="538"/>
      <c r="J111" s="538"/>
      <c r="K111" s="538"/>
      <c r="L111" s="538"/>
      <c r="M111" s="538"/>
      <c r="N111" s="538"/>
      <c r="O111" s="538"/>
      <c r="P111" s="538"/>
      <c r="Q111" s="538"/>
      <c r="R111" s="538"/>
      <c r="S111" s="538"/>
      <c r="T111" s="538"/>
      <c r="U111" s="538"/>
      <c r="V111" s="538"/>
      <c r="W111" s="538"/>
      <c r="X111" s="538"/>
      <c r="Y111" s="538"/>
      <c r="Z111" s="538"/>
      <c r="AA111" s="538"/>
      <c r="AB111" s="508" t="s">
        <v>696</v>
      </c>
      <c r="AC111" s="509"/>
      <c r="AD111" s="509"/>
      <c r="AE111" s="509"/>
      <c r="AF111" s="509"/>
      <c r="AG111" s="510" t="s">
        <v>696</v>
      </c>
      <c r="AH111" s="510"/>
      <c r="AI111" s="510"/>
      <c r="AJ111" s="510"/>
    </row>
    <row r="112" spans="1:42" ht="17.25" customHeight="1">
      <c r="A112" s="176">
        <v>5</v>
      </c>
      <c r="B112" s="538" t="s">
        <v>696</v>
      </c>
      <c r="C112" s="538"/>
      <c r="D112" s="538"/>
      <c r="E112" s="538"/>
      <c r="F112" s="538"/>
      <c r="G112" s="538"/>
      <c r="H112" s="538"/>
      <c r="I112" s="538"/>
      <c r="J112" s="538"/>
      <c r="K112" s="538"/>
      <c r="L112" s="538"/>
      <c r="M112" s="538"/>
      <c r="N112" s="538"/>
      <c r="O112" s="538"/>
      <c r="P112" s="538"/>
      <c r="Q112" s="538"/>
      <c r="R112" s="538"/>
      <c r="S112" s="538"/>
      <c r="T112" s="538"/>
      <c r="U112" s="538"/>
      <c r="V112" s="538"/>
      <c r="W112" s="538"/>
      <c r="X112" s="538"/>
      <c r="Y112" s="538"/>
      <c r="Z112" s="538"/>
      <c r="AA112" s="538"/>
      <c r="AB112" s="508" t="s">
        <v>696</v>
      </c>
      <c r="AC112" s="509"/>
      <c r="AD112" s="509"/>
      <c r="AE112" s="509"/>
      <c r="AF112" s="509"/>
      <c r="AG112" s="510" t="s">
        <v>696</v>
      </c>
      <c r="AH112" s="510"/>
      <c r="AI112" s="510"/>
      <c r="AJ112" s="510"/>
    </row>
    <row r="113" spans="1:36" ht="17.25" hidden="1" customHeight="1">
      <c r="A113" s="176">
        <v>6</v>
      </c>
      <c r="B113" s="494" t="s">
        <v>696</v>
      </c>
      <c r="C113" s="494"/>
      <c r="D113" s="494"/>
      <c r="E113" s="494"/>
      <c r="F113" s="494"/>
      <c r="G113" s="494"/>
      <c r="H113" s="494"/>
      <c r="I113" s="494"/>
      <c r="J113" s="494"/>
      <c r="K113" s="494"/>
      <c r="L113" s="494"/>
      <c r="M113" s="494"/>
      <c r="N113" s="494"/>
      <c r="O113" s="494"/>
      <c r="P113" s="494"/>
      <c r="Q113" s="494"/>
      <c r="R113" s="494"/>
      <c r="S113" s="494"/>
      <c r="T113" s="494"/>
      <c r="U113" s="494"/>
      <c r="V113" s="494"/>
      <c r="W113" s="494"/>
      <c r="X113" s="494"/>
      <c r="Y113" s="494"/>
      <c r="Z113" s="494"/>
      <c r="AA113" s="494"/>
      <c r="AB113" s="492" t="s">
        <v>696</v>
      </c>
      <c r="AC113" s="493"/>
      <c r="AD113" s="493"/>
      <c r="AE113" s="493"/>
      <c r="AF113" s="493"/>
      <c r="AG113" s="491" t="s">
        <v>696</v>
      </c>
      <c r="AH113" s="491"/>
      <c r="AI113" s="491"/>
      <c r="AJ113" s="491"/>
    </row>
    <row r="114" spans="1:36" ht="17.25" hidden="1" customHeight="1">
      <c r="A114" s="176">
        <v>7</v>
      </c>
      <c r="B114" s="494" t="s">
        <v>696</v>
      </c>
      <c r="C114" s="494"/>
      <c r="D114" s="494"/>
      <c r="E114" s="494"/>
      <c r="F114" s="494"/>
      <c r="G114" s="494"/>
      <c r="H114" s="494"/>
      <c r="I114" s="494"/>
      <c r="J114" s="494"/>
      <c r="K114" s="494"/>
      <c r="L114" s="494"/>
      <c r="M114" s="494"/>
      <c r="N114" s="494"/>
      <c r="O114" s="494"/>
      <c r="P114" s="494"/>
      <c r="Q114" s="494"/>
      <c r="R114" s="494"/>
      <c r="S114" s="494"/>
      <c r="T114" s="494"/>
      <c r="U114" s="494"/>
      <c r="V114" s="494"/>
      <c r="W114" s="494"/>
      <c r="X114" s="494"/>
      <c r="Y114" s="494"/>
      <c r="Z114" s="494"/>
      <c r="AA114" s="494"/>
      <c r="AB114" s="492" t="s">
        <v>696</v>
      </c>
      <c r="AC114" s="493"/>
      <c r="AD114" s="493"/>
      <c r="AE114" s="493"/>
      <c r="AF114" s="493"/>
      <c r="AG114" s="491" t="s">
        <v>696</v>
      </c>
      <c r="AH114" s="491"/>
      <c r="AI114" s="491"/>
      <c r="AJ114" s="491"/>
    </row>
    <row r="115" spans="1:36" ht="17.25" hidden="1" customHeight="1">
      <c r="A115" s="176">
        <v>8</v>
      </c>
      <c r="B115" s="494" t="s">
        <v>696</v>
      </c>
      <c r="C115" s="494"/>
      <c r="D115" s="494"/>
      <c r="E115" s="494"/>
      <c r="F115" s="494"/>
      <c r="G115" s="494"/>
      <c r="H115" s="494"/>
      <c r="I115" s="494"/>
      <c r="J115" s="494"/>
      <c r="K115" s="494"/>
      <c r="L115" s="494"/>
      <c r="M115" s="494"/>
      <c r="N115" s="494"/>
      <c r="O115" s="494"/>
      <c r="P115" s="494"/>
      <c r="Q115" s="494"/>
      <c r="R115" s="494"/>
      <c r="S115" s="494"/>
      <c r="T115" s="494"/>
      <c r="U115" s="494"/>
      <c r="V115" s="494"/>
      <c r="W115" s="494"/>
      <c r="X115" s="494"/>
      <c r="Y115" s="494"/>
      <c r="Z115" s="494"/>
      <c r="AA115" s="494"/>
      <c r="AB115" s="492" t="s">
        <v>696</v>
      </c>
      <c r="AC115" s="493"/>
      <c r="AD115" s="493"/>
      <c r="AE115" s="493"/>
      <c r="AF115" s="493"/>
      <c r="AG115" s="491" t="s">
        <v>696</v>
      </c>
      <c r="AH115" s="491"/>
      <c r="AI115" s="491"/>
      <c r="AJ115" s="491"/>
    </row>
    <row r="116" spans="1:36" ht="17.25" hidden="1" customHeight="1">
      <c r="A116" s="176">
        <v>9</v>
      </c>
      <c r="B116" s="494" t="s">
        <v>696</v>
      </c>
      <c r="C116" s="494"/>
      <c r="D116" s="494"/>
      <c r="E116" s="494"/>
      <c r="F116" s="494"/>
      <c r="G116" s="494"/>
      <c r="H116" s="494"/>
      <c r="I116" s="494"/>
      <c r="J116" s="494"/>
      <c r="K116" s="494"/>
      <c r="L116" s="494"/>
      <c r="M116" s="494"/>
      <c r="N116" s="494"/>
      <c r="O116" s="494"/>
      <c r="P116" s="494"/>
      <c r="Q116" s="494"/>
      <c r="R116" s="494"/>
      <c r="S116" s="494"/>
      <c r="T116" s="494"/>
      <c r="U116" s="494"/>
      <c r="V116" s="494"/>
      <c r="W116" s="494"/>
      <c r="X116" s="494"/>
      <c r="Y116" s="494"/>
      <c r="Z116" s="494"/>
      <c r="AA116" s="494"/>
      <c r="AB116" s="492"/>
      <c r="AC116" s="493"/>
      <c r="AD116" s="493"/>
      <c r="AE116" s="493"/>
      <c r="AF116" s="493"/>
      <c r="AG116" s="491"/>
      <c r="AH116" s="491"/>
      <c r="AI116" s="491"/>
      <c r="AJ116" s="491"/>
    </row>
    <row r="117" spans="1:36" ht="17.25" hidden="1" customHeight="1">
      <c r="A117" s="176">
        <v>10</v>
      </c>
      <c r="B117" s="494" t="s">
        <v>696</v>
      </c>
      <c r="C117" s="494"/>
      <c r="D117" s="494"/>
      <c r="E117" s="494"/>
      <c r="F117" s="494"/>
      <c r="G117" s="494"/>
      <c r="H117" s="494"/>
      <c r="I117" s="494"/>
      <c r="J117" s="494"/>
      <c r="K117" s="494"/>
      <c r="L117" s="494"/>
      <c r="M117" s="494"/>
      <c r="N117" s="494"/>
      <c r="O117" s="494"/>
      <c r="P117" s="494"/>
      <c r="Q117" s="494"/>
      <c r="R117" s="494"/>
      <c r="S117" s="494"/>
      <c r="T117" s="494"/>
      <c r="U117" s="494"/>
      <c r="V117" s="494"/>
      <c r="W117" s="494"/>
      <c r="X117" s="494"/>
      <c r="Y117" s="494"/>
      <c r="Z117" s="494"/>
      <c r="AA117" s="494"/>
      <c r="AB117" s="492"/>
      <c r="AC117" s="493"/>
      <c r="AD117" s="493"/>
      <c r="AE117" s="493"/>
      <c r="AF117" s="493"/>
      <c r="AG117" s="491"/>
      <c r="AH117" s="491"/>
      <c r="AI117" s="491"/>
      <c r="AJ117" s="491"/>
    </row>
    <row r="118" spans="1:36" ht="17.25" hidden="1" customHeight="1">
      <c r="A118" s="176">
        <v>11</v>
      </c>
      <c r="B118" s="494" t="s">
        <v>696</v>
      </c>
      <c r="C118" s="494"/>
      <c r="D118" s="494"/>
      <c r="E118" s="494"/>
      <c r="F118" s="494"/>
      <c r="G118" s="494"/>
      <c r="H118" s="494"/>
      <c r="I118" s="494"/>
      <c r="J118" s="494"/>
      <c r="K118" s="494"/>
      <c r="L118" s="494"/>
      <c r="M118" s="494"/>
      <c r="N118" s="494"/>
      <c r="O118" s="494"/>
      <c r="P118" s="494"/>
      <c r="Q118" s="494"/>
      <c r="R118" s="494"/>
      <c r="S118" s="494"/>
      <c r="T118" s="494"/>
      <c r="U118" s="494"/>
      <c r="V118" s="494"/>
      <c r="W118" s="494"/>
      <c r="X118" s="494"/>
      <c r="Y118" s="494"/>
      <c r="Z118" s="494"/>
      <c r="AA118" s="494"/>
      <c r="AB118" s="492"/>
      <c r="AC118" s="493"/>
      <c r="AD118" s="493"/>
      <c r="AE118" s="493"/>
      <c r="AF118" s="493"/>
      <c r="AG118" s="491"/>
      <c r="AH118" s="491"/>
      <c r="AI118" s="491"/>
      <c r="AJ118" s="491"/>
    </row>
    <row r="119" spans="1:36" ht="17.25" hidden="1" customHeight="1">
      <c r="A119" s="176">
        <v>12</v>
      </c>
      <c r="B119" s="494" t="s">
        <v>696</v>
      </c>
      <c r="C119" s="494"/>
      <c r="D119" s="494"/>
      <c r="E119" s="494"/>
      <c r="F119" s="494"/>
      <c r="G119" s="494"/>
      <c r="H119" s="494"/>
      <c r="I119" s="494"/>
      <c r="J119" s="494"/>
      <c r="K119" s="494"/>
      <c r="L119" s="494"/>
      <c r="M119" s="494"/>
      <c r="N119" s="494"/>
      <c r="O119" s="494"/>
      <c r="P119" s="494"/>
      <c r="Q119" s="494"/>
      <c r="R119" s="494"/>
      <c r="S119" s="494"/>
      <c r="T119" s="494"/>
      <c r="U119" s="494"/>
      <c r="V119" s="494"/>
      <c r="W119" s="494"/>
      <c r="X119" s="494"/>
      <c r="Y119" s="494"/>
      <c r="Z119" s="494"/>
      <c r="AA119" s="494"/>
      <c r="AB119" s="492"/>
      <c r="AC119" s="493"/>
      <c r="AD119" s="493"/>
      <c r="AE119" s="493"/>
      <c r="AF119" s="493"/>
      <c r="AG119" s="491"/>
      <c r="AH119" s="491"/>
      <c r="AI119" s="491"/>
      <c r="AJ119" s="491"/>
    </row>
    <row r="120" spans="1:36" ht="17.25" hidden="1" customHeight="1">
      <c r="A120" s="176">
        <v>13</v>
      </c>
      <c r="B120" s="494" t="s">
        <v>696</v>
      </c>
      <c r="C120" s="494"/>
      <c r="D120" s="494"/>
      <c r="E120" s="494"/>
      <c r="F120" s="494"/>
      <c r="G120" s="494"/>
      <c r="H120" s="494"/>
      <c r="I120" s="591"/>
      <c r="J120" s="494"/>
      <c r="K120" s="494"/>
      <c r="L120" s="494"/>
      <c r="M120" s="494"/>
      <c r="N120" s="494"/>
      <c r="O120" s="494"/>
      <c r="P120" s="494"/>
      <c r="Q120" s="494"/>
      <c r="R120" s="494"/>
      <c r="S120" s="494"/>
      <c r="T120" s="494"/>
      <c r="U120" s="494"/>
      <c r="V120" s="494"/>
      <c r="W120" s="494"/>
      <c r="X120" s="494"/>
      <c r="Y120" s="494"/>
      <c r="Z120" s="494"/>
      <c r="AA120" s="494"/>
      <c r="AB120" s="492"/>
      <c r="AC120" s="493"/>
      <c r="AD120" s="493"/>
      <c r="AE120" s="493"/>
      <c r="AF120" s="493"/>
      <c r="AG120" s="491"/>
      <c r="AH120" s="491"/>
      <c r="AI120" s="491"/>
      <c r="AJ120" s="491"/>
    </row>
    <row r="121" spans="1:36" ht="17.25" hidden="1" customHeight="1">
      <c r="A121" s="176">
        <v>14</v>
      </c>
      <c r="B121" s="494" t="s">
        <v>696</v>
      </c>
      <c r="C121" s="494"/>
      <c r="D121" s="494"/>
      <c r="E121" s="494"/>
      <c r="F121" s="494"/>
      <c r="G121" s="494"/>
      <c r="H121" s="494"/>
      <c r="I121" s="591"/>
      <c r="J121" s="494"/>
      <c r="K121" s="494"/>
      <c r="L121" s="494"/>
      <c r="M121" s="494"/>
      <c r="N121" s="494"/>
      <c r="O121" s="494"/>
      <c r="P121" s="494"/>
      <c r="Q121" s="494"/>
      <c r="R121" s="494"/>
      <c r="S121" s="494"/>
      <c r="T121" s="494"/>
      <c r="U121" s="494"/>
      <c r="V121" s="494"/>
      <c r="W121" s="494"/>
      <c r="X121" s="494"/>
      <c r="Y121" s="494"/>
      <c r="Z121" s="494"/>
      <c r="AA121" s="494"/>
      <c r="AB121" s="492"/>
      <c r="AC121" s="493"/>
      <c r="AD121" s="493"/>
      <c r="AE121" s="493"/>
      <c r="AF121" s="493"/>
      <c r="AG121" s="491"/>
      <c r="AH121" s="491"/>
      <c r="AI121" s="491"/>
      <c r="AJ121" s="491"/>
    </row>
    <row r="122" spans="1:36" ht="17.25" hidden="1" customHeight="1">
      <c r="A122" s="176">
        <v>15</v>
      </c>
      <c r="B122" s="494" t="s">
        <v>696</v>
      </c>
      <c r="C122" s="494"/>
      <c r="D122" s="494"/>
      <c r="E122" s="494"/>
      <c r="F122" s="494"/>
      <c r="G122" s="494"/>
      <c r="H122" s="494"/>
      <c r="I122" s="591"/>
      <c r="J122" s="494"/>
      <c r="K122" s="494"/>
      <c r="L122" s="494"/>
      <c r="M122" s="494"/>
      <c r="N122" s="494"/>
      <c r="O122" s="494"/>
      <c r="P122" s="494"/>
      <c r="Q122" s="494"/>
      <c r="R122" s="494"/>
      <c r="S122" s="494"/>
      <c r="T122" s="494"/>
      <c r="U122" s="494"/>
      <c r="V122" s="494"/>
      <c r="W122" s="494"/>
      <c r="X122" s="494"/>
      <c r="Y122" s="494"/>
      <c r="Z122" s="494"/>
      <c r="AA122" s="494"/>
      <c r="AB122" s="492"/>
      <c r="AC122" s="493"/>
      <c r="AD122" s="493"/>
      <c r="AE122" s="493"/>
      <c r="AF122" s="493"/>
      <c r="AG122" s="491"/>
      <c r="AH122" s="491"/>
      <c r="AI122" s="491"/>
      <c r="AJ122" s="491"/>
    </row>
    <row r="123" spans="1:36" ht="6"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1"/>
      <c r="AB123" s="131"/>
      <c r="AC123" s="131"/>
      <c r="AD123" s="131"/>
      <c r="AE123" s="131"/>
      <c r="AF123" s="131"/>
      <c r="AG123" s="131"/>
      <c r="AH123" s="131"/>
      <c r="AI123" s="131"/>
      <c r="AJ123" s="131"/>
    </row>
    <row r="124" spans="1:36" s="136" customFormat="1" ht="17.25" customHeight="1">
      <c r="B124" s="1" t="s">
        <v>144</v>
      </c>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ht="13.5" customHeight="1">
      <c r="A125" s="131"/>
      <c r="B125" s="131"/>
      <c r="C125" s="131"/>
      <c r="D125" s="131"/>
      <c r="E125" s="131"/>
      <c r="F125" s="131"/>
      <c r="G125" s="131"/>
      <c r="H125" s="131"/>
      <c r="I125" s="131" t="s">
        <v>746</v>
      </c>
      <c r="J125" s="131"/>
      <c r="K125" s="131"/>
      <c r="L125" s="131"/>
      <c r="M125" s="131"/>
      <c r="N125" s="131"/>
      <c r="O125" s="131"/>
      <c r="P125" s="131"/>
      <c r="Q125" s="131"/>
      <c r="R125" s="131"/>
      <c r="S125" s="131"/>
      <c r="T125" s="131"/>
      <c r="U125" s="131"/>
      <c r="V125" s="131"/>
      <c r="W125" s="141"/>
      <c r="X125" s="141"/>
      <c r="Y125" s="141"/>
      <c r="Z125" s="141"/>
      <c r="AA125" s="131"/>
      <c r="AB125" s="141"/>
      <c r="AC125" s="138"/>
      <c r="AD125" s="138"/>
      <c r="AE125" s="138"/>
      <c r="AF125" s="138"/>
      <c r="AG125" s="585" t="s">
        <v>745</v>
      </c>
      <c r="AH125" s="585"/>
      <c r="AI125" s="585"/>
      <c r="AJ125" s="585"/>
    </row>
    <row r="126" spans="1:36" ht="14.25" customHeight="1">
      <c r="A126" s="131"/>
      <c r="B126" s="141" t="s">
        <v>145</v>
      </c>
      <c r="C126" s="131"/>
      <c r="D126" s="131"/>
      <c r="E126" s="131"/>
      <c r="F126" s="131"/>
      <c r="G126" s="131"/>
      <c r="H126" s="131"/>
      <c r="I126" s="588" t="s">
        <v>1019</v>
      </c>
      <c r="J126" s="570"/>
      <c r="K126" s="570"/>
      <c r="L126" s="570"/>
      <c r="M126" s="570"/>
      <c r="N126" s="570"/>
      <c r="O126" s="570"/>
      <c r="P126" s="570"/>
      <c r="Q126" s="570"/>
      <c r="R126" s="570"/>
      <c r="S126" s="570"/>
      <c r="T126" s="570"/>
      <c r="U126" s="570"/>
      <c r="V126" s="570"/>
      <c r="W126" s="570"/>
      <c r="X126" s="570"/>
      <c r="Y126" s="570"/>
      <c r="Z126" s="589"/>
      <c r="AA126" s="131"/>
      <c r="AB126" s="141" t="s">
        <v>180</v>
      </c>
      <c r="AC126" s="131"/>
      <c r="AD126" s="131"/>
      <c r="AE126" s="131"/>
      <c r="AF126" s="133"/>
      <c r="AG126" s="605">
        <v>0.2</v>
      </c>
      <c r="AH126" s="606"/>
      <c r="AI126" s="606"/>
      <c r="AJ126" s="607"/>
    </row>
    <row r="127" spans="1:36" ht="14.25" customHeight="1">
      <c r="A127" s="131"/>
      <c r="B127" s="141"/>
      <c r="C127" s="141" t="s">
        <v>146</v>
      </c>
      <c r="D127" s="131"/>
      <c r="E127" s="141"/>
      <c r="F127" s="141"/>
      <c r="G127" s="141"/>
      <c r="H127" s="141"/>
      <c r="I127" s="586" t="s">
        <v>1020</v>
      </c>
      <c r="J127" s="587"/>
      <c r="K127" s="587"/>
      <c r="L127" s="587"/>
      <c r="M127" s="587"/>
      <c r="N127" s="587"/>
      <c r="O127" s="587"/>
      <c r="P127" s="587"/>
      <c r="Q127" s="587"/>
      <c r="R127" s="587"/>
      <c r="S127" s="587"/>
      <c r="T127" s="587"/>
      <c r="U127" s="587"/>
      <c r="V127" s="587"/>
      <c r="W127" s="587"/>
      <c r="X127" s="587"/>
      <c r="Y127" s="587"/>
      <c r="Z127" s="571"/>
      <c r="AA127" s="131"/>
      <c r="AB127" s="141" t="s">
        <v>194</v>
      </c>
      <c r="AC127" s="131"/>
      <c r="AD127" s="131"/>
      <c r="AE127" s="131"/>
      <c r="AF127" s="131"/>
      <c r="AG127" s="605">
        <v>0.5</v>
      </c>
      <c r="AH127" s="606"/>
      <c r="AI127" s="606"/>
      <c r="AJ127" s="607"/>
    </row>
    <row r="128" spans="1:36" ht="14.25" customHeight="1">
      <c r="A128" s="131"/>
      <c r="B128" s="141"/>
      <c r="C128" s="131"/>
      <c r="D128" s="131"/>
      <c r="E128" s="131"/>
      <c r="F128" s="131"/>
      <c r="G128" s="131"/>
      <c r="H128" s="131"/>
      <c r="I128" s="202"/>
      <c r="J128" s="202"/>
      <c r="K128" s="202"/>
      <c r="L128" s="202"/>
      <c r="M128" s="202"/>
      <c r="N128" s="202"/>
      <c r="O128" s="202"/>
      <c r="P128" s="202"/>
      <c r="Q128" s="202"/>
      <c r="R128" s="202"/>
      <c r="S128" s="202"/>
      <c r="T128" s="202"/>
      <c r="U128" s="202"/>
      <c r="V128" s="202"/>
      <c r="W128" s="131"/>
      <c r="X128" s="131"/>
      <c r="Y128" s="131"/>
      <c r="Z128" s="131"/>
      <c r="AA128" s="131"/>
      <c r="AB128" s="141" t="s">
        <v>181</v>
      </c>
      <c r="AC128" s="131"/>
      <c r="AD128" s="131"/>
      <c r="AE128" s="131"/>
      <c r="AF128" s="131"/>
      <c r="AG128" s="605">
        <v>0.3</v>
      </c>
      <c r="AH128" s="606"/>
      <c r="AI128" s="606"/>
      <c r="AJ128" s="607"/>
    </row>
    <row r="129" spans="1:37" ht="14.25" customHeight="1">
      <c r="A129" s="131"/>
      <c r="B129" s="141" t="s">
        <v>147</v>
      </c>
      <c r="C129" s="141"/>
      <c r="D129" s="131"/>
      <c r="E129" s="141"/>
      <c r="F129" s="141"/>
      <c r="G129" s="141"/>
      <c r="H129" s="141"/>
      <c r="I129" s="588" t="s">
        <v>1021</v>
      </c>
      <c r="J129" s="570"/>
      <c r="K129" s="570"/>
      <c r="L129" s="570"/>
      <c r="M129" s="570"/>
      <c r="N129" s="570"/>
      <c r="O129" s="570"/>
      <c r="P129" s="570"/>
      <c r="Q129" s="570"/>
      <c r="R129" s="570"/>
      <c r="S129" s="570"/>
      <c r="T129" s="570"/>
      <c r="U129" s="570"/>
      <c r="V129" s="570"/>
      <c r="W129" s="570"/>
      <c r="X129" s="570"/>
      <c r="Y129" s="570"/>
      <c r="Z129" s="589"/>
      <c r="AA129" s="131"/>
      <c r="AB129" s="141" t="s">
        <v>182</v>
      </c>
      <c r="AC129" s="131"/>
      <c r="AD129" s="131"/>
      <c r="AE129" s="131"/>
      <c r="AF129" s="131"/>
      <c r="AG129" s="605">
        <v>0</v>
      </c>
      <c r="AH129" s="606"/>
      <c r="AI129" s="606"/>
      <c r="AJ129" s="607"/>
    </row>
    <row r="130" spans="1:37" ht="14.25" customHeight="1">
      <c r="A130" s="131"/>
      <c r="B130" s="141"/>
      <c r="C130" s="141" t="s">
        <v>146</v>
      </c>
      <c r="D130" s="131"/>
      <c r="E130" s="131"/>
      <c r="F130" s="141"/>
      <c r="G130" s="131"/>
      <c r="H130" s="131"/>
      <c r="I130" s="586" t="s">
        <v>1022</v>
      </c>
      <c r="J130" s="587"/>
      <c r="K130" s="587"/>
      <c r="L130" s="587"/>
      <c r="M130" s="587"/>
      <c r="N130" s="587"/>
      <c r="O130" s="587"/>
      <c r="P130" s="587"/>
      <c r="Q130" s="587"/>
      <c r="R130" s="587"/>
      <c r="S130" s="587"/>
      <c r="T130" s="587"/>
      <c r="U130" s="587"/>
      <c r="V130" s="587"/>
      <c r="W130" s="587"/>
      <c r="X130" s="587"/>
      <c r="Y130" s="587"/>
      <c r="Z130" s="571"/>
      <c r="AA130" s="131"/>
      <c r="AB130" s="141" t="s">
        <v>183</v>
      </c>
      <c r="AC130" s="131"/>
      <c r="AD130" s="131"/>
      <c r="AE130" s="131"/>
      <c r="AF130" s="131"/>
      <c r="AG130" s="602">
        <f>1-nrUsePct</f>
        <v>0</v>
      </c>
      <c r="AH130" s="603"/>
      <c r="AI130" s="603"/>
      <c r="AJ130" s="604"/>
    </row>
    <row r="131" spans="1:37" ht="6" customHeight="1">
      <c r="A131" s="131"/>
      <c r="B131" s="141"/>
      <c r="C131" s="141"/>
      <c r="D131" s="141"/>
      <c r="E131" s="131"/>
      <c r="F131" s="141"/>
      <c r="G131" s="131"/>
      <c r="H131" s="131"/>
      <c r="I131" s="131"/>
      <c r="J131" s="131"/>
      <c r="K131" s="131"/>
      <c r="L131" s="131"/>
      <c r="M131" s="131"/>
      <c r="N131" s="131"/>
      <c r="O131" s="131"/>
      <c r="P131" s="131"/>
      <c r="Q131" s="131"/>
      <c r="R131" s="131"/>
      <c r="S131" s="131"/>
      <c r="T131" s="131"/>
      <c r="U131" s="131"/>
      <c r="V131" s="131"/>
      <c r="W131" s="131"/>
      <c r="X131" s="131"/>
      <c r="Y131" s="131"/>
      <c r="Z131" s="131"/>
      <c r="AA131" s="131"/>
      <c r="AB131" s="141"/>
      <c r="AC131" s="131"/>
      <c r="AD131" s="131"/>
      <c r="AE131" s="131"/>
      <c r="AF131" s="131"/>
      <c r="AG131" s="490"/>
      <c r="AH131" s="490"/>
      <c r="AI131" s="490"/>
      <c r="AJ131" s="490"/>
    </row>
    <row r="132" spans="1:37" ht="14.25" customHeight="1">
      <c r="A132" s="131"/>
      <c r="B132" s="141" t="s">
        <v>687</v>
      </c>
      <c r="C132" s="141"/>
      <c r="D132" s="141"/>
      <c r="E132" s="141"/>
      <c r="F132" s="141"/>
      <c r="G132" s="141"/>
      <c r="H132" s="141"/>
      <c r="I132" s="141"/>
      <c r="J132" s="131"/>
      <c r="K132" s="131"/>
      <c r="L132" s="131"/>
      <c r="M132" s="131"/>
      <c r="N132" s="131"/>
      <c r="O132" s="131"/>
      <c r="P132" s="131"/>
      <c r="Q132" s="131"/>
      <c r="R132" s="131"/>
      <c r="S132" s="131"/>
      <c r="T132" s="514" t="s">
        <v>189</v>
      </c>
      <c r="U132" s="515"/>
      <c r="V132" s="515"/>
      <c r="W132" s="515"/>
      <c r="X132" s="515"/>
      <c r="Y132" s="515"/>
      <c r="Z132" s="516"/>
      <c r="AA132" s="131"/>
      <c r="AB132" s="141"/>
      <c r="AC132" s="131"/>
      <c r="AD132" s="131"/>
      <c r="AE132" s="131"/>
      <c r="AF132" s="131"/>
      <c r="AG132" s="490"/>
      <c r="AH132" s="490"/>
      <c r="AI132" s="490"/>
      <c r="AJ132" s="490"/>
    </row>
    <row r="133" spans="1:37" ht="14.25" customHeight="1">
      <c r="A133" s="131"/>
      <c r="B133" s="141" t="s">
        <v>688</v>
      </c>
      <c r="C133" s="141"/>
      <c r="D133" s="141"/>
      <c r="E133" s="141"/>
      <c r="F133" s="141"/>
      <c r="G133" s="141"/>
      <c r="H133" s="141"/>
      <c r="I133" s="141"/>
      <c r="J133" s="131"/>
      <c r="K133" s="131"/>
      <c r="L133" s="131"/>
      <c r="M133" s="131"/>
      <c r="N133" s="131"/>
      <c r="O133" s="131"/>
      <c r="P133" s="131"/>
      <c r="Q133" s="131"/>
      <c r="R133" s="131"/>
      <c r="S133" s="131"/>
      <c r="T133" s="514" t="s">
        <v>189</v>
      </c>
      <c r="U133" s="515"/>
      <c r="V133" s="515"/>
      <c r="W133" s="515"/>
      <c r="X133" s="515"/>
      <c r="Y133" s="515"/>
      <c r="Z133" s="516"/>
      <c r="AA133" s="131"/>
      <c r="AB133" s="141"/>
      <c r="AC133" s="131"/>
      <c r="AD133" s="131"/>
      <c r="AE133" s="131"/>
      <c r="AF133" s="131"/>
      <c r="AG133" s="490"/>
      <c r="AH133" s="490"/>
      <c r="AI133" s="490"/>
      <c r="AJ133" s="490"/>
    </row>
    <row r="134" spans="1:37" ht="6" customHeight="1">
      <c r="A134" s="13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31"/>
      <c r="AA134" s="131"/>
      <c r="AB134" s="141"/>
      <c r="AC134" s="141"/>
      <c r="AD134" s="141"/>
      <c r="AE134" s="141"/>
      <c r="AF134" s="141"/>
      <c r="AG134" s="131"/>
      <c r="AH134" s="131"/>
      <c r="AI134" s="131"/>
      <c r="AJ134" s="131"/>
    </row>
    <row r="135" spans="1:37" ht="13.5" customHeight="1">
      <c r="A135" s="131"/>
      <c r="B135" s="141" t="s">
        <v>747</v>
      </c>
      <c r="C135" s="279"/>
      <c r="D135" s="279"/>
      <c r="E135" s="279"/>
      <c r="F135" s="279"/>
      <c r="G135" s="279"/>
      <c r="H135" s="279"/>
      <c r="I135" s="279"/>
      <c r="J135" s="279"/>
      <c r="K135" s="279"/>
      <c r="L135" s="279"/>
      <c r="M135" s="279"/>
      <c r="N135" s="279"/>
      <c r="O135" s="279"/>
      <c r="P135" s="279"/>
      <c r="Q135" s="279"/>
      <c r="R135" s="279"/>
      <c r="S135" s="279"/>
      <c r="T135" s="279"/>
      <c r="U135" s="279"/>
      <c r="V135" s="279"/>
      <c r="W135" s="279"/>
      <c r="X135" s="279"/>
      <c r="Y135" s="279"/>
      <c r="Z135" s="279"/>
      <c r="AA135" s="279"/>
      <c r="AB135" s="279"/>
      <c r="AC135" s="279"/>
      <c r="AD135" s="279"/>
      <c r="AE135" s="279"/>
      <c r="AF135" s="279"/>
      <c r="AG135" s="279"/>
      <c r="AH135" s="279"/>
      <c r="AI135" s="279"/>
      <c r="AJ135" s="279"/>
      <c r="AK135" s="279"/>
    </row>
    <row r="136" spans="1:37" ht="114.95" customHeight="1">
      <c r="A136" s="131"/>
      <c r="B136" s="542" t="s">
        <v>1023</v>
      </c>
      <c r="C136" s="543"/>
      <c r="D136" s="543"/>
      <c r="E136" s="543"/>
      <c r="F136" s="543"/>
      <c r="G136" s="543"/>
      <c r="H136" s="543"/>
      <c r="I136" s="543"/>
      <c r="J136" s="543"/>
      <c r="K136" s="543"/>
      <c r="L136" s="543"/>
      <c r="M136" s="543"/>
      <c r="N136" s="543"/>
      <c r="O136" s="543"/>
      <c r="P136" s="543"/>
      <c r="Q136" s="543"/>
      <c r="R136" s="543"/>
      <c r="S136" s="543"/>
      <c r="T136" s="543"/>
      <c r="U136" s="543"/>
      <c r="V136" s="543"/>
      <c r="W136" s="543"/>
      <c r="X136" s="543"/>
      <c r="Y136" s="543"/>
      <c r="Z136" s="543"/>
      <c r="AA136" s="543"/>
      <c r="AB136" s="543"/>
      <c r="AC136" s="543"/>
      <c r="AD136" s="543"/>
      <c r="AE136" s="543"/>
      <c r="AF136" s="543"/>
      <c r="AG136" s="543"/>
      <c r="AH136" s="543"/>
      <c r="AI136" s="543"/>
      <c r="AJ136" s="544"/>
    </row>
    <row r="137" spans="1:37" ht="15" hidden="1" customHeight="1">
      <c r="A137" s="131"/>
      <c r="B137" s="148"/>
      <c r="C137" s="148"/>
      <c r="D137" s="148"/>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row>
    <row r="138" spans="1:37" ht="15" hidden="1" customHeight="1">
      <c r="A138" s="131"/>
      <c r="B138" s="148"/>
      <c r="C138" s="148"/>
      <c r="D138" s="148"/>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row>
    <row r="139" spans="1:37" ht="15" hidden="1" customHeight="1">
      <c r="A139" s="131"/>
      <c r="B139" s="148"/>
      <c r="C139" s="148"/>
      <c r="D139" s="148"/>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row>
    <row r="140" spans="1:37" ht="15" hidden="1" customHeight="1">
      <c r="A140" s="131"/>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row>
    <row r="141" spans="1:37" ht="15" hidden="1" customHeight="1">
      <c r="A141" s="131"/>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row>
    <row r="142" spans="1:37" ht="15" hidden="1" customHeight="1">
      <c r="A142" s="131"/>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row>
    <row r="143" spans="1:37" ht="15" hidden="1" customHeight="1">
      <c r="A143" s="131"/>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row>
    <row r="144" spans="1:37" ht="6"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c r="AA144" s="131"/>
      <c r="AB144" s="131"/>
      <c r="AC144" s="131"/>
      <c r="AD144" s="131"/>
      <c r="AE144" s="131"/>
      <c r="AF144" s="131"/>
      <c r="AG144" s="131"/>
      <c r="AH144" s="131"/>
      <c r="AI144" s="131"/>
      <c r="AJ144" s="131"/>
    </row>
    <row r="145" spans="1:36" s="136" customFormat="1" ht="13.5" customHeight="1">
      <c r="B145" s="147" t="s">
        <v>978</v>
      </c>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row>
    <row r="146" spans="1:36" ht="114.95" customHeight="1">
      <c r="A146" s="131"/>
      <c r="B146" s="542" t="s">
        <v>1124</v>
      </c>
      <c r="C146" s="543"/>
      <c r="D146" s="543"/>
      <c r="E146" s="543"/>
      <c r="F146" s="543"/>
      <c r="G146" s="543"/>
      <c r="H146" s="543"/>
      <c r="I146" s="592"/>
      <c r="J146" s="543"/>
      <c r="K146" s="543"/>
      <c r="L146" s="543"/>
      <c r="M146" s="543"/>
      <c r="N146" s="543"/>
      <c r="O146" s="543"/>
      <c r="P146" s="543"/>
      <c r="Q146" s="543"/>
      <c r="R146" s="543"/>
      <c r="S146" s="543"/>
      <c r="T146" s="543"/>
      <c r="U146" s="543"/>
      <c r="V146" s="543"/>
      <c r="W146" s="543"/>
      <c r="X146" s="543"/>
      <c r="Y146" s="543"/>
      <c r="Z146" s="543"/>
      <c r="AA146" s="543"/>
      <c r="AB146" s="543"/>
      <c r="AC146" s="543"/>
      <c r="AD146" s="543"/>
      <c r="AE146" s="543"/>
      <c r="AF146" s="543"/>
      <c r="AG146" s="543"/>
      <c r="AH146" s="543"/>
      <c r="AI146" s="543"/>
      <c r="AJ146" s="544"/>
    </row>
    <row r="147" spans="1:36" ht="15" customHeight="1">
      <c r="A147" s="131"/>
      <c r="B147" s="148"/>
      <c r="C147" s="148"/>
      <c r="D147" s="148"/>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row>
    <row r="148" spans="1:36" ht="15" hidden="1" customHeight="1">
      <c r="A148" s="131"/>
      <c r="B148" s="148"/>
      <c r="C148" s="148"/>
      <c r="D148" s="148"/>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row>
    <row r="149" spans="1:36" ht="15" hidden="1" customHeight="1">
      <c r="A149" s="131"/>
      <c r="B149" s="148"/>
      <c r="C149" s="148"/>
      <c r="D149" s="148"/>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row>
    <row r="150" spans="1:36" ht="15" hidden="1" customHeight="1">
      <c r="A150" s="131"/>
      <c r="B150" s="148"/>
      <c r="C150" s="148"/>
      <c r="D150" s="148"/>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row>
    <row r="151" spans="1:36" ht="15" hidden="1" customHeight="1">
      <c r="A151" s="131"/>
      <c r="B151" s="148"/>
      <c r="C151" s="148"/>
      <c r="D151" s="148"/>
      <c r="E151" s="148"/>
      <c r="F151" s="148"/>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row>
    <row r="152" spans="1:36" ht="15" hidden="1" customHeight="1">
      <c r="A152" s="131"/>
      <c r="B152" s="148"/>
      <c r="C152" s="148"/>
      <c r="D152" s="148"/>
      <c r="E152" s="148"/>
      <c r="F152" s="148"/>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row>
    <row r="153" spans="1:36" hidden="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c r="AA153" s="131"/>
      <c r="AB153" s="131"/>
      <c r="AC153" s="131"/>
      <c r="AD153" s="131"/>
      <c r="AE153" s="131"/>
      <c r="AF153" s="131"/>
      <c r="AG153" s="131"/>
      <c r="AH153" s="131"/>
      <c r="AI153" s="131"/>
      <c r="AJ153" s="131"/>
    </row>
    <row r="154" spans="1:36" hidden="1">
      <c r="B154" s="202"/>
      <c r="C154" s="202"/>
      <c r="D154" s="202"/>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c r="AB154" s="202"/>
      <c r="AC154" s="202"/>
      <c r="AD154" s="202"/>
      <c r="AE154" s="202"/>
      <c r="AF154" s="202"/>
      <c r="AG154" s="202"/>
      <c r="AH154" s="202"/>
      <c r="AI154" s="202"/>
      <c r="AJ154" s="202"/>
    </row>
    <row r="155" spans="1:36" hidden="1">
      <c r="B155" s="202"/>
      <c r="C155" s="202"/>
      <c r="D155" s="202"/>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c r="AB155" s="202"/>
      <c r="AC155" s="202"/>
      <c r="AD155" s="202"/>
      <c r="AE155" s="202"/>
      <c r="AF155" s="202"/>
      <c r="AG155" s="202"/>
      <c r="AH155" s="202"/>
      <c r="AI155" s="202"/>
      <c r="AJ155" s="202"/>
    </row>
    <row r="156" spans="1:36" hidden="1">
      <c r="B156" s="202"/>
      <c r="C156" s="202"/>
      <c r="D156" s="202"/>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c r="AB156" s="202"/>
      <c r="AC156" s="202"/>
      <c r="AD156" s="202"/>
      <c r="AE156" s="202"/>
      <c r="AF156" s="202"/>
      <c r="AG156" s="202"/>
      <c r="AH156" s="202"/>
      <c r="AI156" s="202"/>
      <c r="AJ156" s="202"/>
    </row>
    <row r="157" spans="1:36" hidden="1">
      <c r="B157" s="202"/>
      <c r="C157" s="202"/>
      <c r="D157" s="202"/>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c r="AB157" s="202"/>
      <c r="AC157" s="202"/>
      <c r="AD157" s="202"/>
      <c r="AE157" s="202"/>
      <c r="AF157" s="202"/>
      <c r="AG157" s="202"/>
      <c r="AH157" s="202"/>
      <c r="AI157" s="202"/>
      <c r="AJ157" s="202"/>
    </row>
    <row r="158" spans="1:36" hidden="1">
      <c r="B158" s="202"/>
      <c r="C158" s="202"/>
      <c r="D158" s="202"/>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c r="AB158" s="202"/>
      <c r="AC158" s="202"/>
      <c r="AD158" s="202"/>
      <c r="AE158" s="202"/>
      <c r="AF158" s="202"/>
      <c r="AG158" s="202"/>
      <c r="AH158" s="202"/>
      <c r="AI158" s="202"/>
      <c r="AJ158" s="202"/>
    </row>
    <row r="159" spans="1:36" hidden="1">
      <c r="B159" s="202"/>
      <c r="C159" s="202"/>
      <c r="D159" s="202"/>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c r="AB159" s="202"/>
      <c r="AC159" s="202"/>
      <c r="AD159" s="202"/>
      <c r="AE159" s="202"/>
      <c r="AF159" s="202"/>
      <c r="AG159" s="202"/>
      <c r="AH159" s="202"/>
      <c r="AI159" s="202"/>
      <c r="AJ159" s="202"/>
    </row>
    <row r="160" spans="1:36" hidden="1">
      <c r="B160" s="202"/>
      <c r="C160" s="202"/>
      <c r="D160" s="202"/>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c r="AB160" s="202"/>
      <c r="AC160" s="202"/>
      <c r="AD160" s="202"/>
      <c r="AE160" s="202"/>
      <c r="AF160" s="202"/>
      <c r="AG160" s="202"/>
      <c r="AH160" s="202"/>
      <c r="AI160" s="202"/>
      <c r="AJ160" s="202"/>
    </row>
    <row r="161" spans="2:36" hidden="1">
      <c r="B161" s="202"/>
      <c r="C161" s="202"/>
      <c r="D161" s="202"/>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c r="AB161" s="202"/>
      <c r="AC161" s="202"/>
      <c r="AD161" s="202"/>
      <c r="AE161" s="202"/>
      <c r="AF161" s="202"/>
      <c r="AG161" s="202"/>
      <c r="AH161" s="202"/>
      <c r="AI161" s="202"/>
      <c r="AJ161" s="202"/>
    </row>
    <row r="162" spans="2:36" hidden="1">
      <c r="B162" s="202"/>
      <c r="C162" s="202"/>
      <c r="D162" s="202"/>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202"/>
      <c r="AF162" s="202"/>
      <c r="AG162" s="202"/>
      <c r="AH162" s="202"/>
      <c r="AI162" s="202"/>
      <c r="AJ162" s="202"/>
    </row>
    <row r="163" spans="2:36" hidden="1">
      <c r="B163" s="202"/>
      <c r="C163" s="202"/>
      <c r="D163" s="202"/>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c r="AB163" s="202"/>
      <c r="AC163" s="202"/>
      <c r="AD163" s="202"/>
      <c r="AE163" s="202"/>
      <c r="AF163" s="202"/>
      <c r="AG163" s="202"/>
      <c r="AH163" s="202"/>
      <c r="AI163" s="202"/>
      <c r="AJ163" s="202"/>
    </row>
    <row r="164" spans="2:36" hidden="1">
      <c r="B164" s="202"/>
      <c r="C164" s="202"/>
      <c r="D164" s="202"/>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c r="AB164" s="202"/>
      <c r="AC164" s="202"/>
      <c r="AD164" s="202"/>
      <c r="AE164" s="202"/>
      <c r="AF164" s="202"/>
      <c r="AG164" s="202"/>
      <c r="AH164" s="202"/>
      <c r="AI164" s="202"/>
      <c r="AJ164" s="202"/>
    </row>
    <row r="165" spans="2:36" hidden="1">
      <c r="B165" s="202"/>
      <c r="C165" s="202"/>
      <c r="D165" s="202"/>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c r="AB165" s="202"/>
      <c r="AC165" s="202"/>
      <c r="AD165" s="202"/>
      <c r="AE165" s="202"/>
      <c r="AF165" s="202"/>
      <c r="AG165" s="202"/>
      <c r="AH165" s="202"/>
      <c r="AI165" s="202"/>
      <c r="AJ165" s="202"/>
    </row>
    <row r="166" spans="2:36" hidden="1">
      <c r="B166" s="202"/>
      <c r="C166" s="202"/>
      <c r="D166" s="202"/>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c r="AB166" s="202"/>
      <c r="AC166" s="202"/>
      <c r="AD166" s="202"/>
      <c r="AE166" s="202"/>
      <c r="AF166" s="202"/>
      <c r="AG166" s="202"/>
      <c r="AH166" s="202"/>
      <c r="AI166" s="202"/>
      <c r="AJ166" s="202"/>
    </row>
    <row r="167" spans="2:36" hidden="1">
      <c r="B167" s="202"/>
      <c r="C167" s="202"/>
      <c r="D167" s="202"/>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c r="AB167" s="202"/>
      <c r="AC167" s="202"/>
      <c r="AD167" s="202"/>
      <c r="AE167" s="202"/>
      <c r="AF167" s="202"/>
      <c r="AG167" s="202"/>
      <c r="AH167" s="202"/>
      <c r="AI167" s="202"/>
      <c r="AJ167" s="202"/>
    </row>
    <row r="168" spans="2:36" hidden="1">
      <c r="B168" s="202"/>
      <c r="C168" s="202"/>
      <c r="D168" s="202"/>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c r="AB168" s="202"/>
      <c r="AC168" s="202"/>
      <c r="AD168" s="202"/>
      <c r="AE168" s="202"/>
      <c r="AF168" s="202"/>
      <c r="AG168" s="202"/>
      <c r="AH168" s="202"/>
      <c r="AI168" s="202"/>
      <c r="AJ168" s="202"/>
    </row>
    <row r="169" spans="2:36" hidden="1">
      <c r="B169" s="202"/>
      <c r="C169" s="202"/>
      <c r="D169" s="202"/>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c r="AB169" s="202"/>
      <c r="AC169" s="202"/>
      <c r="AD169" s="202"/>
      <c r="AE169" s="202"/>
      <c r="AF169" s="202"/>
      <c r="AG169" s="202"/>
      <c r="AH169" s="202"/>
      <c r="AI169" s="202"/>
      <c r="AJ169" s="202"/>
    </row>
    <row r="170" spans="2:36" hidden="1">
      <c r="B170" s="202"/>
      <c r="C170" s="202"/>
      <c r="D170" s="202"/>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c r="AB170" s="202"/>
      <c r="AC170" s="202"/>
      <c r="AD170" s="202"/>
      <c r="AE170" s="202"/>
      <c r="AF170" s="202"/>
      <c r="AG170" s="202"/>
      <c r="AH170" s="202"/>
      <c r="AI170" s="202"/>
      <c r="AJ170" s="202"/>
    </row>
    <row r="171" spans="2:36" hidden="1">
      <c r="B171" s="202"/>
      <c r="C171" s="202"/>
      <c r="D171" s="202"/>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c r="AB171" s="202"/>
      <c r="AC171" s="202"/>
      <c r="AD171" s="202"/>
      <c r="AE171" s="202"/>
      <c r="AF171" s="202"/>
      <c r="AG171" s="202"/>
      <c r="AH171" s="202"/>
      <c r="AI171" s="202"/>
      <c r="AJ171" s="202"/>
    </row>
    <row r="172" spans="2:36" hidden="1">
      <c r="B172" s="202"/>
      <c r="C172" s="202"/>
      <c r="D172" s="202"/>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c r="AB172" s="202"/>
      <c r="AC172" s="202"/>
      <c r="AD172" s="202"/>
      <c r="AE172" s="202"/>
      <c r="AF172" s="202"/>
      <c r="AG172" s="202"/>
      <c r="AH172" s="202"/>
      <c r="AI172" s="202"/>
      <c r="AJ172" s="202"/>
    </row>
    <row r="173" spans="2:36" hidden="1">
      <c r="B173" s="202"/>
      <c r="C173" s="202"/>
      <c r="D173" s="202"/>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c r="AB173" s="202"/>
      <c r="AC173" s="202"/>
      <c r="AD173" s="202"/>
      <c r="AE173" s="202"/>
      <c r="AF173" s="202"/>
      <c r="AG173" s="202"/>
      <c r="AH173" s="202"/>
      <c r="AI173" s="202"/>
      <c r="AJ173" s="202"/>
    </row>
    <row r="174" spans="2:36" hidden="1">
      <c r="B174" s="202"/>
      <c r="C174" s="202"/>
      <c r="D174" s="202"/>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c r="AB174" s="202"/>
      <c r="AC174" s="202"/>
      <c r="AD174" s="202"/>
      <c r="AE174" s="202"/>
      <c r="AF174" s="202"/>
      <c r="AG174" s="202"/>
      <c r="AH174" s="202"/>
      <c r="AI174" s="202"/>
      <c r="AJ174" s="202"/>
    </row>
    <row r="175" spans="2:36" hidden="1">
      <c r="B175" s="202"/>
      <c r="C175" s="202"/>
      <c r="D175" s="202"/>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c r="AB175" s="202"/>
      <c r="AC175" s="202"/>
      <c r="AD175" s="202"/>
      <c r="AE175" s="202"/>
      <c r="AF175" s="202"/>
      <c r="AG175" s="202"/>
      <c r="AH175" s="202"/>
      <c r="AI175" s="202"/>
      <c r="AJ175" s="202"/>
    </row>
    <row r="176" spans="2:36" hidden="1">
      <c r="B176" s="202"/>
      <c r="C176" s="202"/>
      <c r="D176" s="202"/>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c r="AB176" s="202"/>
      <c r="AC176" s="202"/>
      <c r="AD176" s="202"/>
      <c r="AE176" s="202"/>
      <c r="AF176" s="202"/>
      <c r="AG176" s="202"/>
      <c r="AH176" s="202"/>
      <c r="AI176" s="202"/>
      <c r="AJ176" s="202"/>
    </row>
    <row r="177" spans="2:36" hidden="1">
      <c r="B177" s="202"/>
      <c r="C177" s="202"/>
      <c r="D177" s="202"/>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c r="AB177" s="202"/>
      <c r="AC177" s="202"/>
      <c r="AD177" s="202"/>
      <c r="AE177" s="202"/>
      <c r="AF177" s="202"/>
      <c r="AG177" s="202"/>
      <c r="AH177" s="202"/>
      <c r="AI177" s="202"/>
      <c r="AJ177" s="202"/>
    </row>
    <row r="178" spans="2:36" hidden="1">
      <c r="B178" s="202"/>
      <c r="C178" s="202"/>
      <c r="D178" s="202"/>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c r="AB178" s="202"/>
      <c r="AC178" s="202"/>
      <c r="AD178" s="202"/>
      <c r="AE178" s="202"/>
      <c r="AF178" s="202"/>
      <c r="AG178" s="202"/>
      <c r="AH178" s="202"/>
      <c r="AI178" s="202"/>
      <c r="AJ178" s="202"/>
    </row>
    <row r="179" spans="2:36" hidden="1">
      <c r="B179" s="202"/>
      <c r="C179" s="202"/>
      <c r="D179" s="202"/>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c r="AB179" s="202"/>
      <c r="AC179" s="202"/>
      <c r="AD179" s="202"/>
      <c r="AE179" s="202"/>
      <c r="AF179" s="202"/>
      <c r="AG179" s="202"/>
      <c r="AH179" s="202"/>
      <c r="AI179" s="202"/>
      <c r="AJ179" s="202"/>
    </row>
    <row r="180" spans="2:36" hidden="1">
      <c r="B180" s="202"/>
      <c r="C180" s="202"/>
      <c r="D180" s="202"/>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c r="AB180" s="202"/>
      <c r="AC180" s="202"/>
      <c r="AD180" s="202"/>
      <c r="AE180" s="202"/>
      <c r="AF180" s="202"/>
      <c r="AG180" s="202"/>
      <c r="AH180" s="202"/>
      <c r="AI180" s="202"/>
      <c r="AJ180" s="202"/>
    </row>
    <row r="181" spans="2:36" hidden="1">
      <c r="B181" s="202"/>
      <c r="C181" s="202"/>
      <c r="D181" s="202"/>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c r="AB181" s="202"/>
      <c r="AC181" s="202"/>
      <c r="AD181" s="202"/>
      <c r="AE181" s="202"/>
      <c r="AF181" s="202"/>
      <c r="AG181" s="202"/>
      <c r="AH181" s="202"/>
      <c r="AI181" s="202"/>
      <c r="AJ181" s="202"/>
    </row>
    <row r="182" spans="2:36" hidden="1">
      <c r="B182" s="202"/>
      <c r="C182" s="202"/>
      <c r="D182" s="202"/>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c r="AB182" s="202"/>
      <c r="AC182" s="202"/>
      <c r="AD182" s="202"/>
      <c r="AE182" s="202"/>
      <c r="AF182" s="202"/>
      <c r="AG182" s="202"/>
      <c r="AH182" s="202"/>
      <c r="AI182" s="202"/>
      <c r="AJ182" s="202"/>
    </row>
    <row r="183" spans="2:36" hidden="1">
      <c r="B183" s="202"/>
      <c r="C183" s="202"/>
      <c r="D183" s="202"/>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c r="AB183" s="202"/>
      <c r="AC183" s="202"/>
      <c r="AD183" s="202"/>
      <c r="AE183" s="202"/>
      <c r="AF183" s="202"/>
      <c r="AG183" s="202"/>
      <c r="AH183" s="202"/>
      <c r="AI183" s="202"/>
      <c r="AJ183" s="202"/>
    </row>
    <row r="184" spans="2:36" hidden="1">
      <c r="B184" s="202"/>
      <c r="C184" s="202"/>
      <c r="D184" s="202"/>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c r="AB184" s="202"/>
      <c r="AC184" s="202"/>
      <c r="AD184" s="202"/>
      <c r="AE184" s="202"/>
      <c r="AF184" s="202"/>
      <c r="AG184" s="202"/>
      <c r="AH184" s="202"/>
      <c r="AI184" s="202"/>
      <c r="AJ184" s="202"/>
    </row>
    <row r="185" spans="2:36" hidden="1">
      <c r="B185" s="202"/>
      <c r="C185" s="202"/>
      <c r="D185" s="202"/>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c r="AB185" s="202"/>
      <c r="AC185" s="202"/>
      <c r="AD185" s="202"/>
      <c r="AE185" s="202"/>
      <c r="AF185" s="202"/>
      <c r="AG185" s="202"/>
      <c r="AH185" s="202"/>
      <c r="AI185" s="202"/>
      <c r="AJ185" s="202"/>
    </row>
    <row r="186" spans="2:36" hidden="1">
      <c r="B186" s="202"/>
      <c r="C186" s="202"/>
      <c r="D186" s="202"/>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c r="AB186" s="202"/>
      <c r="AC186" s="202"/>
      <c r="AD186" s="202"/>
      <c r="AE186" s="202"/>
      <c r="AF186" s="202"/>
      <c r="AG186" s="202"/>
      <c r="AH186" s="202"/>
      <c r="AI186" s="202"/>
      <c r="AJ186" s="202"/>
    </row>
    <row r="187" spans="2:36" hidden="1">
      <c r="B187" s="202"/>
      <c r="C187" s="202"/>
      <c r="D187" s="202"/>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c r="AB187" s="202"/>
      <c r="AC187" s="202"/>
      <c r="AD187" s="202"/>
      <c r="AE187" s="202"/>
      <c r="AF187" s="202"/>
      <c r="AG187" s="202"/>
      <c r="AH187" s="202"/>
      <c r="AI187" s="202"/>
      <c r="AJ187" s="202"/>
    </row>
    <row r="188" spans="2:36" hidden="1">
      <c r="B188" s="202"/>
      <c r="C188" s="202"/>
      <c r="D188" s="202"/>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c r="AB188" s="202"/>
      <c r="AC188" s="202"/>
      <c r="AD188" s="202"/>
      <c r="AE188" s="202"/>
      <c r="AF188" s="202"/>
      <c r="AG188" s="202"/>
      <c r="AH188" s="202"/>
      <c r="AI188" s="202"/>
      <c r="AJ188" s="202"/>
    </row>
    <row r="189" spans="2:36" hidden="1">
      <c r="B189" s="202"/>
      <c r="C189" s="202"/>
      <c r="D189" s="202"/>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c r="AB189" s="202"/>
      <c r="AC189" s="202"/>
      <c r="AD189" s="202"/>
      <c r="AE189" s="202"/>
      <c r="AF189" s="202"/>
      <c r="AG189" s="202"/>
      <c r="AH189" s="202"/>
      <c r="AI189" s="202"/>
      <c r="AJ189" s="202"/>
    </row>
    <row r="190" spans="2:36" hidden="1">
      <c r="B190" s="202"/>
      <c r="C190" s="202"/>
      <c r="D190" s="202"/>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c r="AB190" s="202"/>
      <c r="AC190" s="202"/>
      <c r="AD190" s="202"/>
      <c r="AE190" s="202"/>
      <c r="AF190" s="202"/>
      <c r="AG190" s="202"/>
      <c r="AH190" s="202"/>
      <c r="AI190" s="202"/>
      <c r="AJ190" s="202"/>
    </row>
    <row r="191" spans="2:36" hidden="1">
      <c r="B191" s="202"/>
      <c r="C191" s="202"/>
      <c r="D191" s="202"/>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c r="AB191" s="202"/>
      <c r="AC191" s="202"/>
      <c r="AD191" s="202"/>
      <c r="AE191" s="202"/>
      <c r="AF191" s="202"/>
      <c r="AG191" s="202"/>
      <c r="AH191" s="202"/>
      <c r="AI191" s="202"/>
      <c r="AJ191" s="202"/>
    </row>
    <row r="192" spans="2:36" hidden="1">
      <c r="B192" s="202"/>
      <c r="C192" s="202"/>
      <c r="D192" s="202"/>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c r="AB192" s="202"/>
      <c r="AC192" s="202"/>
      <c r="AD192" s="202"/>
      <c r="AE192" s="202"/>
      <c r="AF192" s="202"/>
      <c r="AG192" s="202"/>
      <c r="AH192" s="202"/>
      <c r="AI192" s="202"/>
      <c r="AJ192" s="202"/>
    </row>
    <row r="193" spans="2:36" hidden="1">
      <c r="B193" s="202"/>
      <c r="C193" s="202"/>
      <c r="D193" s="202"/>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c r="AB193" s="202"/>
      <c r="AC193" s="202"/>
      <c r="AD193" s="202"/>
      <c r="AE193" s="202"/>
      <c r="AF193" s="202"/>
      <c r="AG193" s="202"/>
      <c r="AH193" s="202"/>
      <c r="AI193" s="202"/>
      <c r="AJ193" s="202"/>
    </row>
    <row r="194" spans="2:36" hidden="1">
      <c r="B194" s="202"/>
      <c r="C194" s="202"/>
      <c r="D194" s="202"/>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c r="AB194" s="202"/>
      <c r="AC194" s="202"/>
      <c r="AD194" s="202"/>
      <c r="AE194" s="202"/>
      <c r="AF194" s="202"/>
      <c r="AG194" s="202"/>
      <c r="AH194" s="202"/>
      <c r="AI194" s="202"/>
      <c r="AJ194" s="202"/>
    </row>
    <row r="195" spans="2:36" hidden="1">
      <c r="B195" s="202"/>
      <c r="C195" s="202"/>
      <c r="D195" s="202"/>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c r="AB195" s="202"/>
      <c r="AC195" s="202"/>
      <c r="AD195" s="202"/>
      <c r="AE195" s="202"/>
      <c r="AF195" s="202"/>
      <c r="AG195" s="202"/>
      <c r="AH195" s="202"/>
      <c r="AI195" s="202"/>
      <c r="AJ195" s="202"/>
    </row>
    <row r="196" spans="2:36" hidden="1">
      <c r="B196" s="202"/>
      <c r="C196" s="202"/>
      <c r="D196" s="202"/>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c r="AB196" s="202"/>
      <c r="AC196" s="202"/>
      <c r="AD196" s="202"/>
      <c r="AE196" s="202"/>
      <c r="AF196" s="202"/>
      <c r="AG196" s="202"/>
      <c r="AH196" s="202"/>
      <c r="AI196" s="202"/>
      <c r="AJ196" s="202"/>
    </row>
    <row r="197" spans="2:36" hidden="1">
      <c r="B197" s="202"/>
      <c r="C197" s="202"/>
      <c r="D197" s="202"/>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c r="AB197" s="202"/>
      <c r="AC197" s="202"/>
      <c r="AD197" s="202"/>
      <c r="AE197" s="202"/>
      <c r="AF197" s="202"/>
      <c r="AG197" s="202"/>
      <c r="AH197" s="202"/>
      <c r="AI197" s="202"/>
      <c r="AJ197" s="202"/>
    </row>
    <row r="198" spans="2:36" hidden="1">
      <c r="B198" s="202"/>
      <c r="C198" s="202"/>
      <c r="D198" s="202"/>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c r="AB198" s="202"/>
      <c r="AC198" s="202"/>
      <c r="AD198" s="202"/>
      <c r="AE198" s="202"/>
      <c r="AF198" s="202"/>
      <c r="AG198" s="202"/>
      <c r="AH198" s="202"/>
      <c r="AI198" s="202"/>
      <c r="AJ198" s="202"/>
    </row>
    <row r="199" spans="2:36" hidden="1">
      <c r="B199" s="202"/>
      <c r="C199" s="202"/>
      <c r="D199" s="202"/>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c r="AB199" s="202"/>
      <c r="AC199" s="202"/>
      <c r="AD199" s="202"/>
      <c r="AE199" s="202"/>
      <c r="AF199" s="202"/>
      <c r="AG199" s="202"/>
      <c r="AH199" s="202"/>
      <c r="AI199" s="202"/>
      <c r="AJ199" s="202"/>
    </row>
    <row r="200" spans="2:36" hidden="1">
      <c r="B200" s="202"/>
      <c r="C200" s="202"/>
      <c r="D200" s="202"/>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c r="AB200" s="202"/>
      <c r="AC200" s="202"/>
      <c r="AD200" s="202"/>
      <c r="AE200" s="202"/>
      <c r="AF200" s="202"/>
      <c r="AG200" s="202"/>
      <c r="AH200" s="202"/>
      <c r="AI200" s="202"/>
      <c r="AJ200" s="202"/>
    </row>
    <row r="201" spans="2:36" hidden="1">
      <c r="B201" s="202"/>
      <c r="C201" s="202"/>
      <c r="D201" s="202"/>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202"/>
      <c r="AF201" s="202"/>
      <c r="AG201" s="202"/>
      <c r="AH201" s="202"/>
      <c r="AI201" s="202"/>
      <c r="AJ201" s="202"/>
    </row>
    <row r="202" spans="2:36" hidden="1">
      <c r="B202" s="202"/>
      <c r="C202" s="202"/>
      <c r="D202" s="202"/>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c r="AB202" s="202"/>
      <c r="AC202" s="202"/>
      <c r="AD202" s="202"/>
      <c r="AE202" s="202"/>
      <c r="AF202" s="202"/>
      <c r="AG202" s="202"/>
      <c r="AH202" s="202"/>
      <c r="AI202" s="202"/>
      <c r="AJ202" s="202"/>
    </row>
    <row r="203" spans="2:36" hidden="1">
      <c r="B203" s="202"/>
      <c r="C203" s="202"/>
      <c r="D203" s="202"/>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c r="AB203" s="202"/>
      <c r="AC203" s="202"/>
      <c r="AD203" s="202"/>
      <c r="AE203" s="202"/>
      <c r="AF203" s="202"/>
      <c r="AG203" s="202"/>
      <c r="AH203" s="202"/>
      <c r="AI203" s="202"/>
      <c r="AJ203" s="202"/>
    </row>
    <row r="204" spans="2:36" hidden="1">
      <c r="B204" s="202"/>
      <c r="C204" s="202"/>
      <c r="D204" s="202"/>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c r="AB204" s="202"/>
      <c r="AC204" s="202"/>
      <c r="AD204" s="202"/>
      <c r="AE204" s="202"/>
      <c r="AF204" s="202"/>
      <c r="AG204" s="202"/>
      <c r="AH204" s="202"/>
      <c r="AI204" s="202"/>
      <c r="AJ204" s="202"/>
    </row>
    <row r="205" spans="2:36" hidden="1">
      <c r="B205" s="202"/>
      <c r="C205" s="202"/>
      <c r="D205" s="202"/>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c r="AB205" s="202"/>
      <c r="AC205" s="202"/>
      <c r="AD205" s="202"/>
      <c r="AE205" s="202"/>
      <c r="AF205" s="202"/>
      <c r="AG205" s="202"/>
      <c r="AH205" s="202"/>
      <c r="AI205" s="202"/>
      <c r="AJ205" s="202"/>
    </row>
    <row r="206" spans="2:36" hidden="1">
      <c r="B206" s="202"/>
      <c r="C206" s="202"/>
      <c r="D206" s="202"/>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c r="AB206" s="202"/>
      <c r="AC206" s="202"/>
      <c r="AD206" s="202"/>
      <c r="AE206" s="202"/>
      <c r="AF206" s="202"/>
      <c r="AG206" s="202"/>
      <c r="AH206" s="202"/>
      <c r="AI206" s="202"/>
      <c r="AJ206" s="202"/>
    </row>
  </sheetData>
  <sheetProtection algorithmName="SHA-512" hashValue="JjBpUokHKQyfRzvhdRqRIDKT52KVDxU3T+ExigbKXH8dXZ1ws6QrVeH5SNVKLIW5puAlqgMZSnY6KswWCgA8zg==" saltValue="SzSVlbSlZo4ruWsANZE0fg==" spinCount="100000" sheet="1" objects="1" scenarios="1" selectLockedCells="1"/>
  <mergeCells count="190">
    <mergeCell ref="B32:G32"/>
    <mergeCell ref="N16:P16"/>
    <mergeCell ref="I27:L27"/>
    <mergeCell ref="B18:R18"/>
    <mergeCell ref="AB62:AJ62"/>
    <mergeCell ref="B43:AJ43"/>
    <mergeCell ref="M78:R78"/>
    <mergeCell ref="AB78:AJ78"/>
    <mergeCell ref="AG109:AJ109"/>
    <mergeCell ref="AA22:AJ22"/>
    <mergeCell ref="AA23:AJ23"/>
    <mergeCell ref="AF31:AJ31"/>
    <mergeCell ref="B29:R29"/>
    <mergeCell ref="I23:R23"/>
    <mergeCell ref="AA25:AD25"/>
    <mergeCell ref="N27:R27"/>
    <mergeCell ref="AF25:AJ25"/>
    <mergeCell ref="AA26:AJ26"/>
    <mergeCell ref="H30:R30"/>
    <mergeCell ref="M31:R31"/>
    <mergeCell ref="B31:G31"/>
    <mergeCell ref="I25:R25"/>
    <mergeCell ref="AA20:AJ20"/>
    <mergeCell ref="T31:Z31"/>
    <mergeCell ref="AG110:AJ110"/>
    <mergeCell ref="B110:AA110"/>
    <mergeCell ref="B109:AA109"/>
    <mergeCell ref="B92:S92"/>
    <mergeCell ref="T92:AB92"/>
    <mergeCell ref="AA12:AE12"/>
    <mergeCell ref="T29:AJ29"/>
    <mergeCell ref="I20:R20"/>
    <mergeCell ref="B93:S93"/>
    <mergeCell ref="AB108:AF108"/>
    <mergeCell ref="AB106:AF106"/>
    <mergeCell ref="B105:Z105"/>
    <mergeCell ref="B33:G33"/>
    <mergeCell ref="H31:K31"/>
    <mergeCell ref="T32:Z32"/>
    <mergeCell ref="AA31:AD31"/>
    <mergeCell ref="AG14:AJ14"/>
    <mergeCell ref="H14:R14"/>
    <mergeCell ref="AA15:AJ15"/>
    <mergeCell ref="T30:Z30"/>
    <mergeCell ref="AA19:AJ19"/>
    <mergeCell ref="AA33:AJ33"/>
    <mergeCell ref="AA34:AJ34"/>
    <mergeCell ref="I21:R21"/>
    <mergeCell ref="B136:AJ136"/>
    <mergeCell ref="B113:AA113"/>
    <mergeCell ref="B112:AA112"/>
    <mergeCell ref="B111:AA111"/>
    <mergeCell ref="AB110:AF110"/>
    <mergeCell ref="M76:R76"/>
    <mergeCell ref="M73:R73"/>
    <mergeCell ref="M70:R70"/>
    <mergeCell ref="T133:Z133"/>
    <mergeCell ref="T132:Z132"/>
    <mergeCell ref="AB121:AF121"/>
    <mergeCell ref="AB122:AF122"/>
    <mergeCell ref="AG112:AJ112"/>
    <mergeCell ref="AB112:AF112"/>
    <mergeCell ref="AB114:AF114"/>
    <mergeCell ref="AB116:AF116"/>
    <mergeCell ref="AG116:AJ116"/>
    <mergeCell ref="AB119:AF119"/>
    <mergeCell ref="AG130:AJ130"/>
    <mergeCell ref="AG129:AJ129"/>
    <mergeCell ref="AG128:AJ128"/>
    <mergeCell ref="AG127:AJ127"/>
    <mergeCell ref="AG126:AJ126"/>
    <mergeCell ref="M79:R79"/>
    <mergeCell ref="AG113:AJ113"/>
    <mergeCell ref="B146:AJ146"/>
    <mergeCell ref="AG67:AJ68"/>
    <mergeCell ref="T93:AB93"/>
    <mergeCell ref="AC93:AJ93"/>
    <mergeCell ref="T89:AB89"/>
    <mergeCell ref="B87:R87"/>
    <mergeCell ref="B89:S89"/>
    <mergeCell ref="B90:S90"/>
    <mergeCell ref="T90:AB90"/>
    <mergeCell ref="AC90:AJ90"/>
    <mergeCell ref="B91:S91"/>
    <mergeCell ref="T91:AB91"/>
    <mergeCell ref="AC91:AJ91"/>
    <mergeCell ref="T87:AB87"/>
    <mergeCell ref="AC87:AJ87"/>
    <mergeCell ref="AG72:AJ72"/>
    <mergeCell ref="AB73:AE73"/>
    <mergeCell ref="AB109:AF109"/>
    <mergeCell ref="AB120:AF120"/>
    <mergeCell ref="M67:R67"/>
    <mergeCell ref="AB70:AE70"/>
    <mergeCell ref="B118:AA118"/>
    <mergeCell ref="B117:AA117"/>
    <mergeCell ref="I22:R22"/>
    <mergeCell ref="AG125:AJ125"/>
    <mergeCell ref="AB117:AF117"/>
    <mergeCell ref="AB118:AF118"/>
    <mergeCell ref="AG114:AJ114"/>
    <mergeCell ref="I130:Z130"/>
    <mergeCell ref="I129:Z129"/>
    <mergeCell ref="I127:Z127"/>
    <mergeCell ref="I126:Z126"/>
    <mergeCell ref="B114:AA114"/>
    <mergeCell ref="AA27:AJ27"/>
    <mergeCell ref="AA30:AJ30"/>
    <mergeCell ref="AG120:AJ120"/>
    <mergeCell ref="AG121:AJ121"/>
    <mergeCell ref="AG122:AJ122"/>
    <mergeCell ref="AG117:AJ117"/>
    <mergeCell ref="AG118:AJ118"/>
    <mergeCell ref="AG119:AJ119"/>
    <mergeCell ref="B122:AA122"/>
    <mergeCell ref="B121:AA121"/>
    <mergeCell ref="B120:AA120"/>
    <mergeCell ref="B119:AA119"/>
    <mergeCell ref="AB113:AF113"/>
    <mergeCell ref="AG111:AJ111"/>
    <mergeCell ref="B3:T4"/>
    <mergeCell ref="H39:R39"/>
    <mergeCell ref="H32:R32"/>
    <mergeCell ref="H33:R33"/>
    <mergeCell ref="T22:Z22"/>
    <mergeCell ref="T23:Z23"/>
    <mergeCell ref="H15:R15"/>
    <mergeCell ref="B9:AJ9"/>
    <mergeCell ref="AA16:AJ16"/>
    <mergeCell ref="Q16:R16"/>
    <mergeCell ref="H12:R12"/>
    <mergeCell ref="B12:G12"/>
    <mergeCell ref="AA14:AE14"/>
    <mergeCell ref="B15:G15"/>
    <mergeCell ref="H37:R37"/>
    <mergeCell ref="I24:R24"/>
    <mergeCell ref="B16:G16"/>
    <mergeCell ref="I19:R19"/>
    <mergeCell ref="AA32:AJ32"/>
    <mergeCell ref="H13:R13"/>
    <mergeCell ref="B13:G13"/>
    <mergeCell ref="AA21:AJ21"/>
    <mergeCell ref="H16:L16"/>
    <mergeCell ref="B30:G30"/>
    <mergeCell ref="B96:AJ97"/>
    <mergeCell ref="B83:AJ83"/>
    <mergeCell ref="AE79:AJ79"/>
    <mergeCell ref="AC89:AJ89"/>
    <mergeCell ref="AB72:AE72"/>
    <mergeCell ref="B108:AA108"/>
    <mergeCell ref="W76:AJ76"/>
    <mergeCell ref="AE75:AJ75"/>
    <mergeCell ref="B52:AJ52"/>
    <mergeCell ref="M63:R63"/>
    <mergeCell ref="M64:R64"/>
    <mergeCell ref="AG106:AJ106"/>
    <mergeCell ref="M65:R65"/>
    <mergeCell ref="AB65:AJ65"/>
    <mergeCell ref="AB64:AJ64"/>
    <mergeCell ref="AG69:AJ69"/>
    <mergeCell ref="M66:R66"/>
    <mergeCell ref="M69:R69"/>
    <mergeCell ref="M72:R72"/>
    <mergeCell ref="AG70:AJ70"/>
    <mergeCell ref="B99:AB100"/>
    <mergeCell ref="AF99:AJ99"/>
    <mergeCell ref="AG115:AJ115"/>
    <mergeCell ref="AB115:AF115"/>
    <mergeCell ref="B116:AA116"/>
    <mergeCell ref="B115:AA115"/>
    <mergeCell ref="B45:AJ45"/>
    <mergeCell ref="B36:AJ36"/>
    <mergeCell ref="AB63:AJ63"/>
    <mergeCell ref="B102:AJ103"/>
    <mergeCell ref="AB111:AF111"/>
    <mergeCell ref="AG108:AJ108"/>
    <mergeCell ref="M75:R75"/>
    <mergeCell ref="AC92:AJ92"/>
    <mergeCell ref="M80:R80"/>
    <mergeCell ref="H40:R40"/>
    <mergeCell ref="AA37:AJ37"/>
    <mergeCell ref="AA38:AJ38"/>
    <mergeCell ref="AA39:AJ39"/>
    <mergeCell ref="AF40:AJ40"/>
    <mergeCell ref="AF41:AJ41"/>
    <mergeCell ref="M62:R62"/>
    <mergeCell ref="AE66:AJ66"/>
    <mergeCell ref="AG73:AJ73"/>
    <mergeCell ref="H38:K38"/>
    <mergeCell ref="M38:R38"/>
  </mergeCells>
  <conditionalFormatting sqref="AG130">
    <cfRule type="cellIs" dxfId="35" priority="24" stopIfTrue="1" operator="lessThan">
      <formula>0</formula>
    </cfRule>
  </conditionalFormatting>
  <conditionalFormatting sqref="AG69">
    <cfRule type="cellIs" dxfId="34" priority="18" stopIfTrue="1" operator="equal">
      <formula>"sum&lt;&gt;parts"</formula>
    </cfRule>
  </conditionalFormatting>
  <conditionalFormatting sqref="M72:R73 M76:R76">
    <cfRule type="expression" dxfId="33" priority="5">
      <formula>AND(OR((OccupiedSpaceValue+VacantSpaceValue)&gt;NetRentableSquareFootage,(OccupiedSpaceValue+VacantSpaceValue)&lt;NetRentableSquareFootage),MeasurementUnitType="Sq. Feet",MeasurementUnitType&lt;&gt;"",OccupiedSpaceValue&lt;&gt;"",VacantSpaceValue&lt;&gt;"",NetRentableSquareFootage&lt;&gt;"")</formula>
    </cfRule>
  </conditionalFormatting>
  <conditionalFormatting sqref="M72:R73 M70:R70">
    <cfRule type="expression" dxfId="32" priority="4">
      <formula>AND(OR((OccupiedSpaceValue+VacantSpaceValue)&gt;NumberOfUnitsRoomsBedsCount,(OccupiedSpaceValue+VacantSpaceValue)&lt;NumberOfUnitsRoomsBedsCount),MeasurementUnitType&lt;&gt;"Sq. Feet",MeasurementUnitType&lt;&gt;"",OccupiedSpaceValue&lt;&gt;"",VacantSpaceValue&lt;&gt;"",NumberOfUnitsRoomsBedsCount&lt;&gt;"")</formula>
    </cfRule>
  </conditionalFormatting>
  <conditionalFormatting sqref="AB73 AG73">
    <cfRule type="expression" dxfId="31" priority="2">
      <formula>AND(VacantSpaceValue&lt;&gt;"",VacantUnitsInspectedCount&gt;VacantSpaceValue)</formula>
    </cfRule>
  </conditionalFormatting>
  <conditionalFormatting sqref="AB72 AG72">
    <cfRule type="expression" dxfId="30" priority="1">
      <formula>AND(OccupiedSpaceValue&lt;&gt;"",OccupiedUnitsInspectedCount&gt;OccupiedSpaceValue)</formula>
    </cfRule>
  </conditionalFormatting>
  <dataValidations count="39">
    <dataValidation type="list" showInputMessage="1" showErrorMessage="1" errorTitle="Dropdown" error="Invalid entry._x000a__x000a_Please select an entry from the available list. (Press Retry, Esc then use Alt+DownArrow to reveal list choices.)" sqref="AA39:AJ39" xr:uid="{00000000-0002-0000-0200-000000000000}">
      <formula1>nrMgtInterview</formula1>
    </dataValidation>
    <dataValidation type="list" showInputMessage="1" showErrorMessage="1" errorTitle="MBA Property Inspection" error="Invalid Primary Property Type._x000a__x000a_Please select the Primary Property Type from the selection list provided." sqref="AA15:AJ15" xr:uid="{00000000-0002-0000-0200-000001000000}">
      <formula1>nrPropTypePrimary</formula1>
    </dataValidation>
    <dataValidation type="list" showInputMessage="1" showErrorMessage="1" errorTitle="Dropdown Menu" error="Invalid entry._x000a__x000a_Please select an entry from the available list. (Press Retry, Esc then use Alt+DownArrow to reveal list choices.)" sqref="H40:R40" xr:uid="{00000000-0002-0000-0200-000002000000}">
      <formula1>nrAffiliation</formula1>
    </dataValidation>
    <dataValidation showInputMessage="1" showErrorMessage="1" errorTitle="MBA Inspection Worksheet" error="Invalid Percentage used._x000a__x000a_Please select from the list of available percentages._x000a_(Choose Cancel then press Alt+DownArrow to reveal choices.)" sqref="AG130:AJ130" xr:uid="{00000000-0002-0000-0200-000003000000}"/>
    <dataValidation allowBlank="1" showInputMessage="1" showErrorMessage="1" errorTitle="Number of Characters" error="The maximum amount of characters allowed within this comment box has been exceeded." sqref="B45:AJ45" xr:uid="{00000000-0002-0000-0200-000004000000}"/>
    <dataValidation type="whole" allowBlank="1" showInputMessage="1" showErrorMessage="1" errorTitle="MBA Property Inspection Workbook" error="Year Built must be a year from 1800 through the current year." sqref="M66:R66" xr:uid="{00000000-0002-0000-0200-000005000000}">
      <formula1>1800</formula1>
      <formula2>YEAR(NOW())</formula2>
    </dataValidation>
    <dataValidation type="list" allowBlank="1" showInputMessage="1" showErrorMessage="1" errorTitle="MBA Property Inspection Workbook" error="Invalid Sate entry._x000a__x000a_Please choose a state from the available list (Press Alt+DownArrow to display)." sqref="H16:L16" xr:uid="{00000000-0002-0000-0200-000006000000}">
      <formula1>nrState</formula1>
    </dataValidation>
    <dataValidation type="list" showErrorMessage="1" errorTitle="Dropdown List" error="A selection from the dropdown list must be selected" sqref="AA12" xr:uid="{00000000-0002-0000-0200-000007000000}">
      <formula1>nrPropRating</formula1>
    </dataValidation>
    <dataValidation type="date" allowBlank="1" showInputMessage="1" showErrorMessage="1" errorTitle="Date" error="A valid date with month, day, and year must be input" sqref="AA14:AE14 I25:R25" xr:uid="{00000000-0002-0000-0200-000008000000}">
      <formula1>34700</formula1>
      <formula2>109939</formula2>
    </dataValidation>
    <dataValidation type="whole" allowBlank="1" showInputMessage="1" showErrorMessage="1" errorTitle="Number" error="Year Built must be a year from 1800 through the current year." sqref="M67:R67" xr:uid="{00000000-0002-0000-0200-000009000000}">
      <formula1>1800</formula1>
      <formula2>YEAR(NOW())</formula2>
    </dataValidation>
    <dataValidation type="list" showInputMessage="1" showErrorMessage="1" errorTitle="Dropdown Menu" error="Invalid entry._x000a__x000a_Please select an entry from the available list. (Press Retry, Esc then use Alt+DownArrow to reveal list choices.)" sqref="AG108:AJ122" xr:uid="{00000000-0002-0000-0200-00000A000000}">
      <formula1>nrCompPlanInProc</formula1>
    </dataValidation>
    <dataValidation type="list" showInputMessage="1" showErrorMessage="1" errorTitle="Dropdown Menu" error="Invalid entry._x000a__x000a_Please select an entry from the available list. (Press Retry, Esc then use Alt+DownArrow to reveal list choices.)" sqref="B89:S93" xr:uid="{00000000-0002-0000-0200-00000B000000}">
      <formula1>nrOAndMPlanType</formula1>
    </dataValidation>
    <dataValidation type="decimal" allowBlank="1" showInputMessage="1" showErrorMessage="1" errorTitle="Dollar Amount" error="Please input a valid dollar amount" sqref="AB108:AF122" xr:uid="{00000000-0002-0000-0200-00000C000000}">
      <formula1>0</formula1>
      <formula2>9.99999999999999E+30</formula2>
    </dataValidation>
    <dataValidation type="whole" allowBlank="1" showInputMessage="1" showErrorMessage="1" errorTitle="Number" error="Please enter a non-negative whole number." sqref="AB72:AE73" xr:uid="{00000000-0002-0000-0200-00000D000000}">
      <formula1>0</formula1>
      <formula2>9.99999999999999E+21</formula2>
    </dataValidation>
    <dataValidation type="whole" allowBlank="1" showInputMessage="1" showErrorMessage="1" errorTitle="Number" error="Please enter a whole number." sqref="M62:R65 M70:R70" xr:uid="{00000000-0002-0000-0200-00000E000000}">
      <formula1>0</formula1>
      <formula2>100000000000</formula2>
    </dataValidation>
    <dataValidation type="decimal" allowBlank="1" showInputMessage="1" showErrorMessage="1" errorTitle="Dollar Amount" error="Input a valid dollar amount_x000a_" sqref="I23:I24" xr:uid="{00000000-0002-0000-0200-00000F000000}">
      <formula1>0</formula1>
      <formula2>9.99999999999999E+21</formula2>
    </dataValidation>
    <dataValidation type="whole" allowBlank="1" showInputMessage="1" showErrorMessage="1" errorTitle="MBA Property Inspection Workbook" error="Enter a whole number which does not exceed Total Square Feet (Gross)." sqref="M76:R76" xr:uid="{00000000-0002-0000-0200-000010000000}">
      <formula1>0</formula1>
      <formula2>GrossRentableSquareFootage</formula2>
    </dataValidation>
    <dataValidation type="list" showInputMessage="1" showErrorMessage="1" errorTitle="Dropdown Menu" error="Invalid entry._x000a__x000a_Please select an entry from the available list. (Press Retry, Esc then use Alt+DownArrow to reveal list choices.)" sqref="M69:R69" xr:uid="{00000000-0002-0000-0200-000011000000}">
      <formula1>nrUOM</formula1>
    </dataValidation>
    <dataValidation type="whole" allowBlank="1" showInputMessage="1" showErrorMessage="1" errorTitle="MBA Property Inspection Workbook" error="Please enter a whole number greater than or equal to 0 and less than or equal to the total Number of Units / Rooms /Beds." sqref="M80:R80" xr:uid="{00000000-0002-0000-0200-000012000000}">
      <formula1>0</formula1>
      <formula2>NumberOfUnitsRoomsBedsCount</formula2>
    </dataValidation>
    <dataValidation type="time" allowBlank="1" showInputMessage="1" showErrorMessage="1" errorTitle="Time" error="A valid time must be input, such as 2:55 PM" sqref="AG14:AJ14" xr:uid="{00000000-0002-0000-0200-000013000000}">
      <formula1>0.0416666666666667</formula1>
      <formula2>0.999305555555556</formula2>
    </dataValidation>
    <dataValidation type="whole" errorStyle="warning" operator="greaterThanOrEqual" allowBlank="1" showInputMessage="1" showErrorMessage="1" errorTitle="MBA Property Inspection Workbook" error="The Gross Square Feet entered is less than the Net / Rentable Square Feet." sqref="M75:R75" xr:uid="{00000000-0002-0000-0200-000014000000}">
      <formula1>NetRentableSquareFootage</formula1>
    </dataValidation>
    <dataValidation type="list" showInputMessage="1" showErrorMessage="1" errorTitle="Dropdown Menu" error="Invalid entry._x000a__x000a_Please select an entry from the available list. (Press Retry, Esc then use Alt+DownArrow to reveal list choices.)" sqref="M78:R79" xr:uid="{00000000-0002-0000-0200-000015000000}">
      <formula1>nrYesNo</formula1>
    </dataValidation>
    <dataValidation type="list" showInputMessage="1" showErrorMessage="1" errorTitle="MBA Inspection Worksheet" error="Invalid entry._x000a__x000a_Please select an entry from the available list. (Press Retry, Esc then use Alt+DownArrow to reveal list choices.)" sqref="AE75:AJ75" xr:uid="{00000000-0002-0000-0200-000016000000}">
      <formula1>nrYesNoNotApplUnknwn</formula1>
    </dataValidation>
    <dataValidation type="list" showInputMessage="1" showErrorMessage="1" errorTitle="Drop Down" error="Choose an option from the drop down list." sqref="T89:AB93" xr:uid="{00000000-0002-0000-0200-000017000000}">
      <formula1>nrYesNoUnknown</formula1>
    </dataValidation>
    <dataValidation type="list" showInputMessage="1" showErrorMessage="1" errorTitle="MBA Inspection Worksheet" error="Invalid Percentage used._x000a__x000a_Please select from the list of available percentages._x000a_(Choose Cancel then press Alt+DownArrow to reveal choices.)" sqref="AG126:AG129 AH126:AJ128" xr:uid="{00000000-0002-0000-0200-000018000000}">
      <formula1>nrPctBy5</formula1>
    </dataValidation>
    <dataValidation type="list" showInputMessage="1" showErrorMessage="1" errorTitle="Dropdown Menu" error="Invalid entry._x000a__x000a_Please select an entry from the available list. (Press Retry, Esc then use Alt+DownArrow to reveal list choices.)" sqref="T132:Z133" xr:uid="{00000000-0002-0000-0200-000019000000}">
      <formula1>nrYesDescBelowNo</formula1>
    </dataValidation>
    <dataValidation type="list" showInputMessage="1" showErrorMessage="1" errorTitle="Drop Down" error="Choose an option from the drop down list." sqref="AC89:AJ93" xr:uid="{00000000-0002-0000-0200-00001A000000}">
      <formula1>nrOAndMPlanAvailable</formula1>
    </dataValidation>
    <dataValidation allowBlank="1" showInputMessage="1" showErrorMessage="1" prompt="Input First Name" sqref="I27:L27 AA25:AD25 AA31:AD31 H38:K38 H31:K31" xr:uid="{00000000-0002-0000-0200-00001B000000}"/>
    <dataValidation allowBlank="1" showInputMessage="1" showErrorMessage="1" prompt="Input Last Name" sqref="M31:R31 M38:R38 AF31:AJ31 AF25:AJ25" xr:uid="{00000000-0002-0000-0200-00001C000000}"/>
    <dataValidation allowBlank="1" showInputMessage="1" prompt="Input Last Name" sqref="N27:R27" xr:uid="{00000000-0002-0000-0200-00001D000000}"/>
    <dataValidation type="decimal" allowBlank="1" showInputMessage="1" showErrorMessage="1" errorTitle="MBA Property Inspection Workbook" error="Please enter a valid percentage between 0% and 100%." sqref="AB62:AJ62" xr:uid="{00000000-0002-0000-0200-00001E000000}">
      <formula1>0</formula1>
      <formula2>1</formula2>
    </dataValidation>
    <dataValidation type="decimal" allowBlank="1" showInputMessage="1" showErrorMessage="1" errorTitle="Percentage" error="Please input a valid percentage" sqref="AB63:AJ63" xr:uid="{00000000-0002-0000-0200-00001F000000}">
      <formula1>0</formula1>
      <formula2>1</formula2>
    </dataValidation>
    <dataValidation type="list" showInputMessage="1" showErrorMessage="1" errorTitle="Dropdown Menu" error="Invalid entry._x000a__x000a_Please select an entry from the available list. (Press Retry, Esc then use Alt+DownArrow to reveal list choices.)" sqref="AB64:AJ64" xr:uid="{00000000-0002-0000-0200-000020000000}">
      <formula1>nrRentRollObtained</formula1>
    </dataValidation>
    <dataValidation type="list" showInputMessage="1" showErrorMessage="1" errorTitle="Dropdown" error="Invalid entry._x000a__x000a_Please select an entry from the available list. (Press Retry, Esc then use Alt+DownArrow to reveal list choices.)" sqref="AE79:AJ79" xr:uid="{00000000-0002-0000-0200-000021000000}">
      <formula1>nrYesNoNotApplUnknwn</formula1>
    </dataValidation>
    <dataValidation type="list" allowBlank="1" showInputMessage="1" showErrorMessage="1" sqref="AF41:AJ41 AA34:AJ34 AF99:AJ99" xr:uid="{00000000-0002-0000-0200-000022000000}">
      <formula1>nrYesNo</formula1>
    </dataValidation>
    <dataValidation type="list" showInputMessage="1" showErrorMessage="1" errorTitle="Dropdown" error="Invalid entry._x000a__x000a_Please select an entry from the available list. (Press Retry, Esc then use Alt+DownArrow to reveal list choices.)" sqref="AD40:AE40 AF40:AJ40" xr:uid="{00000000-0002-0000-0200-000023000000}">
      <formula1>nrLenOfStay</formula1>
    </dataValidation>
    <dataValidation showInputMessage="1" showErrorMessage="1" errorTitle="Dropdown Menu" error="Invalid entry._x000a__x000a_Please select an entry from the available list. (Press Retry, Esc then use Alt+DownArrow to reveal list choices.)" sqref="B41:R41" xr:uid="{00000000-0002-0000-0200-000024000000}"/>
    <dataValidation type="date" allowBlank="1" showInputMessage="1" showErrorMessage="1" errorTitle="Date" error="A valid date with month, day, and year must be input" sqref="AB65:AJ65" xr:uid="{00000000-0002-0000-0200-000025000000}">
      <formula1>44927</formula1>
      <formula2>55153</formula2>
    </dataValidation>
    <dataValidation type="list" showInputMessage="1" showErrorMessage="1" errorTitle="Dropdown Menu" error="Invalid entry._x000a__x000a_Please select an entry from the available list. (Press Retry, Esc then use Alt+DownArrow to reveal list choices.)" sqref="AE66 AE66" xr:uid="{00000000-0002-0000-0200-000026000000}">
      <formula1>nrYesNoNotAppl</formula1>
    </dataValidation>
  </dataValidations>
  <pageMargins left="0.25" right="0.25" top="0.75" bottom="0.75" header="0.3" footer="0.3"/>
  <pageSetup scale="96" orientation="portrait" r:id="rId1"/>
  <headerFooter>
    <oddHeader>&amp;R&amp;"Calibri,Italic"&amp;A</oddHeader>
    <oddFooter>&amp;L&amp;"Calibri Light,Italic"&amp;8Copyright 2008-24 Mortgage Bankers Association, Washington, DC_x000D_&amp;1#&amp;"Aptos"&amp;10&amp;K008000 Internal Use&amp;R&amp;"Calbri,Regular"&amp;P</oddFooter>
  </headerFooter>
  <rowBreaks count="2" manualBreakCount="2">
    <brk id="50" max="35" man="1"/>
    <brk id="104" max="35" man="1"/>
  </rowBreaks>
  <colBreaks count="1" manualBreakCount="1">
    <brk id="36" max="1048575" man="1"/>
  </colBreaks>
  <drawing r:id="rId2"/>
  <legacyDrawing r:id="rId3"/>
  <controls>
    <mc:AlternateContent xmlns:mc="http://schemas.openxmlformats.org/markup-compatibility/2006">
      <mc:Choice Requires="x14">
        <control shapeId="15010" r:id="rId4" name="imgLogo">
          <controlPr defaultSize="0" autoLine="0" r:id="rId5">
            <anchor moveWithCells="1" sizeWithCells="1">
              <from>
                <xdr:col>24</xdr:col>
                <xdr:colOff>28575</xdr:colOff>
                <xdr:row>2</xdr:row>
                <xdr:rowOff>28575</xdr:rowOff>
              </from>
              <to>
                <xdr:col>36</xdr:col>
                <xdr:colOff>0</xdr:colOff>
                <xdr:row>6</xdr:row>
                <xdr:rowOff>0</xdr:rowOff>
              </to>
            </anchor>
          </controlPr>
        </control>
      </mc:Choice>
      <mc:Fallback>
        <control shapeId="15010" r:id="rId4" name="imgLogo"/>
      </mc:Fallback>
    </mc:AlternateContent>
    <mc:AlternateContent xmlns:mc="http://schemas.openxmlformats.org/markup-compatibility/2006">
      <mc:Choice Requires="x14">
        <control shapeId="15060" r:id="rId6" name="ValidationHelp_GI">
          <controlPr defaultSize="0" print="0" autoLine="0" autoPict="0" macro="[0]!wksGenInfo.ValidationHelp_GI">
            <anchor moveWithCells="1" sizeWithCells="1">
              <from>
                <xdr:col>36</xdr:col>
                <xdr:colOff>171450</xdr:colOff>
                <xdr:row>66</xdr:row>
                <xdr:rowOff>180975</xdr:rowOff>
              </from>
              <to>
                <xdr:col>40</xdr:col>
                <xdr:colOff>57150</xdr:colOff>
                <xdr:row>69</xdr:row>
                <xdr:rowOff>171450</xdr:rowOff>
              </to>
            </anchor>
          </controlPr>
        </control>
      </mc:Choice>
    </mc:AlternateContent>
    <mc:AlternateContent xmlns:mc="http://schemas.openxmlformats.org/markup-compatibility/2006">
      <mc:Choice Requires="x14">
        <control shapeId="15062" r:id="rId7" name="Add_CapExItem">
          <controlPr defaultSize="0" print="0" autoLine="0" autoPict="0" macro="[0]!AddCapExRow">
            <anchor moveWithCells="1" sizeWithCells="1">
              <from>
                <xdr:col>36</xdr:col>
                <xdr:colOff>171450</xdr:colOff>
                <xdr:row>106</xdr:row>
                <xdr:rowOff>28575</xdr:rowOff>
              </from>
              <to>
                <xdr:col>39</xdr:col>
                <xdr:colOff>28575</xdr:colOff>
                <xdr:row>108</xdr:row>
                <xdr:rowOff>57150</xdr:rowOff>
              </to>
            </anchor>
          </controlPr>
        </control>
      </mc:Choice>
    </mc:AlternateContent>
    <mc:AlternateContent xmlns:mc="http://schemas.openxmlformats.org/markup-compatibility/2006">
      <mc:Choice Requires="x14">
        <control shapeId="15106" r:id="rId8" name="GI_CapEx_X">
          <controlPr defaultSize="0" print="0" autoLine="0" autoPict="0" macro="[0]!CapExRowRemove">
            <anchor moveWithCells="1" sizeWithCells="1">
              <from>
                <xdr:col>39</xdr:col>
                <xdr:colOff>9525</xdr:colOff>
                <xdr:row>106</xdr:row>
                <xdr:rowOff>28575</xdr:rowOff>
              </from>
              <to>
                <xdr:col>40</xdr:col>
                <xdr:colOff>66675</xdr:colOff>
                <xdr:row>108</xdr:row>
                <xdr:rowOff>57150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Title="MBA Property Inspection" error="Invalid Secondary Property Type._x000a__x000a_Please select the Seconday Property Type from the list provided." xr:uid="{00000000-0002-0000-0200-000027000000}">
          <x14:formula1>
            <xm:f>INDIRECT(Resources!$J$2)</xm:f>
          </x14:formula1>
          <xm:sqref>AA16:AJ16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ksPhysCond"/>
  <dimension ref="A1:AT247"/>
  <sheetViews>
    <sheetView showGridLines="0" showRowColHeaders="0" zoomScaleSheetLayoutView="100" workbookViewId="0"/>
  </sheetViews>
  <sheetFormatPr defaultColWidth="0" defaultRowHeight="14.25" zeroHeight="1"/>
  <cols>
    <col min="1" max="18" width="2.5703125" style="369" customWidth="1"/>
    <col min="19" max="19" width="3.42578125" style="369" customWidth="1"/>
    <col min="20" max="26" width="2.5703125" style="369" customWidth="1"/>
    <col min="27" max="32" width="3.42578125" style="369" customWidth="1"/>
    <col min="33" max="37" width="2.5703125" style="369" customWidth="1"/>
    <col min="38" max="38" width="8.5703125" style="369" customWidth="1"/>
    <col min="39" max="40" width="2.5703125" style="369" hidden="1" customWidth="1"/>
    <col min="41" max="46" width="0" style="369" hidden="1" customWidth="1"/>
    <col min="47" max="16384" width="2.5703125" style="369" hidden="1"/>
  </cols>
  <sheetData>
    <row r="1" spans="1:36" ht="15.75" customHeight="1">
      <c r="A1" s="366"/>
      <c r="B1" s="560" t="s">
        <v>711</v>
      </c>
      <c r="C1" s="560"/>
      <c r="D1" s="560"/>
      <c r="E1" s="560"/>
      <c r="F1" s="560"/>
      <c r="G1" s="560"/>
      <c r="H1" s="560"/>
      <c r="I1" s="560"/>
      <c r="J1" s="560"/>
      <c r="K1" s="560"/>
      <c r="L1" s="560"/>
      <c r="M1" s="560"/>
      <c r="N1" s="560"/>
      <c r="O1" s="560"/>
      <c r="P1" s="560"/>
      <c r="Q1" s="560"/>
      <c r="R1" s="560"/>
      <c r="S1" s="560"/>
      <c r="T1" s="560"/>
    </row>
    <row r="2" spans="1:36" ht="15.75" customHeight="1">
      <c r="B2" s="560"/>
      <c r="C2" s="560"/>
      <c r="D2" s="560"/>
      <c r="E2" s="560"/>
      <c r="F2" s="560"/>
      <c r="G2" s="560"/>
      <c r="H2" s="560"/>
      <c r="I2" s="560"/>
      <c r="J2" s="560"/>
      <c r="K2" s="560"/>
      <c r="L2" s="560"/>
      <c r="M2" s="560"/>
      <c r="N2" s="560"/>
      <c r="O2" s="560"/>
      <c r="P2" s="560"/>
      <c r="Q2" s="560"/>
      <c r="R2" s="560"/>
      <c r="S2" s="560"/>
      <c r="T2" s="560"/>
    </row>
    <row r="3" spans="1:36" ht="17.25" customHeight="1">
      <c r="B3" s="111" t="str">
        <f>IF('General Info'!B5="","",'General Info'!B5)</f>
        <v>154-156 PASSAIC STREET, 38 3RD, Passaic, NJ (Loan 504565494)</v>
      </c>
    </row>
    <row r="4" spans="1:36" ht="14.85" customHeight="1">
      <c r="B4" s="382" t="str">
        <f>IF('General Info'!B6="","",'General Info'!B6)</f>
        <v>Overall Rating: 2, 100% Occupied</v>
      </c>
    </row>
    <row r="5" spans="1:36" ht="3" customHeight="1"/>
    <row r="6" spans="1:36" ht="14.25" hidden="1" customHeight="1"/>
    <row r="7" spans="1:36" ht="18.600000000000001" customHeight="1">
      <c r="B7" s="567" t="s">
        <v>280</v>
      </c>
      <c r="C7" s="567"/>
      <c r="D7" s="567"/>
      <c r="E7" s="567"/>
      <c r="F7" s="567"/>
      <c r="G7" s="567"/>
      <c r="H7" s="567"/>
      <c r="I7" s="567"/>
      <c r="J7" s="567"/>
      <c r="K7" s="567"/>
      <c r="L7" s="567"/>
      <c r="M7" s="567"/>
      <c r="N7" s="567"/>
      <c r="O7" s="567"/>
      <c r="P7" s="567"/>
      <c r="Q7" s="567"/>
      <c r="R7" s="567"/>
      <c r="S7" s="567"/>
      <c r="T7" s="567"/>
      <c r="U7" s="567"/>
      <c r="V7" s="567"/>
      <c r="W7" s="567"/>
      <c r="X7" s="567"/>
      <c r="Y7" s="567"/>
      <c r="Z7" s="567"/>
      <c r="AA7" s="567"/>
      <c r="AB7" s="567"/>
      <c r="AC7" s="567"/>
      <c r="AD7" s="567"/>
      <c r="AE7" s="567"/>
      <c r="AF7" s="567"/>
      <c r="AG7" s="567"/>
      <c r="AH7" s="567"/>
      <c r="AI7" s="567"/>
      <c r="AJ7" s="567"/>
    </row>
    <row r="8" spans="1:36" ht="3" customHeight="1"/>
    <row r="9" spans="1:36" ht="17.25" customHeight="1">
      <c r="B9" s="370" t="s">
        <v>892</v>
      </c>
    </row>
    <row r="10" spans="1:36" ht="14.1" customHeight="1">
      <c r="B10" s="371" t="s">
        <v>977</v>
      </c>
    </row>
    <row r="11" spans="1:36" ht="14.25" customHeight="1">
      <c r="C11" s="369" t="s">
        <v>221</v>
      </c>
      <c r="J11" s="650">
        <v>2</v>
      </c>
      <c r="K11" s="651"/>
      <c r="L11" s="651"/>
      <c r="M11" s="651"/>
      <c r="N11" s="651"/>
      <c r="O11" s="651"/>
      <c r="P11" s="651"/>
      <c r="Q11" s="652"/>
      <c r="Z11" s="369" t="s">
        <v>281</v>
      </c>
      <c r="AC11" s="650" t="s">
        <v>186</v>
      </c>
      <c r="AD11" s="651"/>
      <c r="AE11" s="651"/>
      <c r="AF11" s="651"/>
      <c r="AG11" s="651"/>
      <c r="AH11" s="651"/>
      <c r="AI11" s="651"/>
      <c r="AJ11" s="652"/>
    </row>
    <row r="12" spans="1:36" ht="3" customHeight="1"/>
    <row r="13" spans="1:36" ht="45" customHeight="1">
      <c r="C13" s="372" t="s">
        <v>282</v>
      </c>
      <c r="J13" s="646" t="s">
        <v>1056</v>
      </c>
      <c r="K13" s="647"/>
      <c r="L13" s="647"/>
      <c r="M13" s="647"/>
      <c r="N13" s="647"/>
      <c r="O13" s="647"/>
      <c r="P13" s="647"/>
      <c r="Q13" s="647"/>
      <c r="R13" s="647"/>
      <c r="S13" s="647"/>
      <c r="T13" s="647"/>
      <c r="U13" s="647"/>
      <c r="V13" s="647"/>
      <c r="W13" s="647"/>
      <c r="X13" s="647"/>
      <c r="Y13" s="647"/>
      <c r="Z13" s="647"/>
      <c r="AA13" s="647"/>
      <c r="AB13" s="647"/>
      <c r="AC13" s="647"/>
      <c r="AD13" s="647"/>
      <c r="AE13" s="647"/>
      <c r="AF13" s="647"/>
      <c r="AG13" s="647"/>
      <c r="AH13" s="647"/>
      <c r="AI13" s="647"/>
      <c r="AJ13" s="648"/>
    </row>
    <row r="14" spans="1:36" ht="3" hidden="1" customHeight="1"/>
    <row r="15" spans="1:36" ht="17.25" customHeight="1">
      <c r="B15" s="370" t="s">
        <v>893</v>
      </c>
    </row>
    <row r="16" spans="1:36" s="373" customFormat="1" ht="14.1" customHeight="1">
      <c r="B16" s="653" t="s">
        <v>904</v>
      </c>
      <c r="C16" s="653"/>
      <c r="D16" s="653"/>
      <c r="E16" s="653"/>
      <c r="F16" s="653"/>
      <c r="G16" s="653"/>
      <c r="H16" s="653"/>
      <c r="I16" s="653"/>
      <c r="J16" s="653"/>
      <c r="K16" s="653"/>
      <c r="L16" s="653"/>
      <c r="M16" s="653"/>
      <c r="N16" s="653"/>
      <c r="O16" s="653"/>
      <c r="P16" s="653"/>
      <c r="Q16" s="653"/>
      <c r="R16" s="653"/>
      <c r="S16" s="653"/>
      <c r="T16" s="653"/>
      <c r="U16" s="653"/>
      <c r="V16" s="653"/>
      <c r="W16" s="653"/>
      <c r="X16" s="653"/>
      <c r="Y16" s="653"/>
      <c r="Z16" s="653"/>
      <c r="AA16" s="653"/>
      <c r="AB16" s="653"/>
      <c r="AC16" s="653"/>
      <c r="AD16" s="653"/>
      <c r="AE16" s="653"/>
      <c r="AF16" s="653"/>
      <c r="AG16" s="653"/>
      <c r="AH16" s="653"/>
      <c r="AI16" s="653"/>
      <c r="AJ16" s="653"/>
    </row>
    <row r="17" spans="2:36" s="373" customFormat="1" ht="14.1" customHeight="1">
      <c r="B17" s="653"/>
      <c r="C17" s="653"/>
      <c r="D17" s="653"/>
      <c r="E17" s="653"/>
      <c r="F17" s="653"/>
      <c r="G17" s="653"/>
      <c r="H17" s="653"/>
      <c r="I17" s="653"/>
      <c r="J17" s="653"/>
      <c r="K17" s="653"/>
      <c r="L17" s="653"/>
      <c r="M17" s="653"/>
      <c r="N17" s="653"/>
      <c r="O17" s="653"/>
      <c r="P17" s="653"/>
      <c r="Q17" s="653"/>
      <c r="R17" s="653"/>
      <c r="S17" s="653"/>
      <c r="T17" s="653"/>
      <c r="U17" s="653"/>
      <c r="V17" s="653"/>
      <c r="W17" s="653"/>
      <c r="X17" s="653"/>
      <c r="Y17" s="653"/>
      <c r="Z17" s="653"/>
      <c r="AA17" s="653"/>
      <c r="AB17" s="653"/>
      <c r="AC17" s="653"/>
      <c r="AD17" s="653"/>
      <c r="AE17" s="653"/>
      <c r="AF17" s="653"/>
      <c r="AG17" s="653"/>
      <c r="AH17" s="653"/>
      <c r="AI17" s="653"/>
      <c r="AJ17" s="653"/>
    </row>
    <row r="18" spans="2:36" ht="14.25" customHeight="1">
      <c r="C18" s="369" t="s">
        <v>221</v>
      </c>
      <c r="J18" s="650">
        <v>2</v>
      </c>
      <c r="K18" s="651"/>
      <c r="L18" s="651"/>
      <c r="M18" s="651"/>
      <c r="N18" s="651"/>
      <c r="O18" s="651"/>
      <c r="P18" s="651"/>
      <c r="Q18" s="652"/>
      <c r="Z18" s="369" t="s">
        <v>281</v>
      </c>
      <c r="AC18" s="650" t="s">
        <v>186</v>
      </c>
      <c r="AD18" s="651"/>
      <c r="AE18" s="651"/>
      <c r="AF18" s="651"/>
      <c r="AG18" s="651"/>
      <c r="AH18" s="651"/>
      <c r="AI18" s="651"/>
      <c r="AJ18" s="652"/>
    </row>
    <row r="19" spans="2:36" ht="3" customHeight="1"/>
    <row r="20" spans="2:36" ht="45" customHeight="1">
      <c r="C20" s="372" t="s">
        <v>282</v>
      </c>
      <c r="J20" s="646" t="s">
        <v>1062</v>
      </c>
      <c r="K20" s="647"/>
      <c r="L20" s="647"/>
      <c r="M20" s="647"/>
      <c r="N20" s="647"/>
      <c r="O20" s="647"/>
      <c r="P20" s="647"/>
      <c r="Q20" s="647"/>
      <c r="R20" s="647"/>
      <c r="S20" s="647"/>
      <c r="T20" s="647"/>
      <c r="U20" s="647"/>
      <c r="V20" s="647"/>
      <c r="W20" s="647"/>
      <c r="X20" s="647"/>
      <c r="Y20" s="647"/>
      <c r="Z20" s="647"/>
      <c r="AA20" s="647"/>
      <c r="AB20" s="647"/>
      <c r="AC20" s="647"/>
      <c r="AD20" s="647"/>
      <c r="AE20" s="647"/>
      <c r="AF20" s="647"/>
      <c r="AG20" s="647"/>
      <c r="AH20" s="647"/>
      <c r="AI20" s="647"/>
      <c r="AJ20" s="648"/>
    </row>
    <row r="21" spans="2:36" ht="3" customHeight="1"/>
    <row r="22" spans="2:36" ht="17.25" customHeight="1">
      <c r="B22" s="370" t="s">
        <v>894</v>
      </c>
    </row>
    <row r="23" spans="2:36" s="373" customFormat="1" ht="14.1" customHeight="1">
      <c r="B23" s="653" t="s">
        <v>905</v>
      </c>
      <c r="C23" s="653"/>
      <c r="D23" s="653"/>
      <c r="E23" s="653"/>
      <c r="F23" s="653"/>
      <c r="G23" s="653"/>
      <c r="H23" s="653"/>
      <c r="I23" s="653"/>
      <c r="J23" s="653"/>
      <c r="K23" s="653"/>
      <c r="L23" s="653"/>
      <c r="M23" s="653"/>
      <c r="N23" s="653"/>
      <c r="O23" s="653"/>
      <c r="P23" s="653"/>
      <c r="Q23" s="653"/>
      <c r="R23" s="653"/>
      <c r="S23" s="653"/>
      <c r="T23" s="653"/>
      <c r="U23" s="653"/>
      <c r="V23" s="653"/>
      <c r="W23" s="653"/>
      <c r="X23" s="653"/>
      <c r="Y23" s="653"/>
      <c r="Z23" s="653"/>
      <c r="AA23" s="653"/>
      <c r="AB23" s="653"/>
      <c r="AC23" s="653"/>
      <c r="AD23" s="653"/>
      <c r="AE23" s="653"/>
      <c r="AF23" s="653"/>
      <c r="AG23" s="653"/>
      <c r="AH23" s="653"/>
      <c r="AI23" s="653"/>
      <c r="AJ23" s="653"/>
    </row>
    <row r="24" spans="2:36" s="373" customFormat="1" ht="14.1" customHeight="1">
      <c r="B24" s="653"/>
      <c r="C24" s="653"/>
      <c r="D24" s="653"/>
      <c r="E24" s="653"/>
      <c r="F24" s="653"/>
      <c r="G24" s="653"/>
      <c r="H24" s="653"/>
      <c r="I24" s="653"/>
      <c r="J24" s="653"/>
      <c r="K24" s="653"/>
      <c r="L24" s="653"/>
      <c r="M24" s="653"/>
      <c r="N24" s="653"/>
      <c r="O24" s="653"/>
      <c r="P24" s="653"/>
      <c r="Q24" s="653"/>
      <c r="R24" s="653"/>
      <c r="S24" s="653"/>
      <c r="T24" s="653"/>
      <c r="U24" s="653"/>
      <c r="V24" s="653"/>
      <c r="W24" s="653"/>
      <c r="X24" s="653"/>
      <c r="Y24" s="653"/>
      <c r="Z24" s="653"/>
      <c r="AA24" s="653"/>
      <c r="AB24" s="653"/>
      <c r="AC24" s="653"/>
      <c r="AD24" s="653"/>
      <c r="AE24" s="653"/>
      <c r="AF24" s="653"/>
      <c r="AG24" s="653"/>
      <c r="AH24" s="653"/>
      <c r="AI24" s="653"/>
      <c r="AJ24" s="653"/>
    </row>
    <row r="25" spans="2:36" ht="14.25" customHeight="1">
      <c r="C25" s="369" t="s">
        <v>221</v>
      </c>
      <c r="J25" s="650">
        <v>2</v>
      </c>
      <c r="K25" s="651"/>
      <c r="L25" s="651"/>
      <c r="M25" s="651"/>
      <c r="N25" s="651"/>
      <c r="O25" s="651"/>
      <c r="P25" s="651"/>
      <c r="Q25" s="652"/>
      <c r="Z25" s="369" t="s">
        <v>281</v>
      </c>
      <c r="AC25" s="650" t="s">
        <v>187</v>
      </c>
      <c r="AD25" s="651"/>
      <c r="AE25" s="651"/>
      <c r="AF25" s="651"/>
      <c r="AG25" s="651"/>
      <c r="AH25" s="651"/>
      <c r="AI25" s="651"/>
      <c r="AJ25" s="652"/>
    </row>
    <row r="26" spans="2:36" ht="3" customHeight="1"/>
    <row r="27" spans="2:36" ht="45" customHeight="1">
      <c r="C27" s="372" t="s">
        <v>282</v>
      </c>
      <c r="J27" s="646" t="s">
        <v>1060</v>
      </c>
      <c r="K27" s="647"/>
      <c r="L27" s="647"/>
      <c r="M27" s="647"/>
      <c r="N27" s="647"/>
      <c r="O27" s="647"/>
      <c r="P27" s="647"/>
      <c r="Q27" s="647"/>
      <c r="R27" s="647"/>
      <c r="S27" s="647"/>
      <c r="T27" s="647"/>
      <c r="U27" s="647"/>
      <c r="V27" s="647"/>
      <c r="W27" s="647"/>
      <c r="X27" s="647"/>
      <c r="Y27" s="647"/>
      <c r="Z27" s="647"/>
      <c r="AA27" s="647"/>
      <c r="AB27" s="647"/>
      <c r="AC27" s="647"/>
      <c r="AD27" s="647"/>
      <c r="AE27" s="647"/>
      <c r="AF27" s="647"/>
      <c r="AG27" s="647"/>
      <c r="AH27" s="647"/>
      <c r="AI27" s="647"/>
      <c r="AJ27" s="648"/>
    </row>
    <row r="28" spans="2:36" ht="3" customHeight="1"/>
    <row r="29" spans="2:36" ht="17.25" customHeight="1">
      <c r="B29" s="370" t="s">
        <v>895</v>
      </c>
    </row>
    <row r="30" spans="2:36" s="373" customFormat="1" ht="14.1" customHeight="1">
      <c r="B30" s="653" t="s">
        <v>896</v>
      </c>
      <c r="C30" s="653"/>
      <c r="D30" s="653"/>
      <c r="E30" s="653"/>
      <c r="F30" s="653"/>
      <c r="G30" s="653"/>
      <c r="H30" s="653"/>
      <c r="I30" s="653"/>
      <c r="J30" s="653"/>
      <c r="K30" s="653"/>
      <c r="L30" s="653"/>
      <c r="M30" s="653"/>
      <c r="N30" s="653"/>
      <c r="O30" s="653"/>
      <c r="P30" s="653"/>
      <c r="Q30" s="653"/>
      <c r="R30" s="653"/>
      <c r="S30" s="653"/>
      <c r="T30" s="653"/>
      <c r="U30" s="653"/>
      <c r="V30" s="653"/>
      <c r="W30" s="653"/>
      <c r="X30" s="653"/>
      <c r="Y30" s="653"/>
      <c r="Z30" s="653"/>
      <c r="AA30" s="653"/>
      <c r="AB30" s="653"/>
      <c r="AC30" s="653"/>
      <c r="AD30" s="653"/>
      <c r="AE30" s="653"/>
      <c r="AF30" s="653"/>
      <c r="AG30" s="653"/>
      <c r="AH30" s="653"/>
      <c r="AI30" s="653"/>
      <c r="AJ30" s="653"/>
    </row>
    <row r="31" spans="2:36" s="373" customFormat="1" ht="14.1" customHeight="1">
      <c r="B31" s="653"/>
      <c r="C31" s="653"/>
      <c r="D31" s="653"/>
      <c r="E31" s="653"/>
      <c r="F31" s="653"/>
      <c r="G31" s="653"/>
      <c r="H31" s="653"/>
      <c r="I31" s="653"/>
      <c r="J31" s="653"/>
      <c r="K31" s="653"/>
      <c r="L31" s="653"/>
      <c r="M31" s="653"/>
      <c r="N31" s="653"/>
      <c r="O31" s="653"/>
      <c r="P31" s="653"/>
      <c r="Q31" s="653"/>
      <c r="R31" s="653"/>
      <c r="S31" s="653"/>
      <c r="T31" s="653"/>
      <c r="U31" s="653"/>
      <c r="V31" s="653"/>
      <c r="W31" s="653"/>
      <c r="X31" s="653"/>
      <c r="Y31" s="653"/>
      <c r="Z31" s="653"/>
      <c r="AA31" s="653"/>
      <c r="AB31" s="653"/>
      <c r="AC31" s="653"/>
      <c r="AD31" s="653"/>
      <c r="AE31" s="653"/>
      <c r="AF31" s="653"/>
      <c r="AG31" s="653"/>
      <c r="AH31" s="653"/>
      <c r="AI31" s="653"/>
      <c r="AJ31" s="653"/>
    </row>
    <row r="32" spans="2:36" ht="14.25" customHeight="1">
      <c r="C32" s="369" t="s">
        <v>221</v>
      </c>
      <c r="J32" s="650">
        <v>2</v>
      </c>
      <c r="K32" s="651"/>
      <c r="L32" s="651"/>
      <c r="M32" s="651"/>
      <c r="N32" s="651"/>
      <c r="O32" s="651"/>
      <c r="P32" s="651"/>
      <c r="Q32" s="652"/>
      <c r="Z32" s="369" t="s">
        <v>281</v>
      </c>
      <c r="AC32" s="650" t="s">
        <v>186</v>
      </c>
      <c r="AD32" s="651"/>
      <c r="AE32" s="651"/>
      <c r="AF32" s="651"/>
      <c r="AG32" s="651"/>
      <c r="AH32" s="651"/>
      <c r="AI32" s="651"/>
      <c r="AJ32" s="652"/>
    </row>
    <row r="33" spans="2:36" ht="3" customHeight="1"/>
    <row r="34" spans="2:36" ht="45" customHeight="1">
      <c r="C34" s="372" t="s">
        <v>282</v>
      </c>
      <c r="J34" s="646" t="s">
        <v>1054</v>
      </c>
      <c r="K34" s="647"/>
      <c r="L34" s="647"/>
      <c r="M34" s="647"/>
      <c r="N34" s="647"/>
      <c r="O34" s="647"/>
      <c r="P34" s="647"/>
      <c r="Q34" s="647"/>
      <c r="R34" s="647"/>
      <c r="S34" s="647"/>
      <c r="T34" s="647"/>
      <c r="U34" s="647"/>
      <c r="V34" s="647"/>
      <c r="W34" s="647"/>
      <c r="X34" s="647"/>
      <c r="Y34" s="647"/>
      <c r="Z34" s="647"/>
      <c r="AA34" s="647"/>
      <c r="AB34" s="647"/>
      <c r="AC34" s="647"/>
      <c r="AD34" s="647"/>
      <c r="AE34" s="647"/>
      <c r="AF34" s="647"/>
      <c r="AG34" s="647"/>
      <c r="AH34" s="647"/>
      <c r="AI34" s="647"/>
      <c r="AJ34" s="648"/>
    </row>
    <row r="35" spans="2:36" ht="3" customHeight="1"/>
    <row r="36" spans="2:36" ht="17.25" customHeight="1">
      <c r="B36" s="370" t="s">
        <v>897</v>
      </c>
    </row>
    <row r="37" spans="2:36" ht="14.1" customHeight="1">
      <c r="B37" s="654" t="s">
        <v>906</v>
      </c>
      <c r="C37" s="654"/>
      <c r="D37" s="654"/>
      <c r="E37" s="654"/>
      <c r="F37" s="654"/>
      <c r="G37" s="654"/>
      <c r="H37" s="654"/>
      <c r="I37" s="654"/>
      <c r="J37" s="654"/>
      <c r="K37" s="654"/>
      <c r="L37" s="654"/>
      <c r="M37" s="654"/>
      <c r="N37" s="654"/>
      <c r="O37" s="654"/>
      <c r="P37" s="654"/>
      <c r="Q37" s="654"/>
      <c r="R37" s="654"/>
      <c r="S37" s="654"/>
      <c r="T37" s="654"/>
      <c r="U37" s="654"/>
      <c r="V37" s="654"/>
      <c r="W37" s="654"/>
      <c r="X37" s="654"/>
      <c r="Y37" s="654"/>
      <c r="Z37" s="654"/>
      <c r="AA37" s="654"/>
      <c r="AB37" s="654"/>
      <c r="AC37" s="654"/>
      <c r="AD37" s="654"/>
      <c r="AE37" s="654"/>
      <c r="AF37" s="654"/>
      <c r="AG37" s="654"/>
      <c r="AH37" s="654"/>
      <c r="AI37" s="654"/>
      <c r="AJ37" s="654"/>
    </row>
    <row r="38" spans="2:36" ht="14.25" customHeight="1">
      <c r="C38" s="369" t="s">
        <v>221</v>
      </c>
      <c r="J38" s="650">
        <v>2</v>
      </c>
      <c r="K38" s="651"/>
      <c r="L38" s="651"/>
      <c r="M38" s="651"/>
      <c r="N38" s="651"/>
      <c r="O38" s="651"/>
      <c r="P38" s="651"/>
      <c r="Q38" s="652"/>
      <c r="Z38" s="369" t="s">
        <v>281</v>
      </c>
      <c r="AC38" s="650" t="s">
        <v>186</v>
      </c>
      <c r="AD38" s="651"/>
      <c r="AE38" s="651"/>
      <c r="AF38" s="651"/>
      <c r="AG38" s="651"/>
      <c r="AH38" s="651"/>
      <c r="AI38" s="651"/>
      <c r="AJ38" s="652"/>
    </row>
    <row r="39" spans="2:36" ht="3" customHeight="1"/>
    <row r="40" spans="2:36" ht="45" customHeight="1">
      <c r="C40" s="372" t="s">
        <v>282</v>
      </c>
      <c r="J40" s="646" t="s">
        <v>1055</v>
      </c>
      <c r="K40" s="647"/>
      <c r="L40" s="647"/>
      <c r="M40" s="647"/>
      <c r="N40" s="647"/>
      <c r="O40" s="647"/>
      <c r="P40" s="647"/>
      <c r="Q40" s="647"/>
      <c r="R40" s="647"/>
      <c r="S40" s="647"/>
      <c r="T40" s="647"/>
      <c r="U40" s="647"/>
      <c r="V40" s="647"/>
      <c r="W40" s="647"/>
      <c r="X40" s="647"/>
      <c r="Y40" s="647"/>
      <c r="Z40" s="647"/>
      <c r="AA40" s="647"/>
      <c r="AB40" s="647"/>
      <c r="AC40" s="647"/>
      <c r="AD40" s="647"/>
      <c r="AE40" s="647"/>
      <c r="AF40" s="647"/>
      <c r="AG40" s="647"/>
      <c r="AH40" s="647"/>
      <c r="AI40" s="647"/>
      <c r="AJ40" s="648"/>
    </row>
    <row r="41" spans="2:36" ht="3" customHeight="1"/>
    <row r="42" spans="2:36" ht="17.25" customHeight="1">
      <c r="B42" s="370" t="s">
        <v>898</v>
      </c>
    </row>
    <row r="43" spans="2:36" s="373" customFormat="1" ht="14.1" customHeight="1">
      <c r="B43" s="653" t="s">
        <v>907</v>
      </c>
      <c r="C43" s="653"/>
      <c r="D43" s="653"/>
      <c r="E43" s="653"/>
      <c r="F43" s="653"/>
      <c r="G43" s="653"/>
      <c r="H43" s="653"/>
      <c r="I43" s="653"/>
      <c r="J43" s="653"/>
      <c r="K43" s="653"/>
      <c r="L43" s="653"/>
      <c r="M43" s="653"/>
      <c r="N43" s="653"/>
      <c r="O43" s="653"/>
      <c r="P43" s="653"/>
      <c r="Q43" s="653"/>
      <c r="R43" s="653"/>
      <c r="S43" s="653"/>
      <c r="T43" s="653"/>
      <c r="U43" s="653"/>
      <c r="V43" s="653"/>
      <c r="W43" s="653"/>
      <c r="X43" s="653"/>
      <c r="Y43" s="653"/>
      <c r="Z43" s="653"/>
      <c r="AA43" s="653"/>
      <c r="AB43" s="653"/>
      <c r="AC43" s="653"/>
      <c r="AD43" s="653"/>
      <c r="AE43" s="653"/>
      <c r="AF43" s="653"/>
      <c r="AG43" s="653"/>
      <c r="AH43" s="653"/>
      <c r="AI43" s="653"/>
      <c r="AJ43" s="653"/>
    </row>
    <row r="44" spans="2:36" s="373" customFormat="1" ht="14.1" customHeight="1">
      <c r="B44" s="653"/>
      <c r="C44" s="653"/>
      <c r="D44" s="653"/>
      <c r="E44" s="653"/>
      <c r="F44" s="653"/>
      <c r="G44" s="653"/>
      <c r="H44" s="653"/>
      <c r="I44" s="653"/>
      <c r="J44" s="653"/>
      <c r="K44" s="653"/>
      <c r="L44" s="653"/>
      <c r="M44" s="653"/>
      <c r="N44" s="653"/>
      <c r="O44" s="653"/>
      <c r="P44" s="653"/>
      <c r="Q44" s="653"/>
      <c r="R44" s="653"/>
      <c r="S44" s="653"/>
      <c r="T44" s="653"/>
      <c r="U44" s="653"/>
      <c r="V44" s="653"/>
      <c r="W44" s="653"/>
      <c r="X44" s="653"/>
      <c r="Y44" s="653"/>
      <c r="Z44" s="653"/>
      <c r="AA44" s="653"/>
      <c r="AB44" s="653"/>
      <c r="AC44" s="653"/>
      <c r="AD44" s="653"/>
      <c r="AE44" s="653"/>
      <c r="AF44" s="653"/>
      <c r="AG44" s="653"/>
      <c r="AH44" s="653"/>
      <c r="AI44" s="653"/>
      <c r="AJ44" s="653"/>
    </row>
    <row r="45" spans="2:36" ht="14.25" customHeight="1">
      <c r="C45" s="369" t="s">
        <v>221</v>
      </c>
      <c r="J45" s="650">
        <v>2</v>
      </c>
      <c r="K45" s="651"/>
      <c r="L45" s="651"/>
      <c r="M45" s="651"/>
      <c r="N45" s="651"/>
      <c r="O45" s="651"/>
      <c r="P45" s="651"/>
      <c r="Q45" s="652"/>
      <c r="Z45" s="369" t="s">
        <v>281</v>
      </c>
      <c r="AC45" s="650" t="s">
        <v>187</v>
      </c>
      <c r="AD45" s="651"/>
      <c r="AE45" s="651"/>
      <c r="AF45" s="651"/>
      <c r="AG45" s="651"/>
      <c r="AH45" s="651"/>
      <c r="AI45" s="651"/>
      <c r="AJ45" s="652"/>
    </row>
    <row r="46" spans="2:36" ht="3" customHeight="1"/>
    <row r="47" spans="2:36" ht="45" customHeight="1">
      <c r="C47" s="372" t="s">
        <v>282</v>
      </c>
      <c r="J47" s="646" t="s">
        <v>1061</v>
      </c>
      <c r="K47" s="647"/>
      <c r="L47" s="647"/>
      <c r="M47" s="647"/>
      <c r="N47" s="647"/>
      <c r="O47" s="647"/>
      <c r="P47" s="647"/>
      <c r="Q47" s="647"/>
      <c r="R47" s="647"/>
      <c r="S47" s="647"/>
      <c r="T47" s="647"/>
      <c r="U47" s="647"/>
      <c r="V47" s="647"/>
      <c r="W47" s="647"/>
      <c r="X47" s="647"/>
      <c r="Y47" s="647"/>
      <c r="Z47" s="647"/>
      <c r="AA47" s="647"/>
      <c r="AB47" s="647"/>
      <c r="AC47" s="647"/>
      <c r="AD47" s="647"/>
      <c r="AE47" s="647"/>
      <c r="AF47" s="647"/>
      <c r="AG47" s="647"/>
      <c r="AH47" s="647"/>
      <c r="AI47" s="647"/>
      <c r="AJ47" s="648"/>
    </row>
    <row r="48" spans="2:36" ht="3" customHeight="1"/>
    <row r="49" spans="2:36" ht="17.25" customHeight="1">
      <c r="B49" s="370" t="s">
        <v>899</v>
      </c>
    </row>
    <row r="50" spans="2:36" s="373" customFormat="1" ht="14.1" customHeight="1">
      <c r="B50" s="653" t="s">
        <v>907</v>
      </c>
      <c r="C50" s="653"/>
      <c r="D50" s="653"/>
      <c r="E50" s="653"/>
      <c r="F50" s="653"/>
      <c r="G50" s="653"/>
      <c r="H50" s="653"/>
      <c r="I50" s="653"/>
      <c r="J50" s="653"/>
      <c r="K50" s="653"/>
      <c r="L50" s="653"/>
      <c r="M50" s="653"/>
      <c r="N50" s="653"/>
      <c r="O50" s="653"/>
      <c r="P50" s="653"/>
      <c r="Q50" s="653"/>
      <c r="R50" s="653"/>
      <c r="S50" s="653"/>
      <c r="T50" s="653"/>
      <c r="U50" s="653"/>
      <c r="V50" s="653"/>
      <c r="W50" s="653"/>
      <c r="X50" s="653"/>
      <c r="Y50" s="653"/>
      <c r="Z50" s="653"/>
      <c r="AA50" s="653"/>
      <c r="AB50" s="653"/>
      <c r="AC50" s="653"/>
      <c r="AD50" s="653"/>
      <c r="AE50" s="653"/>
      <c r="AF50" s="653"/>
      <c r="AG50" s="653"/>
      <c r="AH50" s="653"/>
      <c r="AI50" s="653"/>
      <c r="AJ50" s="653"/>
    </row>
    <row r="51" spans="2:36" s="373" customFormat="1" ht="14.1" customHeight="1">
      <c r="B51" s="653"/>
      <c r="C51" s="653"/>
      <c r="D51" s="653"/>
      <c r="E51" s="653"/>
      <c r="F51" s="653"/>
      <c r="G51" s="653"/>
      <c r="H51" s="653"/>
      <c r="I51" s="653"/>
      <c r="J51" s="653"/>
      <c r="K51" s="653"/>
      <c r="L51" s="653"/>
      <c r="M51" s="653"/>
      <c r="N51" s="653"/>
      <c r="O51" s="653"/>
      <c r="P51" s="653"/>
      <c r="Q51" s="653"/>
      <c r="R51" s="653"/>
      <c r="S51" s="653"/>
      <c r="T51" s="653"/>
      <c r="U51" s="653"/>
      <c r="V51" s="653"/>
      <c r="W51" s="653"/>
      <c r="X51" s="653"/>
      <c r="Y51" s="653"/>
      <c r="Z51" s="653"/>
      <c r="AA51" s="653"/>
      <c r="AB51" s="653"/>
      <c r="AC51" s="653"/>
      <c r="AD51" s="653"/>
      <c r="AE51" s="653"/>
      <c r="AF51" s="653"/>
      <c r="AG51" s="653"/>
      <c r="AH51" s="653"/>
      <c r="AI51" s="653"/>
      <c r="AJ51" s="653"/>
    </row>
    <row r="52" spans="2:36" ht="14.25" customHeight="1">
      <c r="C52" s="369" t="s">
        <v>221</v>
      </c>
      <c r="J52" s="650" t="s">
        <v>230</v>
      </c>
      <c r="K52" s="651"/>
      <c r="L52" s="651"/>
      <c r="M52" s="651"/>
      <c r="N52" s="651"/>
      <c r="O52" s="651"/>
      <c r="P52" s="651"/>
      <c r="Q52" s="652"/>
      <c r="Z52" s="369" t="s">
        <v>281</v>
      </c>
      <c r="AC52" s="650" t="s">
        <v>696</v>
      </c>
      <c r="AD52" s="651"/>
      <c r="AE52" s="651"/>
      <c r="AF52" s="651"/>
      <c r="AG52" s="651"/>
      <c r="AH52" s="651"/>
      <c r="AI52" s="651"/>
      <c r="AJ52" s="652"/>
    </row>
    <row r="53" spans="2:36" ht="3" customHeight="1"/>
    <row r="54" spans="2:36" ht="45" customHeight="1">
      <c r="C54" s="372" t="s">
        <v>282</v>
      </c>
      <c r="J54" s="646" t="s">
        <v>1063</v>
      </c>
      <c r="K54" s="647"/>
      <c r="L54" s="647"/>
      <c r="M54" s="647"/>
      <c r="N54" s="647"/>
      <c r="O54" s="647"/>
      <c r="P54" s="647"/>
      <c r="Q54" s="647"/>
      <c r="R54" s="647"/>
      <c r="S54" s="647"/>
      <c r="T54" s="647"/>
      <c r="U54" s="647"/>
      <c r="V54" s="647"/>
      <c r="W54" s="647"/>
      <c r="X54" s="647"/>
      <c r="Y54" s="647"/>
      <c r="Z54" s="647"/>
      <c r="AA54" s="647"/>
      <c r="AB54" s="647"/>
      <c r="AC54" s="647"/>
      <c r="AD54" s="647"/>
      <c r="AE54" s="647"/>
      <c r="AF54" s="647"/>
      <c r="AG54" s="647"/>
      <c r="AH54" s="647"/>
      <c r="AI54" s="647"/>
      <c r="AJ54" s="648"/>
    </row>
    <row r="55" spans="2:36" ht="3" customHeight="1"/>
    <row r="56" spans="2:36" ht="17.25" customHeight="1">
      <c r="B56" s="370" t="s">
        <v>900</v>
      </c>
    </row>
    <row r="57" spans="2:36" s="373" customFormat="1" ht="14.1" customHeight="1">
      <c r="B57" s="653" t="s">
        <v>907</v>
      </c>
      <c r="C57" s="653"/>
      <c r="D57" s="653"/>
      <c r="E57" s="653"/>
      <c r="F57" s="653"/>
      <c r="G57" s="653"/>
      <c r="H57" s="653"/>
      <c r="I57" s="653"/>
      <c r="J57" s="653"/>
      <c r="K57" s="653"/>
      <c r="L57" s="653"/>
      <c r="M57" s="653"/>
      <c r="N57" s="653"/>
      <c r="O57" s="653"/>
      <c r="P57" s="653"/>
      <c r="Q57" s="653"/>
      <c r="R57" s="653"/>
      <c r="S57" s="653"/>
      <c r="T57" s="653"/>
      <c r="U57" s="653"/>
      <c r="V57" s="653"/>
      <c r="W57" s="653"/>
      <c r="X57" s="653"/>
      <c r="Y57" s="653"/>
      <c r="Z57" s="653"/>
      <c r="AA57" s="653"/>
      <c r="AB57" s="653"/>
      <c r="AC57" s="653"/>
      <c r="AD57" s="653"/>
      <c r="AE57" s="653"/>
      <c r="AF57" s="653"/>
      <c r="AG57" s="653"/>
      <c r="AH57" s="653"/>
      <c r="AI57" s="653"/>
      <c r="AJ57" s="653"/>
    </row>
    <row r="58" spans="2:36" s="373" customFormat="1" ht="14.1" customHeight="1">
      <c r="B58" s="653"/>
      <c r="C58" s="653"/>
      <c r="D58" s="653"/>
      <c r="E58" s="653"/>
      <c r="F58" s="653"/>
      <c r="G58" s="653"/>
      <c r="H58" s="653"/>
      <c r="I58" s="653"/>
      <c r="J58" s="653"/>
      <c r="K58" s="653"/>
      <c r="L58" s="653"/>
      <c r="M58" s="653"/>
      <c r="N58" s="653"/>
      <c r="O58" s="653"/>
      <c r="P58" s="653"/>
      <c r="Q58" s="653"/>
      <c r="R58" s="653"/>
      <c r="S58" s="653"/>
      <c r="T58" s="653"/>
      <c r="U58" s="653"/>
      <c r="V58" s="653"/>
      <c r="W58" s="653"/>
      <c r="X58" s="653"/>
      <c r="Y58" s="653"/>
      <c r="Z58" s="653"/>
      <c r="AA58" s="653"/>
      <c r="AB58" s="653"/>
      <c r="AC58" s="653"/>
      <c r="AD58" s="653"/>
      <c r="AE58" s="653"/>
      <c r="AF58" s="653"/>
      <c r="AG58" s="653"/>
      <c r="AH58" s="653"/>
      <c r="AI58" s="653"/>
      <c r="AJ58" s="653"/>
    </row>
    <row r="59" spans="2:36" ht="14.25" customHeight="1">
      <c r="C59" s="369" t="s">
        <v>221</v>
      </c>
      <c r="J59" s="650" t="s">
        <v>230</v>
      </c>
      <c r="K59" s="651"/>
      <c r="L59" s="651"/>
      <c r="M59" s="651"/>
      <c r="N59" s="651"/>
      <c r="O59" s="651"/>
      <c r="P59" s="651"/>
      <c r="Q59" s="652"/>
      <c r="Z59" s="369" t="s">
        <v>281</v>
      </c>
      <c r="AC59" s="650" t="s">
        <v>696</v>
      </c>
      <c r="AD59" s="651"/>
      <c r="AE59" s="651"/>
      <c r="AF59" s="651"/>
      <c r="AG59" s="651"/>
      <c r="AH59" s="651"/>
      <c r="AI59" s="651"/>
      <c r="AJ59" s="652"/>
    </row>
    <row r="60" spans="2:36" ht="3" customHeight="1"/>
    <row r="61" spans="2:36" ht="45" customHeight="1">
      <c r="C61" s="372" t="s">
        <v>282</v>
      </c>
      <c r="J61" s="646" t="s">
        <v>1057</v>
      </c>
      <c r="K61" s="647"/>
      <c r="L61" s="647"/>
      <c r="M61" s="647"/>
      <c r="N61" s="647"/>
      <c r="O61" s="647"/>
      <c r="P61" s="647"/>
      <c r="Q61" s="647"/>
      <c r="R61" s="647"/>
      <c r="S61" s="647"/>
      <c r="T61" s="647"/>
      <c r="U61" s="647"/>
      <c r="V61" s="647"/>
      <c r="W61" s="647"/>
      <c r="X61" s="647"/>
      <c r="Y61" s="647"/>
      <c r="Z61" s="647"/>
      <c r="AA61" s="647"/>
      <c r="AB61" s="647"/>
      <c r="AC61" s="647"/>
      <c r="AD61" s="647"/>
      <c r="AE61" s="647"/>
      <c r="AF61" s="647"/>
      <c r="AG61" s="647"/>
      <c r="AH61" s="647"/>
      <c r="AI61" s="647"/>
      <c r="AJ61" s="648"/>
    </row>
    <row r="62" spans="2:36" ht="3" customHeight="1"/>
    <row r="63" spans="2:36" ht="17.25" customHeight="1">
      <c r="B63" s="370" t="s">
        <v>901</v>
      </c>
    </row>
    <row r="64" spans="2:36" s="373" customFormat="1" ht="14.1" customHeight="1">
      <c r="B64" s="653" t="s">
        <v>960</v>
      </c>
      <c r="C64" s="653"/>
      <c r="D64" s="653"/>
      <c r="E64" s="653"/>
      <c r="F64" s="653"/>
      <c r="G64" s="653"/>
      <c r="H64" s="653"/>
      <c r="I64" s="653"/>
      <c r="J64" s="653"/>
      <c r="K64" s="653"/>
      <c r="L64" s="653"/>
      <c r="M64" s="653"/>
      <c r="N64" s="653"/>
      <c r="O64" s="653"/>
      <c r="P64" s="653"/>
      <c r="Q64" s="653"/>
      <c r="R64" s="653"/>
      <c r="S64" s="653"/>
      <c r="T64" s="653"/>
      <c r="U64" s="653"/>
      <c r="V64" s="653"/>
      <c r="W64" s="653"/>
      <c r="X64" s="653"/>
      <c r="Y64" s="653"/>
      <c r="Z64" s="653"/>
      <c r="AA64" s="653"/>
      <c r="AB64" s="653"/>
      <c r="AC64" s="653"/>
      <c r="AD64" s="653"/>
      <c r="AE64" s="653"/>
      <c r="AF64" s="653"/>
      <c r="AG64" s="653"/>
      <c r="AH64" s="653"/>
      <c r="AI64" s="653"/>
      <c r="AJ64" s="653"/>
    </row>
    <row r="65" spans="2:36" s="373" customFormat="1" ht="14.1" customHeight="1">
      <c r="B65" s="653"/>
      <c r="C65" s="653"/>
      <c r="D65" s="653"/>
      <c r="E65" s="653"/>
      <c r="F65" s="653"/>
      <c r="G65" s="653"/>
      <c r="H65" s="653"/>
      <c r="I65" s="653"/>
      <c r="J65" s="653"/>
      <c r="K65" s="653"/>
      <c r="L65" s="653"/>
      <c r="M65" s="653"/>
      <c r="N65" s="653"/>
      <c r="O65" s="653"/>
      <c r="P65" s="653"/>
      <c r="Q65" s="653"/>
      <c r="R65" s="653"/>
      <c r="S65" s="653"/>
      <c r="T65" s="653"/>
      <c r="U65" s="653"/>
      <c r="V65" s="653"/>
      <c r="W65" s="653"/>
      <c r="X65" s="653"/>
      <c r="Y65" s="653"/>
      <c r="Z65" s="653"/>
      <c r="AA65" s="653"/>
      <c r="AB65" s="653"/>
      <c r="AC65" s="653"/>
      <c r="AD65" s="653"/>
      <c r="AE65" s="653"/>
      <c r="AF65" s="653"/>
      <c r="AG65" s="653"/>
      <c r="AH65" s="653"/>
      <c r="AI65" s="653"/>
      <c r="AJ65" s="653"/>
    </row>
    <row r="66" spans="2:36" ht="14.25" customHeight="1">
      <c r="C66" s="369" t="s">
        <v>221</v>
      </c>
      <c r="J66" s="650">
        <v>2</v>
      </c>
      <c r="K66" s="651"/>
      <c r="L66" s="651"/>
      <c r="M66" s="651"/>
      <c r="N66" s="651"/>
      <c r="O66" s="651"/>
      <c r="P66" s="651"/>
      <c r="Q66" s="652"/>
      <c r="Z66" s="369" t="s">
        <v>281</v>
      </c>
      <c r="AC66" s="650" t="s">
        <v>186</v>
      </c>
      <c r="AD66" s="651"/>
      <c r="AE66" s="651"/>
      <c r="AF66" s="651"/>
      <c r="AG66" s="651"/>
      <c r="AH66" s="651"/>
      <c r="AI66" s="651"/>
      <c r="AJ66" s="652"/>
    </row>
    <row r="67" spans="2:36" ht="3" customHeight="1"/>
    <row r="68" spans="2:36" ht="45" customHeight="1">
      <c r="C68" s="372" t="s">
        <v>282</v>
      </c>
      <c r="J68" s="646" t="s">
        <v>1059</v>
      </c>
      <c r="K68" s="647"/>
      <c r="L68" s="647"/>
      <c r="M68" s="647"/>
      <c r="N68" s="647"/>
      <c r="O68" s="647"/>
      <c r="P68" s="647"/>
      <c r="Q68" s="647"/>
      <c r="R68" s="647"/>
      <c r="S68" s="647"/>
      <c r="T68" s="647"/>
      <c r="U68" s="647"/>
      <c r="V68" s="647"/>
      <c r="W68" s="647"/>
      <c r="X68" s="647"/>
      <c r="Y68" s="647"/>
      <c r="Z68" s="647"/>
      <c r="AA68" s="647"/>
      <c r="AB68" s="647"/>
      <c r="AC68" s="647"/>
      <c r="AD68" s="647"/>
      <c r="AE68" s="647"/>
      <c r="AF68" s="647"/>
      <c r="AG68" s="647"/>
      <c r="AH68" s="647"/>
      <c r="AI68" s="647"/>
      <c r="AJ68" s="648"/>
    </row>
    <row r="69" spans="2:36" ht="3" customHeight="1"/>
    <row r="70" spans="2:36" ht="17.25" customHeight="1">
      <c r="B70" s="370" t="s">
        <v>902</v>
      </c>
    </row>
    <row r="71" spans="2:36" s="373" customFormat="1">
      <c r="B71" s="653" t="s">
        <v>908</v>
      </c>
      <c r="C71" s="653"/>
      <c r="D71" s="653"/>
      <c r="E71" s="653"/>
      <c r="F71" s="653"/>
      <c r="G71" s="653"/>
      <c r="H71" s="653"/>
      <c r="I71" s="653"/>
      <c r="J71" s="653"/>
      <c r="K71" s="653"/>
      <c r="L71" s="653"/>
      <c r="M71" s="653"/>
      <c r="N71" s="653"/>
      <c r="O71" s="653"/>
      <c r="P71" s="653"/>
      <c r="Q71" s="653"/>
      <c r="R71" s="653"/>
      <c r="S71" s="653"/>
      <c r="T71" s="653"/>
      <c r="U71" s="653"/>
      <c r="V71" s="653"/>
      <c r="W71" s="653"/>
      <c r="X71" s="653"/>
      <c r="Y71" s="653"/>
      <c r="Z71" s="653"/>
      <c r="AA71" s="653"/>
      <c r="AB71" s="653"/>
      <c r="AC71" s="653"/>
      <c r="AD71" s="653"/>
      <c r="AE71" s="653"/>
      <c r="AF71" s="653"/>
      <c r="AG71" s="653"/>
      <c r="AH71" s="653"/>
      <c r="AI71" s="653"/>
      <c r="AJ71" s="653"/>
    </row>
    <row r="72" spans="2:36" s="373" customFormat="1">
      <c r="B72" s="653"/>
      <c r="C72" s="653"/>
      <c r="D72" s="653"/>
      <c r="E72" s="653"/>
      <c r="F72" s="653"/>
      <c r="G72" s="653"/>
      <c r="H72" s="653"/>
      <c r="I72" s="653"/>
      <c r="J72" s="653"/>
      <c r="K72" s="653"/>
      <c r="L72" s="653"/>
      <c r="M72" s="653"/>
      <c r="N72" s="653"/>
      <c r="O72" s="653"/>
      <c r="P72" s="653"/>
      <c r="Q72" s="653"/>
      <c r="R72" s="653"/>
      <c r="S72" s="653"/>
      <c r="T72" s="653"/>
      <c r="U72" s="653"/>
      <c r="V72" s="653"/>
      <c r="W72" s="653"/>
      <c r="X72" s="653"/>
      <c r="Y72" s="653"/>
      <c r="Z72" s="653"/>
      <c r="AA72" s="653"/>
      <c r="AB72" s="653"/>
      <c r="AC72" s="653"/>
      <c r="AD72" s="653"/>
      <c r="AE72" s="653"/>
      <c r="AF72" s="653"/>
      <c r="AG72" s="653"/>
      <c r="AH72" s="653"/>
      <c r="AI72" s="653"/>
      <c r="AJ72" s="653"/>
    </row>
    <row r="73" spans="2:36" ht="14.25" customHeight="1">
      <c r="C73" s="369" t="s">
        <v>221</v>
      </c>
      <c r="J73" s="650" t="s">
        <v>230</v>
      </c>
      <c r="K73" s="651"/>
      <c r="L73" s="651"/>
      <c r="M73" s="651"/>
      <c r="N73" s="651"/>
      <c r="O73" s="651"/>
      <c r="P73" s="651"/>
      <c r="Q73" s="652"/>
      <c r="Z73" s="369" t="s">
        <v>281</v>
      </c>
      <c r="AC73" s="650" t="s">
        <v>696</v>
      </c>
      <c r="AD73" s="651"/>
      <c r="AE73" s="651"/>
      <c r="AF73" s="651"/>
      <c r="AG73" s="651"/>
      <c r="AH73" s="651"/>
      <c r="AI73" s="651"/>
      <c r="AJ73" s="652"/>
    </row>
    <row r="74" spans="2:36" ht="3" customHeight="1"/>
    <row r="75" spans="2:36" ht="45" customHeight="1">
      <c r="C75" s="372" t="s">
        <v>282</v>
      </c>
      <c r="J75" s="646" t="s">
        <v>1053</v>
      </c>
      <c r="K75" s="647"/>
      <c r="L75" s="647"/>
      <c r="M75" s="647"/>
      <c r="N75" s="647"/>
      <c r="O75" s="647"/>
      <c r="P75" s="647"/>
      <c r="Q75" s="647"/>
      <c r="R75" s="647"/>
      <c r="S75" s="647"/>
      <c r="T75" s="647"/>
      <c r="U75" s="647"/>
      <c r="V75" s="647"/>
      <c r="W75" s="647"/>
      <c r="X75" s="647"/>
      <c r="Y75" s="647"/>
      <c r="Z75" s="647"/>
      <c r="AA75" s="647"/>
      <c r="AB75" s="647"/>
      <c r="AC75" s="647"/>
      <c r="AD75" s="647"/>
      <c r="AE75" s="647"/>
      <c r="AF75" s="647"/>
      <c r="AG75" s="647"/>
      <c r="AH75" s="647"/>
      <c r="AI75" s="647"/>
      <c r="AJ75" s="648"/>
    </row>
    <row r="76" spans="2:36" ht="3" customHeight="1"/>
    <row r="77" spans="2:36" ht="17.25" customHeight="1">
      <c r="B77" s="370" t="s">
        <v>903</v>
      </c>
    </row>
    <row r="78" spans="2:36" s="373" customFormat="1" ht="15" customHeight="1">
      <c r="B78" s="653" t="s">
        <v>961</v>
      </c>
      <c r="C78" s="653"/>
      <c r="D78" s="653"/>
      <c r="E78" s="653"/>
      <c r="F78" s="653"/>
      <c r="G78" s="653"/>
      <c r="H78" s="653"/>
      <c r="I78" s="653"/>
      <c r="J78" s="653"/>
      <c r="K78" s="653"/>
      <c r="L78" s="653"/>
      <c r="M78" s="653"/>
      <c r="N78" s="653"/>
      <c r="O78" s="653"/>
      <c r="P78" s="653"/>
      <c r="Q78" s="653"/>
      <c r="R78" s="653"/>
      <c r="S78" s="653"/>
      <c r="T78" s="653"/>
      <c r="U78" s="653"/>
      <c r="V78" s="653"/>
      <c r="W78" s="653"/>
      <c r="X78" s="653"/>
      <c r="Y78" s="653"/>
      <c r="Z78" s="653"/>
      <c r="AA78" s="653"/>
      <c r="AB78" s="653"/>
      <c r="AC78" s="653"/>
      <c r="AD78" s="653"/>
      <c r="AE78" s="653"/>
      <c r="AF78" s="653"/>
      <c r="AG78" s="653"/>
      <c r="AH78" s="653"/>
      <c r="AI78" s="653"/>
      <c r="AJ78" s="653"/>
    </row>
    <row r="79" spans="2:36" s="373" customFormat="1" ht="15" customHeight="1">
      <c r="B79" s="653"/>
      <c r="C79" s="653"/>
      <c r="D79" s="653"/>
      <c r="E79" s="653"/>
      <c r="F79" s="653"/>
      <c r="G79" s="653"/>
      <c r="H79" s="653"/>
      <c r="I79" s="653"/>
      <c r="J79" s="653"/>
      <c r="K79" s="653"/>
      <c r="L79" s="653"/>
      <c r="M79" s="653"/>
      <c r="N79" s="653"/>
      <c r="O79" s="653"/>
      <c r="P79" s="653"/>
      <c r="Q79" s="653"/>
      <c r="R79" s="653"/>
      <c r="S79" s="653"/>
      <c r="T79" s="653"/>
      <c r="U79" s="653"/>
      <c r="V79" s="653"/>
      <c r="W79" s="653"/>
      <c r="X79" s="653"/>
      <c r="Y79" s="653"/>
      <c r="Z79" s="653"/>
      <c r="AA79" s="653"/>
      <c r="AB79" s="653"/>
      <c r="AC79" s="653"/>
      <c r="AD79" s="653"/>
      <c r="AE79" s="653"/>
      <c r="AF79" s="653"/>
      <c r="AG79" s="653"/>
      <c r="AH79" s="653"/>
      <c r="AI79" s="653"/>
      <c r="AJ79" s="653"/>
    </row>
    <row r="80" spans="2:36" ht="14.25" customHeight="1">
      <c r="C80" s="369" t="s">
        <v>221</v>
      </c>
      <c r="J80" s="650" t="s">
        <v>189</v>
      </c>
      <c r="K80" s="651"/>
      <c r="L80" s="651"/>
      <c r="M80" s="651"/>
      <c r="N80" s="651"/>
      <c r="O80" s="651"/>
      <c r="P80" s="651"/>
      <c r="Q80" s="652"/>
      <c r="Z80" s="369" t="s">
        <v>281</v>
      </c>
      <c r="AC80" s="650" t="s">
        <v>696</v>
      </c>
      <c r="AD80" s="651"/>
      <c r="AE80" s="651"/>
      <c r="AF80" s="651"/>
      <c r="AG80" s="651"/>
      <c r="AH80" s="651"/>
      <c r="AI80" s="651"/>
      <c r="AJ80" s="652"/>
    </row>
    <row r="81" spans="1:37" ht="3" customHeight="1"/>
    <row r="82" spans="1:37" ht="45" customHeight="1">
      <c r="C82" s="372" t="s">
        <v>282</v>
      </c>
      <c r="J82" s="646" t="s">
        <v>1058</v>
      </c>
      <c r="K82" s="647"/>
      <c r="L82" s="647"/>
      <c r="M82" s="647"/>
      <c r="N82" s="647"/>
      <c r="O82" s="647"/>
      <c r="P82" s="647"/>
      <c r="Q82" s="647"/>
      <c r="R82" s="647"/>
      <c r="S82" s="647"/>
      <c r="T82" s="647"/>
      <c r="U82" s="647"/>
      <c r="V82" s="647"/>
      <c r="W82" s="647"/>
      <c r="X82" s="647"/>
      <c r="Y82" s="647"/>
      <c r="Z82" s="647"/>
      <c r="AA82" s="647"/>
      <c r="AB82" s="647"/>
      <c r="AC82" s="647"/>
      <c r="AD82" s="647"/>
      <c r="AE82" s="647"/>
      <c r="AF82" s="647"/>
      <c r="AG82" s="647"/>
      <c r="AH82" s="647"/>
      <c r="AI82" s="647"/>
      <c r="AJ82" s="648"/>
    </row>
    <row r="83" spans="1:37" ht="6" customHeight="1"/>
    <row r="84" spans="1:37" ht="14.25" customHeight="1"/>
    <row r="85" spans="1:37" ht="17.25" customHeight="1">
      <c r="B85" s="409" t="str">
        <f>"Deferred Maintenance ("&amp;DMCountPopulated&amp;") "&amp;DMSummaryText</f>
        <v>Deferred Maintenance (2) 2 Life Safety</v>
      </c>
      <c r="C85" s="410"/>
      <c r="D85" s="410"/>
      <c r="E85" s="410"/>
      <c r="F85" s="410"/>
      <c r="G85" s="410"/>
      <c r="H85" s="410"/>
      <c r="I85" s="410"/>
      <c r="J85" s="410"/>
      <c r="K85" s="410"/>
      <c r="L85" s="410"/>
      <c r="M85" s="410"/>
      <c r="N85" s="410"/>
      <c r="O85" s="410"/>
      <c r="P85" s="410"/>
      <c r="Q85" s="410"/>
      <c r="R85" s="410"/>
      <c r="S85" s="410"/>
      <c r="T85" s="410"/>
      <c r="U85" s="410"/>
      <c r="V85" s="410"/>
      <c r="W85" s="410"/>
      <c r="X85" s="410"/>
      <c r="Y85" s="410"/>
      <c r="AB85" s="243" t="s">
        <v>690</v>
      </c>
      <c r="AC85" s="666">
        <f>SUM('Physical Condition &amp; DM'!AG93:AG142)</f>
        <v>900</v>
      </c>
      <c r="AD85" s="667"/>
      <c r="AE85" s="667"/>
      <c r="AF85" s="667"/>
      <c r="AG85" s="667"/>
      <c r="AH85" s="667"/>
      <c r="AI85" s="667"/>
      <c r="AJ85" s="668"/>
    </row>
    <row r="86" spans="1:37" ht="3" hidden="1" customHeight="1"/>
    <row r="87" spans="1:37" ht="2.4500000000000002" hidden="1" customHeight="1"/>
    <row r="88" spans="1:37" ht="3" customHeight="1">
      <c r="B88" s="368"/>
      <c r="C88" s="368"/>
      <c r="D88" s="368"/>
      <c r="E88" s="368"/>
      <c r="F88" s="368"/>
      <c r="G88" s="368"/>
      <c r="H88" s="368"/>
      <c r="I88" s="368"/>
      <c r="J88" s="368"/>
      <c r="K88" s="368"/>
      <c r="L88" s="368"/>
      <c r="M88" s="368"/>
      <c r="N88" s="368"/>
      <c r="O88" s="368"/>
      <c r="Z88" s="368"/>
      <c r="AA88" s="368"/>
      <c r="AB88" s="368"/>
      <c r="AC88" s="368"/>
      <c r="AD88" s="368"/>
      <c r="AE88" s="368"/>
      <c r="AF88" s="368"/>
      <c r="AG88" s="368"/>
      <c r="AH88" s="368"/>
      <c r="AI88" s="368"/>
      <c r="AJ88" s="368"/>
    </row>
    <row r="89" spans="1:37" ht="2.4500000000000002" hidden="1" customHeight="1"/>
    <row r="90" spans="1:37" ht="14.25" customHeight="1">
      <c r="H90" s="143"/>
      <c r="S90" s="132"/>
      <c r="T90" s="132"/>
      <c r="U90" s="132"/>
      <c r="V90" s="132"/>
      <c r="W90" s="132"/>
      <c r="X90" s="132"/>
      <c r="Y90" s="132"/>
      <c r="Z90" s="132"/>
      <c r="AA90" s="649" t="s">
        <v>221</v>
      </c>
      <c r="AB90" s="546"/>
      <c r="AC90" s="649" t="s">
        <v>290</v>
      </c>
      <c r="AD90" s="546"/>
      <c r="AE90" s="649" t="s">
        <v>785</v>
      </c>
      <c r="AF90" s="546"/>
      <c r="AG90" s="649" t="s">
        <v>751</v>
      </c>
      <c r="AH90" s="649"/>
      <c r="AI90" s="649"/>
      <c r="AJ90" s="649"/>
      <c r="AK90" s="132"/>
    </row>
    <row r="91" spans="1:37" ht="16.5" customHeight="1">
      <c r="S91" s="132"/>
      <c r="T91" s="132"/>
      <c r="U91" s="132"/>
      <c r="V91" s="132"/>
      <c r="W91" s="132"/>
      <c r="X91" s="132"/>
      <c r="Y91" s="132"/>
      <c r="Z91" s="132"/>
      <c r="AA91" s="546"/>
      <c r="AB91" s="546"/>
      <c r="AC91" s="546"/>
      <c r="AD91" s="546"/>
      <c r="AE91" s="546"/>
      <c r="AF91" s="546"/>
      <c r="AG91" s="649"/>
      <c r="AH91" s="649"/>
      <c r="AI91" s="649"/>
      <c r="AJ91" s="649"/>
      <c r="AK91" s="132"/>
    </row>
    <row r="92" spans="1:37" ht="2.1" customHeight="1"/>
    <row r="93" spans="1:37" ht="45.95" customHeight="1">
      <c r="A93" s="176">
        <v>1</v>
      </c>
      <c r="B93" s="658" t="str" cm="1">
        <f t="array" aca="1" ref="B93" ca="1">IF(INDIRECT("DeferredMaintenancePhotoIdentifier"&amp;RIGHT("0"&amp;1,2))="","",IF(INDIRECT("PropertyInspectionCaptionPhoto"&amp;RIGHT("0"&amp;INDIRECT("DeferredMaintenancePhotoIdentifier"&amp;RIGHT("0"&amp;1,2)),2))="","",INDIRECT("PropertyInspectionCaptionPhoto"&amp;RIGHT("0"&amp;INDIRECT("DeferredMaintenancePhotoIdentifier"&amp;RIGHT("0"&amp;1,2)),2))))</f>
        <v>P/LS - Roaches - Unit 156-1, north bathroom</v>
      </c>
      <c r="C93" s="656"/>
      <c r="D93" s="656"/>
      <c r="E93" s="656"/>
      <c r="F93" s="656"/>
      <c r="G93" s="656"/>
      <c r="H93" s="656"/>
      <c r="I93" s="656"/>
      <c r="J93" s="656"/>
      <c r="K93" s="656"/>
      <c r="L93" s="656"/>
      <c r="M93" s="656"/>
      <c r="N93" s="656"/>
      <c r="O93" s="656"/>
      <c r="P93" s="656"/>
      <c r="Q93" s="656"/>
      <c r="R93" s="656"/>
      <c r="S93" s="656"/>
      <c r="T93" s="656"/>
      <c r="U93" s="656"/>
      <c r="V93" s="656"/>
      <c r="W93" s="656"/>
      <c r="X93" s="656"/>
      <c r="Y93" s="656"/>
      <c r="Z93" s="657"/>
      <c r="AA93" s="659" t="s">
        <v>222</v>
      </c>
      <c r="AB93" s="660"/>
      <c r="AC93" s="659" t="s">
        <v>212</v>
      </c>
      <c r="AD93" s="660"/>
      <c r="AE93" s="661">
        <v>33</v>
      </c>
      <c r="AF93" s="662"/>
      <c r="AG93" s="669">
        <v>400</v>
      </c>
      <c r="AH93" s="670"/>
      <c r="AI93" s="670"/>
      <c r="AJ93" s="671"/>
    </row>
    <row r="94" spans="1:37" ht="45.95" customHeight="1">
      <c r="A94" s="176">
        <v>2</v>
      </c>
      <c r="B94" s="658" t="str" cm="1">
        <f t="array" aca="1" ref="B94" ca="1">IF(INDIRECT("DeferredMaintenancePhotoIdentifier"&amp;RIGHT("0"&amp;2,2))="","",IF(INDIRECT("PropertyInspectionCaptionPhoto"&amp;RIGHT("0"&amp;INDIRECT("DeferredMaintenancePhotoIdentifier"&amp;RIGHT("0"&amp;2,2)),2))="","",INDIRECT("PropertyInspectionCaptionPhoto"&amp;RIGHT("0"&amp;INDIRECT("DeferredMaintenancePhotoIdentifier"&amp;RIGHT("0"&amp;2,2)),2))))</f>
        <v>I/LS - Distressed pressure relief valve for Unit 1 - 38 3rd Street basement</v>
      </c>
      <c r="C94" s="656"/>
      <c r="D94" s="656"/>
      <c r="E94" s="656"/>
      <c r="F94" s="656"/>
      <c r="G94" s="656"/>
      <c r="H94" s="656"/>
      <c r="I94" s="656"/>
      <c r="J94" s="656"/>
      <c r="K94" s="656"/>
      <c r="L94" s="656"/>
      <c r="M94" s="656"/>
      <c r="N94" s="656"/>
      <c r="O94" s="656"/>
      <c r="P94" s="656"/>
      <c r="Q94" s="656"/>
      <c r="R94" s="656"/>
      <c r="S94" s="656"/>
      <c r="T94" s="656"/>
      <c r="U94" s="656"/>
      <c r="V94" s="656"/>
      <c r="W94" s="656"/>
      <c r="X94" s="656"/>
      <c r="Y94" s="656"/>
      <c r="Z94" s="657"/>
      <c r="AA94" s="659" t="s">
        <v>222</v>
      </c>
      <c r="AB94" s="660"/>
      <c r="AC94" s="659" t="s">
        <v>955</v>
      </c>
      <c r="AD94" s="660"/>
      <c r="AE94" s="661">
        <v>34</v>
      </c>
      <c r="AF94" s="662"/>
      <c r="AG94" s="669">
        <v>500</v>
      </c>
      <c r="AH94" s="670"/>
      <c r="AI94" s="670"/>
      <c r="AJ94" s="671"/>
    </row>
    <row r="95" spans="1:37" ht="45.95" customHeight="1">
      <c r="A95" s="176">
        <v>3</v>
      </c>
      <c r="B95" s="655" t="str" cm="1">
        <f t="array" aca="1" ref="B95" ca="1">IF(INDIRECT("DeferredMaintenancePhotoIdentifier"&amp;RIGHT("0"&amp;3,2))="","",IF(INDIRECT("PropertyInspectionCaptionPhoto"&amp;RIGHT("0"&amp;INDIRECT("DeferredMaintenancePhotoIdentifier"&amp;RIGHT("0"&amp;3,2)),2))="","",INDIRECT("PropertyInspectionCaptionPhoto"&amp;RIGHT("0"&amp;INDIRECT("DeferredMaintenancePhotoIdentifier"&amp;RIGHT("0"&amp;3,2)),2))))</f>
        <v/>
      </c>
      <c r="C95" s="656"/>
      <c r="D95" s="656"/>
      <c r="E95" s="656"/>
      <c r="F95" s="656"/>
      <c r="G95" s="656"/>
      <c r="H95" s="656"/>
      <c r="I95" s="656"/>
      <c r="J95" s="656"/>
      <c r="K95" s="656"/>
      <c r="L95" s="656"/>
      <c r="M95" s="656"/>
      <c r="N95" s="656"/>
      <c r="O95" s="656"/>
      <c r="P95" s="656"/>
      <c r="Q95" s="656"/>
      <c r="R95" s="656"/>
      <c r="S95" s="656"/>
      <c r="T95" s="656"/>
      <c r="U95" s="656"/>
      <c r="V95" s="656"/>
      <c r="W95" s="656"/>
      <c r="X95" s="656"/>
      <c r="Y95" s="656"/>
      <c r="Z95" s="657"/>
      <c r="AA95" s="659"/>
      <c r="AB95" s="660"/>
      <c r="AC95" s="659"/>
      <c r="AD95" s="660"/>
      <c r="AE95" s="661"/>
      <c r="AF95" s="662"/>
      <c r="AG95" s="669"/>
      <c r="AH95" s="670"/>
      <c r="AI95" s="670"/>
      <c r="AJ95" s="671"/>
    </row>
    <row r="96" spans="1:37" ht="45.95" customHeight="1">
      <c r="A96" s="176">
        <v>4</v>
      </c>
      <c r="B96" s="655" t="str" cm="1">
        <f t="array" aca="1" ref="B96" ca="1">IF(INDIRECT("DeferredMaintenancePhotoIdentifier"&amp;RIGHT("0"&amp;4,2))="","",IF(INDIRECT("PropertyInspectionCaptionPhoto"&amp;RIGHT("0"&amp;INDIRECT("DeferredMaintenancePhotoIdentifier"&amp;RIGHT("0"&amp;4,2)),2))="","",INDIRECT("PropertyInspectionCaptionPhoto"&amp;RIGHT("0"&amp;INDIRECT("DeferredMaintenancePhotoIdentifier"&amp;RIGHT("0"&amp;4,2)),2))))</f>
        <v/>
      </c>
      <c r="C96" s="656"/>
      <c r="D96" s="656"/>
      <c r="E96" s="656"/>
      <c r="F96" s="656"/>
      <c r="G96" s="656"/>
      <c r="H96" s="656"/>
      <c r="I96" s="656"/>
      <c r="J96" s="656"/>
      <c r="K96" s="656"/>
      <c r="L96" s="656"/>
      <c r="M96" s="656"/>
      <c r="N96" s="656"/>
      <c r="O96" s="656"/>
      <c r="P96" s="656"/>
      <c r="Q96" s="656"/>
      <c r="R96" s="656"/>
      <c r="S96" s="656"/>
      <c r="T96" s="656"/>
      <c r="U96" s="656"/>
      <c r="V96" s="656"/>
      <c r="W96" s="656"/>
      <c r="X96" s="656"/>
      <c r="Y96" s="656"/>
      <c r="Z96" s="657"/>
      <c r="AA96" s="659"/>
      <c r="AB96" s="660"/>
      <c r="AC96" s="659"/>
      <c r="AD96" s="660"/>
      <c r="AE96" s="661"/>
      <c r="AF96" s="662"/>
      <c r="AG96" s="669"/>
      <c r="AH96" s="670"/>
      <c r="AI96" s="670"/>
      <c r="AJ96" s="671"/>
    </row>
    <row r="97" spans="1:36" ht="45.95" customHeight="1">
      <c r="A97" s="176">
        <v>5</v>
      </c>
      <c r="B97" s="655" t="str" cm="1">
        <f t="array" aca="1" ref="B97" ca="1">IF(INDIRECT("DeferredMaintenancePhotoIdentifier"&amp;RIGHT("0"&amp;5,2))="","",IF(INDIRECT("PropertyInspectionCaptionPhoto"&amp;RIGHT("0"&amp;INDIRECT("DeferredMaintenancePhotoIdentifier"&amp;RIGHT("0"&amp;5,2)),2))="","",INDIRECT("PropertyInspectionCaptionPhoto"&amp;RIGHT("0"&amp;INDIRECT("DeferredMaintenancePhotoIdentifier"&amp;RIGHT("0"&amp;5,2)),2))))</f>
        <v/>
      </c>
      <c r="C97" s="656"/>
      <c r="D97" s="656"/>
      <c r="E97" s="656"/>
      <c r="F97" s="656"/>
      <c r="G97" s="656"/>
      <c r="H97" s="656"/>
      <c r="I97" s="656"/>
      <c r="J97" s="656"/>
      <c r="K97" s="656"/>
      <c r="L97" s="656"/>
      <c r="M97" s="656"/>
      <c r="N97" s="656"/>
      <c r="O97" s="656"/>
      <c r="P97" s="656"/>
      <c r="Q97" s="656"/>
      <c r="R97" s="656"/>
      <c r="S97" s="656"/>
      <c r="T97" s="656"/>
      <c r="U97" s="656"/>
      <c r="V97" s="656"/>
      <c r="W97" s="656"/>
      <c r="X97" s="656"/>
      <c r="Y97" s="656"/>
      <c r="Z97" s="657"/>
      <c r="AA97" s="659"/>
      <c r="AB97" s="660"/>
      <c r="AC97" s="659"/>
      <c r="AD97" s="660"/>
      <c r="AE97" s="661"/>
      <c r="AF97" s="662"/>
      <c r="AG97" s="663"/>
      <c r="AH97" s="664"/>
      <c r="AI97" s="664"/>
      <c r="AJ97" s="665"/>
    </row>
    <row r="98" spans="1:36" ht="45.95" customHeight="1">
      <c r="A98" s="176">
        <v>6</v>
      </c>
      <c r="B98" s="655" t="str" cm="1">
        <f t="array" aca="1" ref="B98" ca="1">IF(INDIRECT("DeferredMaintenancePhotoIdentifier"&amp;RIGHT("0"&amp;6,2))="","",IF(INDIRECT("PropertyInspectionCaptionPhoto"&amp;RIGHT("0"&amp;INDIRECT("DeferredMaintenancePhotoIdentifier"&amp;RIGHT("0"&amp;6,2)),2))="","",INDIRECT("PropertyInspectionCaptionPhoto"&amp;RIGHT("0"&amp;INDIRECT("DeferredMaintenancePhotoIdentifier"&amp;RIGHT("0"&amp;6,2)),2))))</f>
        <v/>
      </c>
      <c r="C98" s="656"/>
      <c r="D98" s="656"/>
      <c r="E98" s="656"/>
      <c r="F98" s="656"/>
      <c r="G98" s="656"/>
      <c r="H98" s="656"/>
      <c r="I98" s="656"/>
      <c r="J98" s="656"/>
      <c r="K98" s="656"/>
      <c r="L98" s="656"/>
      <c r="M98" s="656"/>
      <c r="N98" s="656"/>
      <c r="O98" s="656"/>
      <c r="P98" s="656"/>
      <c r="Q98" s="656"/>
      <c r="R98" s="656"/>
      <c r="S98" s="656"/>
      <c r="T98" s="656"/>
      <c r="U98" s="656"/>
      <c r="V98" s="656"/>
      <c r="W98" s="656"/>
      <c r="X98" s="656"/>
      <c r="Y98" s="656"/>
      <c r="Z98" s="657"/>
      <c r="AA98" s="659"/>
      <c r="AB98" s="660"/>
      <c r="AC98" s="659"/>
      <c r="AD98" s="660"/>
      <c r="AE98" s="661"/>
      <c r="AF98" s="662"/>
      <c r="AG98" s="663"/>
      <c r="AH98" s="664"/>
      <c r="AI98" s="664"/>
      <c r="AJ98" s="665"/>
    </row>
    <row r="99" spans="1:36" ht="45.95" customHeight="1">
      <c r="A99" s="176">
        <v>7</v>
      </c>
      <c r="B99" s="655" t="str" cm="1">
        <f t="array" aca="1" ref="B99" ca="1">IF(INDIRECT("DeferredMaintenancePhotoIdentifier"&amp;RIGHT("0"&amp;7,2))="","",IF(INDIRECT("PropertyInspectionCaptionPhoto"&amp;RIGHT("0"&amp;INDIRECT("DeferredMaintenancePhotoIdentifier"&amp;RIGHT("0"&amp;7,2)),2))="","",INDIRECT("PropertyInspectionCaptionPhoto"&amp;RIGHT("0"&amp;INDIRECT("DeferredMaintenancePhotoIdentifier"&amp;RIGHT("0"&amp;7,2)),2))))</f>
        <v/>
      </c>
      <c r="C99" s="656"/>
      <c r="D99" s="656"/>
      <c r="E99" s="656"/>
      <c r="F99" s="656"/>
      <c r="G99" s="656"/>
      <c r="H99" s="656"/>
      <c r="I99" s="656"/>
      <c r="J99" s="656"/>
      <c r="K99" s="656"/>
      <c r="L99" s="656"/>
      <c r="M99" s="656"/>
      <c r="N99" s="656"/>
      <c r="O99" s="656"/>
      <c r="P99" s="656"/>
      <c r="Q99" s="656"/>
      <c r="R99" s="656"/>
      <c r="S99" s="656"/>
      <c r="T99" s="656"/>
      <c r="U99" s="656"/>
      <c r="V99" s="656"/>
      <c r="W99" s="656"/>
      <c r="X99" s="656"/>
      <c r="Y99" s="656"/>
      <c r="Z99" s="657"/>
      <c r="AA99" s="659"/>
      <c r="AB99" s="660"/>
      <c r="AC99" s="659"/>
      <c r="AD99" s="660"/>
      <c r="AE99" s="661"/>
      <c r="AF99" s="662"/>
      <c r="AG99" s="663"/>
      <c r="AH99" s="664"/>
      <c r="AI99" s="664"/>
      <c r="AJ99" s="665"/>
    </row>
    <row r="100" spans="1:36" ht="45.95" customHeight="1">
      <c r="A100" s="176">
        <v>8</v>
      </c>
      <c r="B100" s="655" t="str" cm="1">
        <f t="array" aca="1" ref="B100" ca="1">IF(INDIRECT("DeferredMaintenancePhotoIdentifier"&amp;RIGHT("0"&amp;8,2))="","",IF(INDIRECT("PropertyInspectionCaptionPhoto"&amp;RIGHT("0"&amp;INDIRECT("DeferredMaintenancePhotoIdentifier"&amp;RIGHT("0"&amp;8,2)),2))="","",INDIRECT("PropertyInspectionCaptionPhoto"&amp;RIGHT("0"&amp;INDIRECT("DeferredMaintenancePhotoIdentifier"&amp;RIGHT("0"&amp;8,2)),2))))</f>
        <v/>
      </c>
      <c r="C100" s="656"/>
      <c r="D100" s="656"/>
      <c r="E100" s="656"/>
      <c r="F100" s="656"/>
      <c r="G100" s="656"/>
      <c r="H100" s="656"/>
      <c r="I100" s="656"/>
      <c r="J100" s="656"/>
      <c r="K100" s="656"/>
      <c r="L100" s="656"/>
      <c r="M100" s="656"/>
      <c r="N100" s="656"/>
      <c r="O100" s="656"/>
      <c r="P100" s="656"/>
      <c r="Q100" s="656"/>
      <c r="R100" s="656"/>
      <c r="S100" s="656"/>
      <c r="T100" s="656"/>
      <c r="U100" s="656"/>
      <c r="V100" s="656"/>
      <c r="W100" s="656"/>
      <c r="X100" s="656"/>
      <c r="Y100" s="656"/>
      <c r="Z100" s="657"/>
      <c r="AA100" s="659"/>
      <c r="AB100" s="660"/>
      <c r="AC100" s="659"/>
      <c r="AD100" s="660"/>
      <c r="AE100" s="661"/>
      <c r="AF100" s="662"/>
      <c r="AG100" s="663"/>
      <c r="AH100" s="664"/>
      <c r="AI100" s="664"/>
      <c r="AJ100" s="665"/>
    </row>
    <row r="101" spans="1:36" ht="45.95" customHeight="1">
      <c r="A101" s="176">
        <v>9</v>
      </c>
      <c r="B101" s="655" t="str" cm="1">
        <f t="array" aca="1" ref="B101" ca="1">IF(INDIRECT("DeferredMaintenancePhotoIdentifier"&amp;RIGHT("0"&amp;9,2))="","",IF(INDIRECT("PropertyInspectionCaptionPhoto"&amp;RIGHT("0"&amp;INDIRECT("DeferredMaintenancePhotoIdentifier"&amp;RIGHT("0"&amp;9,2)),2))="","",INDIRECT("PropertyInspectionCaptionPhoto"&amp;RIGHT("0"&amp;INDIRECT("DeferredMaintenancePhotoIdentifier"&amp;RIGHT("0"&amp;9,2)),2))))</f>
        <v/>
      </c>
      <c r="C101" s="656"/>
      <c r="D101" s="656"/>
      <c r="E101" s="656"/>
      <c r="F101" s="656"/>
      <c r="G101" s="656"/>
      <c r="H101" s="656"/>
      <c r="I101" s="656"/>
      <c r="J101" s="656"/>
      <c r="K101" s="656"/>
      <c r="L101" s="656"/>
      <c r="M101" s="656"/>
      <c r="N101" s="656"/>
      <c r="O101" s="656"/>
      <c r="P101" s="656"/>
      <c r="Q101" s="656"/>
      <c r="R101" s="656"/>
      <c r="S101" s="656"/>
      <c r="T101" s="656"/>
      <c r="U101" s="656"/>
      <c r="V101" s="656"/>
      <c r="W101" s="656"/>
      <c r="X101" s="656"/>
      <c r="Y101" s="656"/>
      <c r="Z101" s="657"/>
      <c r="AA101" s="659"/>
      <c r="AB101" s="660"/>
      <c r="AC101" s="659"/>
      <c r="AD101" s="660"/>
      <c r="AE101" s="661"/>
      <c r="AF101" s="662"/>
      <c r="AG101" s="663"/>
      <c r="AH101" s="664"/>
      <c r="AI101" s="664"/>
      <c r="AJ101" s="665"/>
    </row>
    <row r="102" spans="1:36" ht="45.95" customHeight="1">
      <c r="A102" s="176">
        <v>10</v>
      </c>
      <c r="B102" s="655" t="str" cm="1">
        <f t="array" aca="1" ref="B102" ca="1">IF(INDIRECT("DeferredMaintenancePhotoIdentifier"&amp;RIGHT("0"&amp;10,2))="","",IF(INDIRECT("PropertyInspectionCaptionPhoto"&amp;RIGHT("0"&amp;INDIRECT("DeferredMaintenancePhotoIdentifier"&amp;RIGHT("0"&amp;10,2)),2))="","",INDIRECT("PropertyInspectionCaptionPhoto"&amp;RIGHT("0"&amp;INDIRECT("DeferredMaintenancePhotoIdentifier"&amp;RIGHT("0"&amp;10,2)),2))))</f>
        <v/>
      </c>
      <c r="C102" s="656"/>
      <c r="D102" s="656"/>
      <c r="E102" s="656"/>
      <c r="F102" s="656"/>
      <c r="G102" s="656"/>
      <c r="H102" s="656"/>
      <c r="I102" s="656"/>
      <c r="J102" s="656"/>
      <c r="K102" s="656"/>
      <c r="L102" s="656"/>
      <c r="M102" s="656"/>
      <c r="N102" s="656"/>
      <c r="O102" s="656"/>
      <c r="P102" s="656"/>
      <c r="Q102" s="656"/>
      <c r="R102" s="656"/>
      <c r="S102" s="656"/>
      <c r="T102" s="656"/>
      <c r="U102" s="656"/>
      <c r="V102" s="656"/>
      <c r="W102" s="656"/>
      <c r="X102" s="656"/>
      <c r="Y102" s="656"/>
      <c r="Z102" s="657"/>
      <c r="AA102" s="659"/>
      <c r="AB102" s="660"/>
      <c r="AC102" s="659"/>
      <c r="AD102" s="660"/>
      <c r="AE102" s="661"/>
      <c r="AF102" s="662"/>
      <c r="AG102" s="663"/>
      <c r="AH102" s="664"/>
      <c r="AI102" s="664"/>
      <c r="AJ102" s="665"/>
    </row>
    <row r="103" spans="1:36" ht="45.95" customHeight="1">
      <c r="A103" s="176">
        <v>11</v>
      </c>
      <c r="B103" s="655" t="str" cm="1">
        <f t="array" aca="1" ref="B103" ca="1">IF(INDIRECT("DeferredMaintenancePhotoIdentifier"&amp;RIGHT("0"&amp;11,2))="","",IF(INDIRECT("PropertyInspectionCaptionPhoto"&amp;RIGHT("0"&amp;INDIRECT("DeferredMaintenancePhotoIdentifier"&amp;RIGHT("0"&amp;11,2)),2))="","",INDIRECT("PropertyInspectionCaptionPhoto"&amp;RIGHT("0"&amp;INDIRECT("DeferredMaintenancePhotoIdentifier"&amp;RIGHT("0"&amp;11,2)),2))))</f>
        <v/>
      </c>
      <c r="C103" s="656"/>
      <c r="D103" s="656"/>
      <c r="E103" s="656"/>
      <c r="F103" s="656"/>
      <c r="G103" s="656"/>
      <c r="H103" s="656"/>
      <c r="I103" s="656"/>
      <c r="J103" s="656"/>
      <c r="K103" s="656"/>
      <c r="L103" s="656"/>
      <c r="M103" s="656"/>
      <c r="N103" s="656"/>
      <c r="O103" s="656"/>
      <c r="P103" s="656"/>
      <c r="Q103" s="656"/>
      <c r="R103" s="656"/>
      <c r="S103" s="656"/>
      <c r="T103" s="656"/>
      <c r="U103" s="656"/>
      <c r="V103" s="656"/>
      <c r="W103" s="656"/>
      <c r="X103" s="656"/>
      <c r="Y103" s="656"/>
      <c r="Z103" s="657"/>
      <c r="AA103" s="659"/>
      <c r="AB103" s="660"/>
      <c r="AC103" s="659"/>
      <c r="AD103" s="660"/>
      <c r="AE103" s="661"/>
      <c r="AF103" s="662"/>
      <c r="AG103" s="663"/>
      <c r="AH103" s="664"/>
      <c r="AI103" s="664"/>
      <c r="AJ103" s="665"/>
    </row>
    <row r="104" spans="1:36" ht="45.95" customHeight="1">
      <c r="A104" s="176">
        <v>12</v>
      </c>
      <c r="B104" s="655" t="str" cm="1">
        <f t="array" aca="1" ref="B104" ca="1">IF(INDIRECT("DeferredMaintenancePhotoIdentifier"&amp;RIGHT("0"&amp;12,2))="","",IF(INDIRECT("PropertyInspectionCaptionPhoto"&amp;RIGHT("0"&amp;INDIRECT("DeferredMaintenancePhotoIdentifier"&amp;RIGHT("0"&amp;12,2)),2))="","",INDIRECT("PropertyInspectionCaptionPhoto"&amp;RIGHT("0"&amp;INDIRECT("DeferredMaintenancePhotoIdentifier"&amp;RIGHT("0"&amp;12,2)),2))))</f>
        <v/>
      </c>
      <c r="C104" s="656"/>
      <c r="D104" s="656"/>
      <c r="E104" s="656"/>
      <c r="F104" s="656"/>
      <c r="G104" s="656"/>
      <c r="H104" s="656"/>
      <c r="I104" s="656"/>
      <c r="J104" s="656"/>
      <c r="K104" s="656"/>
      <c r="L104" s="656"/>
      <c r="M104" s="656"/>
      <c r="N104" s="656"/>
      <c r="O104" s="656"/>
      <c r="P104" s="656"/>
      <c r="Q104" s="656"/>
      <c r="R104" s="656"/>
      <c r="S104" s="656"/>
      <c r="T104" s="656"/>
      <c r="U104" s="656"/>
      <c r="V104" s="656"/>
      <c r="W104" s="656"/>
      <c r="X104" s="656"/>
      <c r="Y104" s="656"/>
      <c r="Z104" s="657"/>
      <c r="AA104" s="659"/>
      <c r="AB104" s="660"/>
      <c r="AC104" s="659"/>
      <c r="AD104" s="660"/>
      <c r="AE104" s="661"/>
      <c r="AF104" s="662"/>
      <c r="AG104" s="663"/>
      <c r="AH104" s="664"/>
      <c r="AI104" s="664"/>
      <c r="AJ104" s="665"/>
    </row>
    <row r="105" spans="1:36" ht="45.95" customHeight="1">
      <c r="A105" s="176">
        <v>13</v>
      </c>
      <c r="B105" s="655" t="str" cm="1">
        <f t="array" aca="1" ref="B105" ca="1">IF(INDIRECT("DeferredMaintenancePhotoIdentifier"&amp;RIGHT("0"&amp;13,2))="","",IF(INDIRECT("PropertyInspectionCaptionPhoto"&amp;RIGHT("0"&amp;INDIRECT("DeferredMaintenancePhotoIdentifier"&amp;RIGHT("0"&amp;13,2)),2))="","",INDIRECT("PropertyInspectionCaptionPhoto"&amp;RIGHT("0"&amp;INDIRECT("DeferredMaintenancePhotoIdentifier"&amp;RIGHT("0"&amp;13,2)),2))))</f>
        <v/>
      </c>
      <c r="C105" s="656"/>
      <c r="D105" s="656"/>
      <c r="E105" s="656"/>
      <c r="F105" s="656"/>
      <c r="G105" s="656"/>
      <c r="H105" s="656"/>
      <c r="I105" s="656"/>
      <c r="J105" s="656"/>
      <c r="K105" s="656"/>
      <c r="L105" s="656"/>
      <c r="M105" s="656"/>
      <c r="N105" s="656"/>
      <c r="O105" s="656"/>
      <c r="P105" s="656"/>
      <c r="Q105" s="656"/>
      <c r="R105" s="656"/>
      <c r="S105" s="656"/>
      <c r="T105" s="656"/>
      <c r="U105" s="656"/>
      <c r="V105" s="656"/>
      <c r="W105" s="656"/>
      <c r="X105" s="656"/>
      <c r="Y105" s="656"/>
      <c r="Z105" s="657"/>
      <c r="AA105" s="659"/>
      <c r="AB105" s="660"/>
      <c r="AC105" s="659"/>
      <c r="AD105" s="660"/>
      <c r="AE105" s="661"/>
      <c r="AF105" s="662"/>
      <c r="AG105" s="663"/>
      <c r="AH105" s="664"/>
      <c r="AI105" s="664"/>
      <c r="AJ105" s="665"/>
    </row>
    <row r="106" spans="1:36" ht="45.95" customHeight="1">
      <c r="A106" s="176">
        <v>14</v>
      </c>
      <c r="B106" s="655" t="str" cm="1">
        <f t="array" aca="1" ref="B106" ca="1">IF(INDIRECT("DeferredMaintenancePhotoIdentifier"&amp;RIGHT("0"&amp;14,2))="","",IF(INDIRECT("PropertyInspectionCaptionPhoto"&amp;RIGHT("0"&amp;INDIRECT("DeferredMaintenancePhotoIdentifier"&amp;RIGHT("0"&amp;14,2)),2))="","",INDIRECT("PropertyInspectionCaptionPhoto"&amp;RIGHT("0"&amp;INDIRECT("DeferredMaintenancePhotoIdentifier"&amp;RIGHT("0"&amp;14,2)),2))))</f>
        <v/>
      </c>
      <c r="C106" s="656"/>
      <c r="D106" s="656"/>
      <c r="E106" s="656"/>
      <c r="F106" s="656"/>
      <c r="G106" s="656"/>
      <c r="H106" s="656"/>
      <c r="I106" s="656"/>
      <c r="J106" s="656"/>
      <c r="K106" s="656"/>
      <c r="L106" s="656"/>
      <c r="M106" s="656"/>
      <c r="N106" s="656"/>
      <c r="O106" s="656"/>
      <c r="P106" s="656"/>
      <c r="Q106" s="656"/>
      <c r="R106" s="656"/>
      <c r="S106" s="656"/>
      <c r="T106" s="656"/>
      <c r="U106" s="656"/>
      <c r="V106" s="656"/>
      <c r="W106" s="656"/>
      <c r="X106" s="656"/>
      <c r="Y106" s="656"/>
      <c r="Z106" s="657"/>
      <c r="AA106" s="659"/>
      <c r="AB106" s="660"/>
      <c r="AC106" s="659"/>
      <c r="AD106" s="660"/>
      <c r="AE106" s="661"/>
      <c r="AF106" s="662"/>
      <c r="AG106" s="663"/>
      <c r="AH106" s="664"/>
      <c r="AI106" s="664"/>
      <c r="AJ106" s="665"/>
    </row>
    <row r="107" spans="1:36" ht="45.95" customHeight="1">
      <c r="A107" s="176">
        <v>15</v>
      </c>
      <c r="B107" s="655" t="str" cm="1">
        <f t="array" aca="1" ref="B107" ca="1">IF(INDIRECT("DeferredMaintenancePhotoIdentifier"&amp;RIGHT("0"&amp;15,2))="","",IF(INDIRECT("PropertyInspectionCaptionPhoto"&amp;RIGHT("0"&amp;INDIRECT("DeferredMaintenancePhotoIdentifier"&amp;RIGHT("0"&amp;15,2)),2))="","",INDIRECT("PropertyInspectionCaptionPhoto"&amp;RIGHT("0"&amp;INDIRECT("DeferredMaintenancePhotoIdentifier"&amp;RIGHT("0"&amp;15,2)),2))))</f>
        <v/>
      </c>
      <c r="C107" s="656"/>
      <c r="D107" s="656"/>
      <c r="E107" s="656"/>
      <c r="F107" s="656"/>
      <c r="G107" s="656"/>
      <c r="H107" s="656"/>
      <c r="I107" s="656"/>
      <c r="J107" s="656"/>
      <c r="K107" s="656"/>
      <c r="L107" s="656"/>
      <c r="M107" s="656"/>
      <c r="N107" s="656"/>
      <c r="O107" s="656"/>
      <c r="P107" s="656"/>
      <c r="Q107" s="656"/>
      <c r="R107" s="656"/>
      <c r="S107" s="656"/>
      <c r="T107" s="656"/>
      <c r="U107" s="656"/>
      <c r="V107" s="656"/>
      <c r="W107" s="656"/>
      <c r="X107" s="656"/>
      <c r="Y107" s="656"/>
      <c r="Z107" s="657"/>
      <c r="AA107" s="659"/>
      <c r="AB107" s="660"/>
      <c r="AC107" s="659"/>
      <c r="AD107" s="660"/>
      <c r="AE107" s="661"/>
      <c r="AF107" s="662"/>
      <c r="AG107" s="663"/>
      <c r="AH107" s="664"/>
      <c r="AI107" s="664"/>
      <c r="AJ107" s="665"/>
    </row>
    <row r="108" spans="1:36" ht="45.95" customHeight="1">
      <c r="A108" s="176">
        <v>16</v>
      </c>
      <c r="B108" s="655" t="str" cm="1">
        <f t="array" aca="1" ref="B108" ca="1">IF(INDIRECT("DeferredMaintenancePhotoIdentifier"&amp;RIGHT("0"&amp;16,2))="","",IF(INDIRECT("PropertyInspectionCaptionPhoto"&amp;RIGHT("0"&amp;INDIRECT("DeferredMaintenancePhotoIdentifier"&amp;RIGHT("0"&amp;16,2)),2))="","",INDIRECT("PropertyInspectionCaptionPhoto"&amp;RIGHT("0"&amp;INDIRECT("DeferredMaintenancePhotoIdentifier"&amp;RIGHT("0"&amp;16,2)),2))))</f>
        <v/>
      </c>
      <c r="C108" s="656"/>
      <c r="D108" s="656"/>
      <c r="E108" s="656"/>
      <c r="F108" s="656"/>
      <c r="G108" s="656"/>
      <c r="H108" s="656"/>
      <c r="I108" s="656"/>
      <c r="J108" s="656"/>
      <c r="K108" s="656"/>
      <c r="L108" s="656"/>
      <c r="M108" s="656"/>
      <c r="N108" s="656"/>
      <c r="O108" s="656"/>
      <c r="P108" s="656"/>
      <c r="Q108" s="656"/>
      <c r="R108" s="656"/>
      <c r="S108" s="656"/>
      <c r="T108" s="656"/>
      <c r="U108" s="656"/>
      <c r="V108" s="656"/>
      <c r="W108" s="656"/>
      <c r="X108" s="656"/>
      <c r="Y108" s="656"/>
      <c r="Z108" s="657"/>
      <c r="AA108" s="659"/>
      <c r="AB108" s="660"/>
      <c r="AC108" s="659"/>
      <c r="AD108" s="660"/>
      <c r="AE108" s="661"/>
      <c r="AF108" s="662"/>
      <c r="AG108" s="663"/>
      <c r="AH108" s="664"/>
      <c r="AI108" s="664"/>
      <c r="AJ108" s="665"/>
    </row>
    <row r="109" spans="1:36" ht="45.95" customHeight="1">
      <c r="A109" s="176">
        <v>17</v>
      </c>
      <c r="B109" s="655" t="str" cm="1">
        <f t="array" aca="1" ref="B109" ca="1">IF(INDIRECT("DeferredMaintenancePhotoIdentifier"&amp;RIGHT("0"&amp;17,2))="","",IF(INDIRECT("PropertyInspectionCaptionPhoto"&amp;RIGHT("0"&amp;INDIRECT("DeferredMaintenancePhotoIdentifier"&amp;RIGHT("0"&amp;17,2)),2))="","",INDIRECT("PropertyInspectionCaptionPhoto"&amp;RIGHT("0"&amp;INDIRECT("DeferredMaintenancePhotoIdentifier"&amp;RIGHT("0"&amp;17,2)),2))))</f>
        <v/>
      </c>
      <c r="C109" s="656"/>
      <c r="D109" s="656"/>
      <c r="E109" s="656"/>
      <c r="F109" s="656"/>
      <c r="G109" s="656"/>
      <c r="H109" s="656"/>
      <c r="I109" s="656"/>
      <c r="J109" s="656"/>
      <c r="K109" s="656"/>
      <c r="L109" s="656"/>
      <c r="M109" s="656"/>
      <c r="N109" s="656"/>
      <c r="O109" s="656"/>
      <c r="P109" s="656"/>
      <c r="Q109" s="656"/>
      <c r="R109" s="656"/>
      <c r="S109" s="656"/>
      <c r="T109" s="656"/>
      <c r="U109" s="656"/>
      <c r="V109" s="656"/>
      <c r="W109" s="656"/>
      <c r="X109" s="656"/>
      <c r="Y109" s="656"/>
      <c r="Z109" s="657"/>
      <c r="AA109" s="659"/>
      <c r="AB109" s="660"/>
      <c r="AC109" s="659"/>
      <c r="AD109" s="660"/>
      <c r="AE109" s="661"/>
      <c r="AF109" s="662"/>
      <c r="AG109" s="663"/>
      <c r="AH109" s="664"/>
      <c r="AI109" s="664"/>
      <c r="AJ109" s="665"/>
    </row>
    <row r="110" spans="1:36" ht="45.95" customHeight="1">
      <c r="A110" s="176">
        <v>18</v>
      </c>
      <c r="B110" s="655" t="str" cm="1">
        <f t="array" aca="1" ref="B110" ca="1">IF(INDIRECT("DeferredMaintenancePhotoIdentifier"&amp;RIGHT("0"&amp;18,2))="","",IF(INDIRECT("PropertyInspectionCaptionPhoto"&amp;RIGHT("0"&amp;INDIRECT("DeferredMaintenancePhotoIdentifier"&amp;RIGHT("0"&amp;18,2)),2))="","",INDIRECT("PropertyInspectionCaptionPhoto"&amp;RIGHT("0"&amp;INDIRECT("DeferredMaintenancePhotoIdentifier"&amp;RIGHT("0"&amp;18,2)),2))))</f>
        <v/>
      </c>
      <c r="C110" s="656"/>
      <c r="D110" s="656"/>
      <c r="E110" s="656"/>
      <c r="F110" s="656"/>
      <c r="G110" s="656"/>
      <c r="H110" s="656"/>
      <c r="I110" s="656"/>
      <c r="J110" s="656"/>
      <c r="K110" s="656"/>
      <c r="L110" s="656"/>
      <c r="M110" s="656"/>
      <c r="N110" s="656"/>
      <c r="O110" s="656"/>
      <c r="P110" s="656"/>
      <c r="Q110" s="656"/>
      <c r="R110" s="656"/>
      <c r="S110" s="656"/>
      <c r="T110" s="656"/>
      <c r="U110" s="656"/>
      <c r="V110" s="656"/>
      <c r="W110" s="656"/>
      <c r="X110" s="656"/>
      <c r="Y110" s="656"/>
      <c r="Z110" s="657"/>
      <c r="AA110" s="659"/>
      <c r="AB110" s="660"/>
      <c r="AC110" s="659"/>
      <c r="AD110" s="660"/>
      <c r="AE110" s="661"/>
      <c r="AF110" s="662"/>
      <c r="AG110" s="663"/>
      <c r="AH110" s="664"/>
      <c r="AI110" s="664"/>
      <c r="AJ110" s="665"/>
    </row>
    <row r="111" spans="1:36" ht="45.95" customHeight="1">
      <c r="A111" s="176">
        <v>19</v>
      </c>
      <c r="B111" s="655" t="str" cm="1">
        <f t="array" aca="1" ref="B111" ca="1">IF(INDIRECT("DeferredMaintenancePhotoIdentifier"&amp;RIGHT("0"&amp;19,2))="","",IF(INDIRECT("PropertyInspectionCaptionPhoto"&amp;RIGHT("0"&amp;INDIRECT("DeferredMaintenancePhotoIdentifier"&amp;RIGHT("0"&amp;19,2)),2))="","",INDIRECT("PropertyInspectionCaptionPhoto"&amp;RIGHT("0"&amp;INDIRECT("DeferredMaintenancePhotoIdentifier"&amp;RIGHT("0"&amp;19,2)),2))))</f>
        <v/>
      </c>
      <c r="C111" s="656"/>
      <c r="D111" s="656"/>
      <c r="E111" s="656"/>
      <c r="F111" s="656"/>
      <c r="G111" s="656"/>
      <c r="H111" s="656"/>
      <c r="I111" s="656"/>
      <c r="J111" s="656"/>
      <c r="K111" s="656"/>
      <c r="L111" s="656"/>
      <c r="M111" s="656"/>
      <c r="N111" s="656"/>
      <c r="O111" s="656"/>
      <c r="P111" s="656"/>
      <c r="Q111" s="656"/>
      <c r="R111" s="656"/>
      <c r="S111" s="656"/>
      <c r="T111" s="656"/>
      <c r="U111" s="656"/>
      <c r="V111" s="656"/>
      <c r="W111" s="656"/>
      <c r="X111" s="656"/>
      <c r="Y111" s="656"/>
      <c r="Z111" s="657"/>
      <c r="AA111" s="659"/>
      <c r="AB111" s="660"/>
      <c r="AC111" s="659"/>
      <c r="AD111" s="660"/>
      <c r="AE111" s="661"/>
      <c r="AF111" s="662"/>
      <c r="AG111" s="663"/>
      <c r="AH111" s="664"/>
      <c r="AI111" s="664"/>
      <c r="AJ111" s="665"/>
    </row>
    <row r="112" spans="1:36" ht="45.95" customHeight="1">
      <c r="A112" s="176">
        <v>20</v>
      </c>
      <c r="B112" s="655" t="str" cm="1">
        <f t="array" aca="1" ref="B112" ca="1">IF(INDIRECT("DeferredMaintenancePhotoIdentifier"&amp;RIGHT("0"&amp;20,2))="","",IF(INDIRECT("PropertyInspectionCaptionPhoto"&amp;RIGHT("0"&amp;INDIRECT("DeferredMaintenancePhotoIdentifier"&amp;RIGHT("0"&amp;20,2)),2))="","",INDIRECT("PropertyInspectionCaptionPhoto"&amp;RIGHT("0"&amp;INDIRECT("DeferredMaintenancePhotoIdentifier"&amp;RIGHT("0"&amp;20,2)),2))))</f>
        <v/>
      </c>
      <c r="C112" s="656"/>
      <c r="D112" s="656"/>
      <c r="E112" s="656"/>
      <c r="F112" s="656"/>
      <c r="G112" s="656"/>
      <c r="H112" s="656"/>
      <c r="I112" s="656"/>
      <c r="J112" s="656"/>
      <c r="K112" s="656"/>
      <c r="L112" s="656"/>
      <c r="M112" s="656"/>
      <c r="N112" s="656"/>
      <c r="O112" s="656"/>
      <c r="P112" s="656"/>
      <c r="Q112" s="656"/>
      <c r="R112" s="656"/>
      <c r="S112" s="656"/>
      <c r="T112" s="656"/>
      <c r="U112" s="656"/>
      <c r="V112" s="656"/>
      <c r="W112" s="656"/>
      <c r="X112" s="656"/>
      <c r="Y112" s="656"/>
      <c r="Z112" s="657"/>
      <c r="AA112" s="659"/>
      <c r="AB112" s="660"/>
      <c r="AC112" s="659"/>
      <c r="AD112" s="660"/>
      <c r="AE112" s="661"/>
      <c r="AF112" s="662"/>
      <c r="AG112" s="663"/>
      <c r="AH112" s="664"/>
      <c r="AI112" s="664"/>
      <c r="AJ112" s="665"/>
    </row>
    <row r="113" spans="1:36" ht="45.95" customHeight="1">
      <c r="A113" s="176">
        <v>21</v>
      </c>
      <c r="B113" s="655" t="str" cm="1">
        <f t="array" aca="1" ref="B113" ca="1">IF(INDIRECT("DeferredMaintenancePhotoIdentifier"&amp;RIGHT("0"&amp;21,2))="","",IF(INDIRECT("PropertyInspectionCaptionPhoto"&amp;RIGHT("0"&amp;INDIRECT("DeferredMaintenancePhotoIdentifier"&amp;RIGHT("0"&amp;21,2)),2))="","",INDIRECT("PropertyInspectionCaptionPhoto"&amp;RIGHT("0"&amp;INDIRECT("DeferredMaintenancePhotoIdentifier"&amp;RIGHT("0"&amp;21,2)),2))))</f>
        <v/>
      </c>
      <c r="C113" s="656"/>
      <c r="D113" s="656"/>
      <c r="E113" s="656"/>
      <c r="F113" s="656"/>
      <c r="G113" s="656"/>
      <c r="H113" s="656"/>
      <c r="I113" s="656"/>
      <c r="J113" s="656"/>
      <c r="K113" s="656"/>
      <c r="L113" s="656"/>
      <c r="M113" s="656"/>
      <c r="N113" s="656"/>
      <c r="O113" s="656"/>
      <c r="P113" s="656"/>
      <c r="Q113" s="656"/>
      <c r="R113" s="656"/>
      <c r="S113" s="656"/>
      <c r="T113" s="656"/>
      <c r="U113" s="656"/>
      <c r="V113" s="656"/>
      <c r="W113" s="656"/>
      <c r="X113" s="656"/>
      <c r="Y113" s="656"/>
      <c r="Z113" s="657"/>
      <c r="AA113" s="659"/>
      <c r="AB113" s="660"/>
      <c r="AC113" s="659"/>
      <c r="AD113" s="660"/>
      <c r="AE113" s="661"/>
      <c r="AF113" s="662"/>
      <c r="AG113" s="663"/>
      <c r="AH113" s="664"/>
      <c r="AI113" s="664"/>
      <c r="AJ113" s="665"/>
    </row>
    <row r="114" spans="1:36" ht="45.95" customHeight="1">
      <c r="A114" s="176">
        <v>22</v>
      </c>
      <c r="B114" s="655" t="str" cm="1">
        <f t="array" aca="1" ref="B114" ca="1">IF(INDIRECT("DeferredMaintenancePhotoIdentifier"&amp;RIGHT("0"&amp;22,2))="","",IF(INDIRECT("PropertyInspectionCaptionPhoto"&amp;RIGHT("0"&amp;INDIRECT("DeferredMaintenancePhotoIdentifier"&amp;RIGHT("0"&amp;22,2)),2))="","",INDIRECT("PropertyInspectionCaptionPhoto"&amp;RIGHT("0"&amp;INDIRECT("DeferredMaintenancePhotoIdentifier"&amp;RIGHT("0"&amp;22,2)),2))))</f>
        <v/>
      </c>
      <c r="C114" s="656"/>
      <c r="D114" s="656"/>
      <c r="E114" s="656"/>
      <c r="F114" s="656"/>
      <c r="G114" s="656"/>
      <c r="H114" s="656"/>
      <c r="I114" s="656"/>
      <c r="J114" s="656"/>
      <c r="K114" s="656"/>
      <c r="L114" s="656"/>
      <c r="M114" s="656"/>
      <c r="N114" s="656"/>
      <c r="O114" s="656"/>
      <c r="P114" s="656"/>
      <c r="Q114" s="656"/>
      <c r="R114" s="656"/>
      <c r="S114" s="656"/>
      <c r="T114" s="656"/>
      <c r="U114" s="656"/>
      <c r="V114" s="656"/>
      <c r="W114" s="656"/>
      <c r="X114" s="656"/>
      <c r="Y114" s="656"/>
      <c r="Z114" s="657"/>
      <c r="AA114" s="659"/>
      <c r="AB114" s="660"/>
      <c r="AC114" s="659"/>
      <c r="AD114" s="660"/>
      <c r="AE114" s="661"/>
      <c r="AF114" s="662"/>
      <c r="AG114" s="663"/>
      <c r="AH114" s="664"/>
      <c r="AI114" s="664"/>
      <c r="AJ114" s="665"/>
    </row>
    <row r="115" spans="1:36" ht="45.95" customHeight="1">
      <c r="A115" s="176">
        <v>23</v>
      </c>
      <c r="B115" s="655" t="str" cm="1">
        <f t="array" aca="1" ref="B115" ca="1">IF(INDIRECT("DeferredMaintenancePhotoIdentifier"&amp;RIGHT("0"&amp;23,2))="","",IF(INDIRECT("PropertyInspectionCaptionPhoto"&amp;RIGHT("0"&amp;INDIRECT("DeferredMaintenancePhotoIdentifier"&amp;RIGHT("0"&amp;23,2)),2))="","",INDIRECT("PropertyInspectionCaptionPhoto"&amp;RIGHT("0"&amp;INDIRECT("DeferredMaintenancePhotoIdentifier"&amp;RIGHT("0"&amp;23,2)),2))))</f>
        <v/>
      </c>
      <c r="C115" s="656"/>
      <c r="D115" s="656"/>
      <c r="E115" s="656"/>
      <c r="F115" s="656"/>
      <c r="G115" s="656"/>
      <c r="H115" s="656"/>
      <c r="I115" s="656"/>
      <c r="J115" s="656"/>
      <c r="K115" s="656"/>
      <c r="L115" s="656"/>
      <c r="M115" s="656"/>
      <c r="N115" s="656"/>
      <c r="O115" s="656"/>
      <c r="P115" s="656"/>
      <c r="Q115" s="656"/>
      <c r="R115" s="656"/>
      <c r="S115" s="656"/>
      <c r="T115" s="656"/>
      <c r="U115" s="656"/>
      <c r="V115" s="656"/>
      <c r="W115" s="656"/>
      <c r="X115" s="656"/>
      <c r="Y115" s="656"/>
      <c r="Z115" s="657"/>
      <c r="AA115" s="659"/>
      <c r="AB115" s="660"/>
      <c r="AC115" s="659"/>
      <c r="AD115" s="660"/>
      <c r="AE115" s="661"/>
      <c r="AF115" s="662"/>
      <c r="AG115" s="663"/>
      <c r="AH115" s="664"/>
      <c r="AI115" s="664"/>
      <c r="AJ115" s="665"/>
    </row>
    <row r="116" spans="1:36" ht="45.95" customHeight="1">
      <c r="A116" s="176">
        <v>24</v>
      </c>
      <c r="B116" s="655" t="str" cm="1">
        <f t="array" aca="1" ref="B116" ca="1">IF(INDIRECT("DeferredMaintenancePhotoIdentifier"&amp;RIGHT("0"&amp;24,2))="","",IF(INDIRECT("PropertyInspectionCaptionPhoto"&amp;RIGHT("0"&amp;INDIRECT("DeferredMaintenancePhotoIdentifier"&amp;RIGHT("0"&amp;24,2)),2))="","",INDIRECT("PropertyInspectionCaptionPhoto"&amp;RIGHT("0"&amp;INDIRECT("DeferredMaintenancePhotoIdentifier"&amp;RIGHT("0"&amp;24,2)),2))))</f>
        <v/>
      </c>
      <c r="C116" s="656"/>
      <c r="D116" s="656"/>
      <c r="E116" s="656"/>
      <c r="F116" s="656"/>
      <c r="G116" s="656"/>
      <c r="H116" s="656"/>
      <c r="I116" s="656"/>
      <c r="J116" s="656"/>
      <c r="K116" s="656"/>
      <c r="L116" s="656"/>
      <c r="M116" s="656"/>
      <c r="N116" s="656"/>
      <c r="O116" s="656"/>
      <c r="P116" s="656"/>
      <c r="Q116" s="656"/>
      <c r="R116" s="656"/>
      <c r="S116" s="656"/>
      <c r="T116" s="656"/>
      <c r="U116" s="656"/>
      <c r="V116" s="656"/>
      <c r="W116" s="656"/>
      <c r="X116" s="656"/>
      <c r="Y116" s="656"/>
      <c r="Z116" s="657"/>
      <c r="AA116" s="659"/>
      <c r="AB116" s="660"/>
      <c r="AC116" s="659"/>
      <c r="AD116" s="660"/>
      <c r="AE116" s="661"/>
      <c r="AF116" s="662"/>
      <c r="AG116" s="663"/>
      <c r="AH116" s="664"/>
      <c r="AI116" s="664"/>
      <c r="AJ116" s="665"/>
    </row>
    <row r="117" spans="1:36" ht="45.95" customHeight="1">
      <c r="A117" s="176">
        <v>25</v>
      </c>
      <c r="B117" s="655" t="str" cm="1">
        <f t="array" aca="1" ref="B117" ca="1">IF(INDIRECT("DeferredMaintenancePhotoIdentifier"&amp;RIGHT("0"&amp;25,2))="","",IF(INDIRECT("PropertyInspectionCaptionPhoto"&amp;RIGHT("0"&amp;INDIRECT("DeferredMaintenancePhotoIdentifier"&amp;RIGHT("0"&amp;25,2)),2))="","",INDIRECT("PropertyInspectionCaptionPhoto"&amp;RIGHT("0"&amp;INDIRECT("DeferredMaintenancePhotoIdentifier"&amp;RIGHT("0"&amp;25,2)),2))))</f>
        <v/>
      </c>
      <c r="C117" s="656"/>
      <c r="D117" s="656"/>
      <c r="E117" s="656"/>
      <c r="F117" s="656"/>
      <c r="G117" s="656"/>
      <c r="H117" s="656"/>
      <c r="I117" s="656"/>
      <c r="J117" s="656"/>
      <c r="K117" s="656"/>
      <c r="L117" s="656"/>
      <c r="M117" s="656"/>
      <c r="N117" s="656"/>
      <c r="O117" s="656"/>
      <c r="P117" s="656"/>
      <c r="Q117" s="656"/>
      <c r="R117" s="656"/>
      <c r="S117" s="656"/>
      <c r="T117" s="656"/>
      <c r="U117" s="656"/>
      <c r="V117" s="656"/>
      <c r="W117" s="656"/>
      <c r="X117" s="656"/>
      <c r="Y117" s="656"/>
      <c r="Z117" s="657"/>
      <c r="AA117" s="659"/>
      <c r="AB117" s="660"/>
      <c r="AC117" s="659"/>
      <c r="AD117" s="660"/>
      <c r="AE117" s="661"/>
      <c r="AF117" s="662"/>
      <c r="AG117" s="663"/>
      <c r="AH117" s="664"/>
      <c r="AI117" s="664"/>
      <c r="AJ117" s="665"/>
    </row>
    <row r="118" spans="1:36" ht="45.95" customHeight="1">
      <c r="A118" s="176">
        <v>26</v>
      </c>
      <c r="B118" s="655" t="str" cm="1">
        <f t="array" aca="1" ref="B118" ca="1">IF(INDIRECT("DeferredMaintenancePhotoIdentifier"&amp;RIGHT("0"&amp;26,2))="","",IF(INDIRECT("PropertyInspectionCaptionPhoto"&amp;RIGHT("0"&amp;INDIRECT("DeferredMaintenancePhotoIdentifier"&amp;RIGHT("0"&amp;26,2)),2))="","",INDIRECT("PropertyInspectionCaptionPhoto"&amp;RIGHT("0"&amp;INDIRECT("DeferredMaintenancePhotoIdentifier"&amp;RIGHT("0"&amp;26,2)),2))))</f>
        <v/>
      </c>
      <c r="C118" s="656"/>
      <c r="D118" s="656"/>
      <c r="E118" s="656"/>
      <c r="F118" s="656"/>
      <c r="G118" s="656"/>
      <c r="H118" s="656"/>
      <c r="I118" s="656"/>
      <c r="J118" s="656"/>
      <c r="K118" s="656"/>
      <c r="L118" s="656"/>
      <c r="M118" s="656"/>
      <c r="N118" s="656"/>
      <c r="O118" s="656"/>
      <c r="P118" s="656"/>
      <c r="Q118" s="656"/>
      <c r="R118" s="656"/>
      <c r="S118" s="656"/>
      <c r="T118" s="656"/>
      <c r="U118" s="656"/>
      <c r="V118" s="656"/>
      <c r="W118" s="656"/>
      <c r="X118" s="656"/>
      <c r="Y118" s="656"/>
      <c r="Z118" s="657"/>
      <c r="AA118" s="659"/>
      <c r="AB118" s="660"/>
      <c r="AC118" s="659"/>
      <c r="AD118" s="660"/>
      <c r="AE118" s="661"/>
      <c r="AF118" s="662"/>
      <c r="AG118" s="663"/>
      <c r="AH118" s="664"/>
      <c r="AI118" s="664"/>
      <c r="AJ118" s="665"/>
    </row>
    <row r="119" spans="1:36" ht="45.95" customHeight="1">
      <c r="A119" s="176">
        <v>27</v>
      </c>
      <c r="B119" s="655" t="str" cm="1">
        <f t="array" aca="1" ref="B119" ca="1">IF(INDIRECT("DeferredMaintenancePhotoIdentifier"&amp;RIGHT("0"&amp;27,2))="","",IF(INDIRECT("PropertyInspectionCaptionPhoto"&amp;RIGHT("0"&amp;INDIRECT("DeferredMaintenancePhotoIdentifier"&amp;RIGHT("0"&amp;27,2)),2))="","",INDIRECT("PropertyInspectionCaptionPhoto"&amp;RIGHT("0"&amp;INDIRECT("DeferredMaintenancePhotoIdentifier"&amp;RIGHT("0"&amp;27,2)),2))))</f>
        <v/>
      </c>
      <c r="C119" s="656"/>
      <c r="D119" s="656"/>
      <c r="E119" s="656"/>
      <c r="F119" s="656"/>
      <c r="G119" s="656"/>
      <c r="H119" s="656"/>
      <c r="I119" s="656"/>
      <c r="J119" s="656"/>
      <c r="K119" s="656"/>
      <c r="L119" s="656"/>
      <c r="M119" s="656"/>
      <c r="N119" s="656"/>
      <c r="O119" s="656"/>
      <c r="P119" s="656"/>
      <c r="Q119" s="656"/>
      <c r="R119" s="656"/>
      <c r="S119" s="656"/>
      <c r="T119" s="656"/>
      <c r="U119" s="656"/>
      <c r="V119" s="656"/>
      <c r="W119" s="656"/>
      <c r="X119" s="656"/>
      <c r="Y119" s="656"/>
      <c r="Z119" s="657"/>
      <c r="AA119" s="659"/>
      <c r="AB119" s="660"/>
      <c r="AC119" s="659"/>
      <c r="AD119" s="660"/>
      <c r="AE119" s="661"/>
      <c r="AF119" s="662"/>
      <c r="AG119" s="663"/>
      <c r="AH119" s="664"/>
      <c r="AI119" s="664"/>
      <c r="AJ119" s="665"/>
    </row>
    <row r="120" spans="1:36" ht="45.95" customHeight="1">
      <c r="A120" s="176">
        <v>28</v>
      </c>
      <c r="B120" s="655" t="str" cm="1">
        <f t="array" aca="1" ref="B120" ca="1">IF(INDIRECT("DeferredMaintenancePhotoIdentifier"&amp;RIGHT("0"&amp;28,2))="","",IF(INDIRECT("PropertyInspectionCaptionPhoto"&amp;RIGHT("0"&amp;INDIRECT("DeferredMaintenancePhotoIdentifier"&amp;RIGHT("0"&amp;28,2)),2))="","",INDIRECT("PropertyInspectionCaptionPhoto"&amp;RIGHT("0"&amp;INDIRECT("DeferredMaintenancePhotoIdentifier"&amp;RIGHT("0"&amp;28,2)),2))))</f>
        <v/>
      </c>
      <c r="C120" s="656"/>
      <c r="D120" s="656"/>
      <c r="E120" s="656"/>
      <c r="F120" s="656"/>
      <c r="G120" s="656"/>
      <c r="H120" s="656"/>
      <c r="I120" s="656"/>
      <c r="J120" s="656"/>
      <c r="K120" s="656"/>
      <c r="L120" s="656"/>
      <c r="M120" s="656"/>
      <c r="N120" s="656"/>
      <c r="O120" s="656"/>
      <c r="P120" s="656"/>
      <c r="Q120" s="656"/>
      <c r="R120" s="656"/>
      <c r="S120" s="656"/>
      <c r="T120" s="656"/>
      <c r="U120" s="656"/>
      <c r="V120" s="656"/>
      <c r="W120" s="656"/>
      <c r="X120" s="656"/>
      <c r="Y120" s="656"/>
      <c r="Z120" s="657"/>
      <c r="AA120" s="659"/>
      <c r="AB120" s="660"/>
      <c r="AC120" s="659"/>
      <c r="AD120" s="660"/>
      <c r="AE120" s="661"/>
      <c r="AF120" s="662"/>
      <c r="AG120" s="663"/>
      <c r="AH120" s="664"/>
      <c r="AI120" s="664"/>
      <c r="AJ120" s="665"/>
    </row>
    <row r="121" spans="1:36" ht="45.95" customHeight="1">
      <c r="A121" s="176">
        <v>29</v>
      </c>
      <c r="B121" s="655" t="str" cm="1">
        <f t="array" aca="1" ref="B121" ca="1">IF(INDIRECT("DeferredMaintenancePhotoIdentifier"&amp;RIGHT("0"&amp;29,2))="","",IF(INDIRECT("PropertyInspectionCaptionPhoto"&amp;RIGHT("0"&amp;INDIRECT("DeferredMaintenancePhotoIdentifier"&amp;RIGHT("0"&amp;29,2)),2))="","",INDIRECT("PropertyInspectionCaptionPhoto"&amp;RIGHT("0"&amp;INDIRECT("DeferredMaintenancePhotoIdentifier"&amp;RIGHT("0"&amp;29,2)),2))))</f>
        <v/>
      </c>
      <c r="C121" s="656"/>
      <c r="D121" s="656"/>
      <c r="E121" s="656"/>
      <c r="F121" s="656"/>
      <c r="G121" s="656"/>
      <c r="H121" s="656"/>
      <c r="I121" s="656"/>
      <c r="J121" s="656"/>
      <c r="K121" s="656"/>
      <c r="L121" s="656"/>
      <c r="M121" s="656"/>
      <c r="N121" s="656"/>
      <c r="O121" s="656"/>
      <c r="P121" s="656"/>
      <c r="Q121" s="656"/>
      <c r="R121" s="656"/>
      <c r="S121" s="656"/>
      <c r="T121" s="656"/>
      <c r="U121" s="656"/>
      <c r="V121" s="656"/>
      <c r="W121" s="656"/>
      <c r="X121" s="656"/>
      <c r="Y121" s="656"/>
      <c r="Z121" s="657"/>
      <c r="AA121" s="659"/>
      <c r="AB121" s="660"/>
      <c r="AC121" s="659"/>
      <c r="AD121" s="660"/>
      <c r="AE121" s="661"/>
      <c r="AF121" s="662"/>
      <c r="AG121" s="663"/>
      <c r="AH121" s="664"/>
      <c r="AI121" s="664"/>
      <c r="AJ121" s="665"/>
    </row>
    <row r="122" spans="1:36" ht="45.95" hidden="1" customHeight="1">
      <c r="A122" s="176">
        <v>30</v>
      </c>
      <c r="B122" s="655" t="str" cm="1">
        <f t="array" aca="1" ref="B122" ca="1">IF(INDIRECT("DeferredMaintenancePhotoIdentifier"&amp;RIGHT("0"&amp;30,2))="","",IF(INDIRECT("PropertyInspectionCaptionPhoto"&amp;RIGHT("0"&amp;INDIRECT("DeferredMaintenancePhotoIdentifier"&amp;RIGHT("0"&amp;30,2)),2))="","",INDIRECT("PropertyInspectionCaptionPhoto"&amp;RIGHT("0"&amp;INDIRECT("DeferredMaintenancePhotoIdentifier"&amp;RIGHT("0"&amp;30,2)),2))))</f>
        <v/>
      </c>
      <c r="C122" s="656"/>
      <c r="D122" s="656"/>
      <c r="E122" s="656"/>
      <c r="F122" s="656"/>
      <c r="G122" s="656"/>
      <c r="H122" s="656"/>
      <c r="I122" s="656"/>
      <c r="J122" s="656"/>
      <c r="K122" s="656"/>
      <c r="L122" s="656"/>
      <c r="M122" s="656"/>
      <c r="N122" s="656"/>
      <c r="O122" s="656"/>
      <c r="P122" s="656"/>
      <c r="Q122" s="656"/>
      <c r="R122" s="656"/>
      <c r="S122" s="656"/>
      <c r="T122" s="656"/>
      <c r="U122" s="656"/>
      <c r="V122" s="656"/>
      <c r="W122" s="656"/>
      <c r="X122" s="656"/>
      <c r="Y122" s="656"/>
      <c r="Z122" s="657"/>
      <c r="AA122" s="659"/>
      <c r="AB122" s="660"/>
      <c r="AC122" s="659"/>
      <c r="AD122" s="660"/>
      <c r="AE122" s="661"/>
      <c r="AF122" s="662"/>
      <c r="AG122" s="663"/>
      <c r="AH122" s="664"/>
      <c r="AI122" s="664"/>
      <c r="AJ122" s="665"/>
    </row>
    <row r="123" spans="1:36" ht="45.95" hidden="1" customHeight="1">
      <c r="A123" s="176">
        <v>31</v>
      </c>
      <c r="B123" s="655" t="str" cm="1">
        <f t="array" aca="1" ref="B123" ca="1">IF(INDIRECT("DeferredMaintenancePhotoIdentifier"&amp;RIGHT("0"&amp;31,2))="","",IF(INDIRECT("PropertyInspectionCaptionPhoto"&amp;RIGHT("0"&amp;INDIRECT("DeferredMaintenancePhotoIdentifier"&amp;RIGHT("0"&amp;31,2)),2))="","",INDIRECT("PropertyInspectionCaptionPhoto"&amp;RIGHT("0"&amp;INDIRECT("DeferredMaintenancePhotoIdentifier"&amp;RIGHT("0"&amp;31,2)),2))))</f>
        <v/>
      </c>
      <c r="C123" s="656"/>
      <c r="D123" s="656"/>
      <c r="E123" s="656"/>
      <c r="F123" s="656"/>
      <c r="G123" s="656"/>
      <c r="H123" s="656"/>
      <c r="I123" s="656"/>
      <c r="J123" s="656"/>
      <c r="K123" s="656"/>
      <c r="L123" s="656"/>
      <c r="M123" s="656"/>
      <c r="N123" s="656"/>
      <c r="O123" s="656"/>
      <c r="P123" s="656"/>
      <c r="Q123" s="656"/>
      <c r="R123" s="656"/>
      <c r="S123" s="656"/>
      <c r="T123" s="656"/>
      <c r="U123" s="656"/>
      <c r="V123" s="656"/>
      <c r="W123" s="656"/>
      <c r="X123" s="656"/>
      <c r="Y123" s="656"/>
      <c r="Z123" s="657"/>
      <c r="AA123" s="659"/>
      <c r="AB123" s="660"/>
      <c r="AC123" s="659"/>
      <c r="AD123" s="660"/>
      <c r="AE123" s="661"/>
      <c r="AF123" s="662"/>
      <c r="AG123" s="663"/>
      <c r="AH123" s="664"/>
      <c r="AI123" s="664"/>
      <c r="AJ123" s="665"/>
    </row>
    <row r="124" spans="1:36" ht="45.95" hidden="1" customHeight="1">
      <c r="A124" s="176">
        <v>32</v>
      </c>
      <c r="B124" s="655" t="str" cm="1">
        <f t="array" aca="1" ref="B124" ca="1">IF(INDIRECT("DeferredMaintenancePhotoIdentifier"&amp;RIGHT("0"&amp;32,2))="","",IF(INDIRECT("PropertyInspectionCaptionPhoto"&amp;RIGHT("0"&amp;INDIRECT("DeferredMaintenancePhotoIdentifier"&amp;RIGHT("0"&amp;32,2)),2))="","",INDIRECT("PropertyInspectionCaptionPhoto"&amp;RIGHT("0"&amp;INDIRECT("DeferredMaintenancePhotoIdentifier"&amp;RIGHT("0"&amp;32,2)),2))))</f>
        <v/>
      </c>
      <c r="C124" s="656"/>
      <c r="D124" s="656"/>
      <c r="E124" s="656"/>
      <c r="F124" s="656"/>
      <c r="G124" s="656"/>
      <c r="H124" s="656"/>
      <c r="I124" s="656"/>
      <c r="J124" s="656"/>
      <c r="K124" s="656"/>
      <c r="L124" s="656"/>
      <c r="M124" s="656"/>
      <c r="N124" s="656"/>
      <c r="O124" s="656"/>
      <c r="P124" s="656"/>
      <c r="Q124" s="656"/>
      <c r="R124" s="656"/>
      <c r="S124" s="656"/>
      <c r="T124" s="656"/>
      <c r="U124" s="656"/>
      <c r="V124" s="656"/>
      <c r="W124" s="656"/>
      <c r="X124" s="656"/>
      <c r="Y124" s="656"/>
      <c r="Z124" s="657"/>
      <c r="AA124" s="659"/>
      <c r="AB124" s="660"/>
      <c r="AC124" s="659"/>
      <c r="AD124" s="660"/>
      <c r="AE124" s="661"/>
      <c r="AF124" s="662"/>
      <c r="AG124" s="663"/>
      <c r="AH124" s="664"/>
      <c r="AI124" s="664"/>
      <c r="AJ124" s="665"/>
    </row>
    <row r="125" spans="1:36" ht="45.95" hidden="1" customHeight="1">
      <c r="A125" s="176">
        <v>33</v>
      </c>
      <c r="B125" s="655" t="str" cm="1">
        <f t="array" aca="1" ref="B125" ca="1">IF(INDIRECT("DeferredMaintenancePhotoIdentifier"&amp;RIGHT("0"&amp;33,2))="","",IF(INDIRECT("PropertyInspectionCaptionPhoto"&amp;RIGHT("0"&amp;INDIRECT("DeferredMaintenancePhotoIdentifier"&amp;RIGHT("0"&amp;33,2)),2))="","",INDIRECT("PropertyInspectionCaptionPhoto"&amp;RIGHT("0"&amp;INDIRECT("DeferredMaintenancePhotoIdentifier"&amp;RIGHT("0"&amp;33,2)),2))))</f>
        <v/>
      </c>
      <c r="C125" s="656"/>
      <c r="D125" s="656"/>
      <c r="E125" s="656"/>
      <c r="F125" s="656"/>
      <c r="G125" s="656"/>
      <c r="H125" s="656"/>
      <c r="I125" s="656"/>
      <c r="J125" s="656"/>
      <c r="K125" s="656"/>
      <c r="L125" s="656"/>
      <c r="M125" s="656"/>
      <c r="N125" s="656"/>
      <c r="O125" s="656"/>
      <c r="P125" s="656"/>
      <c r="Q125" s="656"/>
      <c r="R125" s="656"/>
      <c r="S125" s="656"/>
      <c r="T125" s="656"/>
      <c r="U125" s="656"/>
      <c r="V125" s="656"/>
      <c r="W125" s="656"/>
      <c r="X125" s="656"/>
      <c r="Y125" s="656"/>
      <c r="Z125" s="657"/>
      <c r="AA125" s="659"/>
      <c r="AB125" s="660"/>
      <c r="AC125" s="659"/>
      <c r="AD125" s="660"/>
      <c r="AE125" s="661"/>
      <c r="AF125" s="662"/>
      <c r="AG125" s="663"/>
      <c r="AH125" s="664"/>
      <c r="AI125" s="664"/>
      <c r="AJ125" s="665"/>
    </row>
    <row r="126" spans="1:36" ht="45.95" hidden="1" customHeight="1">
      <c r="A126" s="176">
        <v>34</v>
      </c>
      <c r="B126" s="655" t="str" cm="1">
        <f t="array" aca="1" ref="B126" ca="1">IF(INDIRECT("DeferredMaintenancePhotoIdentifier"&amp;RIGHT("0"&amp;34,2))="","",IF(INDIRECT("PropertyInspectionCaptionPhoto"&amp;RIGHT("0"&amp;INDIRECT("DeferredMaintenancePhotoIdentifier"&amp;RIGHT("0"&amp;34,2)),2))="","",INDIRECT("PropertyInspectionCaptionPhoto"&amp;RIGHT("0"&amp;INDIRECT("DeferredMaintenancePhotoIdentifier"&amp;RIGHT("0"&amp;34,2)),2))))</f>
        <v/>
      </c>
      <c r="C126" s="656"/>
      <c r="D126" s="656"/>
      <c r="E126" s="656"/>
      <c r="F126" s="656"/>
      <c r="G126" s="656"/>
      <c r="H126" s="656"/>
      <c r="I126" s="656"/>
      <c r="J126" s="656"/>
      <c r="K126" s="656"/>
      <c r="L126" s="656"/>
      <c r="M126" s="656"/>
      <c r="N126" s="656"/>
      <c r="O126" s="656"/>
      <c r="P126" s="656"/>
      <c r="Q126" s="656"/>
      <c r="R126" s="656"/>
      <c r="S126" s="656"/>
      <c r="T126" s="656"/>
      <c r="U126" s="656"/>
      <c r="V126" s="656"/>
      <c r="W126" s="656"/>
      <c r="X126" s="656"/>
      <c r="Y126" s="656"/>
      <c r="Z126" s="657"/>
      <c r="AA126" s="659"/>
      <c r="AB126" s="660"/>
      <c r="AC126" s="659"/>
      <c r="AD126" s="660"/>
      <c r="AE126" s="661"/>
      <c r="AF126" s="662"/>
      <c r="AG126" s="663"/>
      <c r="AH126" s="664"/>
      <c r="AI126" s="664"/>
      <c r="AJ126" s="665"/>
    </row>
    <row r="127" spans="1:36" ht="45.95" hidden="1" customHeight="1">
      <c r="A127" s="176">
        <v>35</v>
      </c>
      <c r="B127" s="655" t="str" cm="1">
        <f t="array" aca="1" ref="B127" ca="1">IF(INDIRECT("DeferredMaintenancePhotoIdentifier"&amp;RIGHT("0"&amp;35,2))="","",IF(INDIRECT("PropertyInspectionCaptionPhoto"&amp;RIGHT("0"&amp;INDIRECT("DeferredMaintenancePhotoIdentifier"&amp;RIGHT("0"&amp;35,2)),2))="","",INDIRECT("PropertyInspectionCaptionPhoto"&amp;RIGHT("0"&amp;INDIRECT("DeferredMaintenancePhotoIdentifier"&amp;RIGHT("0"&amp;35,2)),2))))</f>
        <v/>
      </c>
      <c r="C127" s="656"/>
      <c r="D127" s="656"/>
      <c r="E127" s="656"/>
      <c r="F127" s="656"/>
      <c r="G127" s="656"/>
      <c r="H127" s="656"/>
      <c r="I127" s="656"/>
      <c r="J127" s="656"/>
      <c r="K127" s="656"/>
      <c r="L127" s="656"/>
      <c r="M127" s="656"/>
      <c r="N127" s="656"/>
      <c r="O127" s="656"/>
      <c r="P127" s="656"/>
      <c r="Q127" s="656"/>
      <c r="R127" s="656"/>
      <c r="S127" s="656"/>
      <c r="T127" s="656"/>
      <c r="U127" s="656"/>
      <c r="V127" s="656"/>
      <c r="W127" s="656"/>
      <c r="X127" s="656"/>
      <c r="Y127" s="656"/>
      <c r="Z127" s="657"/>
      <c r="AA127" s="659"/>
      <c r="AB127" s="660"/>
      <c r="AC127" s="659"/>
      <c r="AD127" s="660"/>
      <c r="AE127" s="661"/>
      <c r="AF127" s="662"/>
      <c r="AG127" s="663"/>
      <c r="AH127" s="664"/>
      <c r="AI127" s="664"/>
      <c r="AJ127" s="665"/>
    </row>
    <row r="128" spans="1:36" ht="45.95" hidden="1" customHeight="1">
      <c r="A128" s="176">
        <v>36</v>
      </c>
      <c r="B128" s="655" t="str" cm="1">
        <f t="array" aca="1" ref="B128" ca="1">IF(INDIRECT("DeferredMaintenancePhotoIdentifier"&amp;RIGHT("0"&amp;36,2))="","",IF(INDIRECT("PropertyInspectionCaptionPhoto"&amp;RIGHT("0"&amp;INDIRECT("DeferredMaintenancePhotoIdentifier"&amp;RIGHT("0"&amp;36,2)),2))="","",INDIRECT("PropertyInspectionCaptionPhoto"&amp;RIGHT("0"&amp;INDIRECT("DeferredMaintenancePhotoIdentifier"&amp;RIGHT("0"&amp;36,2)),2))))</f>
        <v/>
      </c>
      <c r="C128" s="656"/>
      <c r="D128" s="656"/>
      <c r="E128" s="656"/>
      <c r="F128" s="656"/>
      <c r="G128" s="656"/>
      <c r="H128" s="656"/>
      <c r="I128" s="656"/>
      <c r="J128" s="656"/>
      <c r="K128" s="656"/>
      <c r="L128" s="656"/>
      <c r="M128" s="656"/>
      <c r="N128" s="656"/>
      <c r="O128" s="656"/>
      <c r="P128" s="656"/>
      <c r="Q128" s="656"/>
      <c r="R128" s="656"/>
      <c r="S128" s="656"/>
      <c r="T128" s="656"/>
      <c r="U128" s="656"/>
      <c r="V128" s="656"/>
      <c r="W128" s="656"/>
      <c r="X128" s="656"/>
      <c r="Y128" s="656"/>
      <c r="Z128" s="657"/>
      <c r="AA128" s="659"/>
      <c r="AB128" s="660"/>
      <c r="AC128" s="659"/>
      <c r="AD128" s="660"/>
      <c r="AE128" s="661"/>
      <c r="AF128" s="662"/>
      <c r="AG128" s="663"/>
      <c r="AH128" s="664"/>
      <c r="AI128" s="664"/>
      <c r="AJ128" s="665"/>
    </row>
    <row r="129" spans="1:36" ht="45.95" hidden="1" customHeight="1">
      <c r="A129" s="176">
        <v>37</v>
      </c>
      <c r="B129" s="655" t="str" cm="1">
        <f t="array" aca="1" ref="B129" ca="1">IF(INDIRECT("DeferredMaintenancePhotoIdentifier"&amp;RIGHT("0"&amp;37,2))="","",IF(INDIRECT("PropertyInspectionCaptionPhoto"&amp;RIGHT("0"&amp;INDIRECT("DeferredMaintenancePhotoIdentifier"&amp;RIGHT("0"&amp;37,2)),2))="","",INDIRECT("PropertyInspectionCaptionPhoto"&amp;RIGHT("0"&amp;INDIRECT("DeferredMaintenancePhotoIdentifier"&amp;RIGHT("0"&amp;37,2)),2))))</f>
        <v/>
      </c>
      <c r="C129" s="656"/>
      <c r="D129" s="656"/>
      <c r="E129" s="656"/>
      <c r="F129" s="656"/>
      <c r="G129" s="656"/>
      <c r="H129" s="656"/>
      <c r="I129" s="656"/>
      <c r="J129" s="656"/>
      <c r="K129" s="656"/>
      <c r="L129" s="656"/>
      <c r="M129" s="656"/>
      <c r="N129" s="656"/>
      <c r="O129" s="656"/>
      <c r="P129" s="656"/>
      <c r="Q129" s="656"/>
      <c r="R129" s="656"/>
      <c r="S129" s="656"/>
      <c r="T129" s="656"/>
      <c r="U129" s="656"/>
      <c r="V129" s="656"/>
      <c r="W129" s="656"/>
      <c r="X129" s="656"/>
      <c r="Y129" s="656"/>
      <c r="Z129" s="657"/>
      <c r="AA129" s="659"/>
      <c r="AB129" s="660"/>
      <c r="AC129" s="659"/>
      <c r="AD129" s="660"/>
      <c r="AE129" s="661"/>
      <c r="AF129" s="662"/>
      <c r="AG129" s="663"/>
      <c r="AH129" s="664"/>
      <c r="AI129" s="664"/>
      <c r="AJ129" s="665"/>
    </row>
    <row r="130" spans="1:36" ht="45.95" hidden="1" customHeight="1">
      <c r="A130" s="176">
        <v>38</v>
      </c>
      <c r="B130" s="655" t="str" cm="1">
        <f t="array" aca="1" ref="B130" ca="1">IF(INDIRECT("DeferredMaintenancePhotoIdentifier"&amp;RIGHT("0"&amp;38,2))="","",IF(INDIRECT("PropertyInspectionCaptionPhoto"&amp;RIGHT("0"&amp;INDIRECT("DeferredMaintenancePhotoIdentifier"&amp;RIGHT("0"&amp;38,2)),2))="","",INDIRECT("PropertyInspectionCaptionPhoto"&amp;RIGHT("0"&amp;INDIRECT("DeferredMaintenancePhotoIdentifier"&amp;RIGHT("0"&amp;38,2)),2))))</f>
        <v/>
      </c>
      <c r="C130" s="656"/>
      <c r="D130" s="656"/>
      <c r="E130" s="656"/>
      <c r="F130" s="656"/>
      <c r="G130" s="656"/>
      <c r="H130" s="656"/>
      <c r="I130" s="656"/>
      <c r="J130" s="656"/>
      <c r="K130" s="656"/>
      <c r="L130" s="656"/>
      <c r="M130" s="656"/>
      <c r="N130" s="656"/>
      <c r="O130" s="656"/>
      <c r="P130" s="656"/>
      <c r="Q130" s="656"/>
      <c r="R130" s="656"/>
      <c r="S130" s="656"/>
      <c r="T130" s="656"/>
      <c r="U130" s="656"/>
      <c r="V130" s="656"/>
      <c r="W130" s="656"/>
      <c r="X130" s="656"/>
      <c r="Y130" s="656"/>
      <c r="Z130" s="657"/>
      <c r="AA130" s="659"/>
      <c r="AB130" s="660"/>
      <c r="AC130" s="659"/>
      <c r="AD130" s="660"/>
      <c r="AE130" s="661"/>
      <c r="AF130" s="662"/>
      <c r="AG130" s="663"/>
      <c r="AH130" s="664"/>
      <c r="AI130" s="664"/>
      <c r="AJ130" s="665"/>
    </row>
    <row r="131" spans="1:36" ht="45.95" hidden="1" customHeight="1">
      <c r="A131" s="176">
        <v>39</v>
      </c>
      <c r="B131" s="655" t="str" cm="1">
        <f t="array" aca="1" ref="B131" ca="1">IF(INDIRECT("DeferredMaintenancePhotoIdentifier"&amp;RIGHT("0"&amp;39,2))="","",IF(INDIRECT("PropertyInspectionCaptionPhoto"&amp;RIGHT("0"&amp;INDIRECT("DeferredMaintenancePhotoIdentifier"&amp;RIGHT("0"&amp;39,2)),2))="","",INDIRECT("PropertyInspectionCaptionPhoto"&amp;RIGHT("0"&amp;INDIRECT("DeferredMaintenancePhotoIdentifier"&amp;RIGHT("0"&amp;39,2)),2))))</f>
        <v/>
      </c>
      <c r="C131" s="656"/>
      <c r="D131" s="656"/>
      <c r="E131" s="656"/>
      <c r="F131" s="656"/>
      <c r="G131" s="656"/>
      <c r="H131" s="656"/>
      <c r="I131" s="656"/>
      <c r="J131" s="656"/>
      <c r="K131" s="656"/>
      <c r="L131" s="656"/>
      <c r="M131" s="656"/>
      <c r="N131" s="656"/>
      <c r="O131" s="656"/>
      <c r="P131" s="656"/>
      <c r="Q131" s="656"/>
      <c r="R131" s="656"/>
      <c r="S131" s="656"/>
      <c r="T131" s="656"/>
      <c r="U131" s="656"/>
      <c r="V131" s="656"/>
      <c r="W131" s="656"/>
      <c r="X131" s="656"/>
      <c r="Y131" s="656"/>
      <c r="Z131" s="657"/>
      <c r="AA131" s="659"/>
      <c r="AB131" s="660"/>
      <c r="AC131" s="659"/>
      <c r="AD131" s="660"/>
      <c r="AE131" s="661"/>
      <c r="AF131" s="662"/>
      <c r="AG131" s="663"/>
      <c r="AH131" s="664"/>
      <c r="AI131" s="664"/>
      <c r="AJ131" s="665"/>
    </row>
    <row r="132" spans="1:36" ht="45.95" hidden="1" customHeight="1">
      <c r="A132" s="176">
        <v>40</v>
      </c>
      <c r="B132" s="655" t="str" cm="1">
        <f t="array" aca="1" ref="B132" ca="1">IF(INDIRECT("DeferredMaintenancePhotoIdentifier"&amp;RIGHT("0"&amp;40,2))="","",IF(INDIRECT("PropertyInspectionCaptionPhoto"&amp;RIGHT("0"&amp;INDIRECT("DeferredMaintenancePhotoIdentifier"&amp;RIGHT("0"&amp;40,2)),2))="","",INDIRECT("PropertyInspectionCaptionPhoto"&amp;RIGHT("0"&amp;INDIRECT("DeferredMaintenancePhotoIdentifier"&amp;RIGHT("0"&amp;40,2)),2))))</f>
        <v/>
      </c>
      <c r="C132" s="656"/>
      <c r="D132" s="656"/>
      <c r="E132" s="656"/>
      <c r="F132" s="656"/>
      <c r="G132" s="656"/>
      <c r="H132" s="656"/>
      <c r="I132" s="656"/>
      <c r="J132" s="656"/>
      <c r="K132" s="656"/>
      <c r="L132" s="656"/>
      <c r="M132" s="656"/>
      <c r="N132" s="656"/>
      <c r="O132" s="656"/>
      <c r="P132" s="656"/>
      <c r="Q132" s="656"/>
      <c r="R132" s="656"/>
      <c r="S132" s="656"/>
      <c r="T132" s="656"/>
      <c r="U132" s="656"/>
      <c r="V132" s="656"/>
      <c r="W132" s="656"/>
      <c r="X132" s="656"/>
      <c r="Y132" s="656"/>
      <c r="Z132" s="657"/>
      <c r="AA132" s="659"/>
      <c r="AB132" s="660"/>
      <c r="AC132" s="659"/>
      <c r="AD132" s="660"/>
      <c r="AE132" s="661"/>
      <c r="AF132" s="662"/>
      <c r="AG132" s="663"/>
      <c r="AH132" s="664"/>
      <c r="AI132" s="664"/>
      <c r="AJ132" s="665"/>
    </row>
    <row r="133" spans="1:36" ht="45.95" hidden="1" customHeight="1">
      <c r="A133" s="176">
        <v>41</v>
      </c>
      <c r="B133" s="655" t="str" cm="1">
        <f t="array" aca="1" ref="B133" ca="1">IF(INDIRECT("DeferredMaintenancePhotoIdentifier"&amp;RIGHT("0"&amp;41,2))="","",IF(INDIRECT("PropertyInspectionCaptionPhoto"&amp;RIGHT("0"&amp;INDIRECT("DeferredMaintenancePhotoIdentifier"&amp;RIGHT("0"&amp;41,2)),2))="","",INDIRECT("PropertyInspectionCaptionPhoto"&amp;RIGHT("0"&amp;INDIRECT("DeferredMaintenancePhotoIdentifier"&amp;RIGHT("0"&amp;41,2)),2))))</f>
        <v/>
      </c>
      <c r="C133" s="656"/>
      <c r="D133" s="656"/>
      <c r="E133" s="656"/>
      <c r="F133" s="656"/>
      <c r="G133" s="656"/>
      <c r="H133" s="656"/>
      <c r="I133" s="656"/>
      <c r="J133" s="656"/>
      <c r="K133" s="656"/>
      <c r="L133" s="656"/>
      <c r="M133" s="656"/>
      <c r="N133" s="656"/>
      <c r="O133" s="656"/>
      <c r="P133" s="656"/>
      <c r="Q133" s="656"/>
      <c r="R133" s="656"/>
      <c r="S133" s="656"/>
      <c r="T133" s="656"/>
      <c r="U133" s="656"/>
      <c r="V133" s="656"/>
      <c r="W133" s="656"/>
      <c r="X133" s="656"/>
      <c r="Y133" s="656"/>
      <c r="Z133" s="657"/>
      <c r="AA133" s="659"/>
      <c r="AB133" s="660"/>
      <c r="AC133" s="659"/>
      <c r="AD133" s="660"/>
      <c r="AE133" s="661"/>
      <c r="AF133" s="662"/>
      <c r="AG133" s="663"/>
      <c r="AH133" s="664"/>
      <c r="AI133" s="664"/>
      <c r="AJ133" s="665"/>
    </row>
    <row r="134" spans="1:36" ht="45.95" hidden="1" customHeight="1">
      <c r="A134" s="176">
        <v>42</v>
      </c>
      <c r="B134" s="655" t="str" cm="1">
        <f t="array" aca="1" ref="B134" ca="1">IF(INDIRECT("DeferredMaintenancePhotoIdentifier"&amp;RIGHT("0"&amp;42,2))="","",IF(INDIRECT("PropertyInspectionCaptionPhoto"&amp;RIGHT("0"&amp;INDIRECT("DeferredMaintenancePhotoIdentifier"&amp;RIGHT("0"&amp;42,2)),2))="","",INDIRECT("PropertyInspectionCaptionPhoto"&amp;RIGHT("0"&amp;INDIRECT("DeferredMaintenancePhotoIdentifier"&amp;RIGHT("0"&amp;42,2)),2))))</f>
        <v/>
      </c>
      <c r="C134" s="656"/>
      <c r="D134" s="656"/>
      <c r="E134" s="656"/>
      <c r="F134" s="656"/>
      <c r="G134" s="656"/>
      <c r="H134" s="656"/>
      <c r="I134" s="656"/>
      <c r="J134" s="656"/>
      <c r="K134" s="656"/>
      <c r="L134" s="656"/>
      <c r="M134" s="656"/>
      <c r="N134" s="656"/>
      <c r="O134" s="656"/>
      <c r="P134" s="656"/>
      <c r="Q134" s="656"/>
      <c r="R134" s="656"/>
      <c r="S134" s="656"/>
      <c r="T134" s="656"/>
      <c r="U134" s="656"/>
      <c r="V134" s="656"/>
      <c r="W134" s="656"/>
      <c r="X134" s="656"/>
      <c r="Y134" s="656"/>
      <c r="Z134" s="657"/>
      <c r="AA134" s="659"/>
      <c r="AB134" s="660"/>
      <c r="AC134" s="659"/>
      <c r="AD134" s="660"/>
      <c r="AE134" s="661"/>
      <c r="AF134" s="662"/>
      <c r="AG134" s="663"/>
      <c r="AH134" s="664"/>
      <c r="AI134" s="664"/>
      <c r="AJ134" s="665"/>
    </row>
    <row r="135" spans="1:36" ht="45.95" hidden="1" customHeight="1">
      <c r="A135" s="176">
        <v>43</v>
      </c>
      <c r="B135" s="655" t="str" cm="1">
        <f t="array" aca="1" ref="B135" ca="1">IF(INDIRECT("DeferredMaintenancePhotoIdentifier"&amp;RIGHT("0"&amp;43,2))="","",IF(INDIRECT("PropertyInspectionCaptionPhoto"&amp;RIGHT("0"&amp;INDIRECT("DeferredMaintenancePhotoIdentifier"&amp;RIGHT("0"&amp;43,2)),2))="","",INDIRECT("PropertyInspectionCaptionPhoto"&amp;RIGHT("0"&amp;INDIRECT("DeferredMaintenancePhotoIdentifier"&amp;RIGHT("0"&amp;43,2)),2))))</f>
        <v/>
      </c>
      <c r="C135" s="656"/>
      <c r="D135" s="656"/>
      <c r="E135" s="656"/>
      <c r="F135" s="656"/>
      <c r="G135" s="656"/>
      <c r="H135" s="656"/>
      <c r="I135" s="656"/>
      <c r="J135" s="656"/>
      <c r="K135" s="656"/>
      <c r="L135" s="656"/>
      <c r="M135" s="656"/>
      <c r="N135" s="656"/>
      <c r="O135" s="656"/>
      <c r="P135" s="656"/>
      <c r="Q135" s="656"/>
      <c r="R135" s="656"/>
      <c r="S135" s="656"/>
      <c r="T135" s="656"/>
      <c r="U135" s="656"/>
      <c r="V135" s="656"/>
      <c r="W135" s="656"/>
      <c r="X135" s="656"/>
      <c r="Y135" s="656"/>
      <c r="Z135" s="657"/>
      <c r="AA135" s="659"/>
      <c r="AB135" s="660"/>
      <c r="AC135" s="659"/>
      <c r="AD135" s="660"/>
      <c r="AE135" s="661"/>
      <c r="AF135" s="662"/>
      <c r="AG135" s="663"/>
      <c r="AH135" s="664"/>
      <c r="AI135" s="664"/>
      <c r="AJ135" s="665"/>
    </row>
    <row r="136" spans="1:36" ht="45.95" hidden="1" customHeight="1">
      <c r="A136" s="176">
        <v>44</v>
      </c>
      <c r="B136" s="655" t="str" cm="1">
        <f t="array" aca="1" ref="B136" ca="1">IF(INDIRECT("DeferredMaintenancePhotoIdentifier"&amp;RIGHT("0"&amp;44,2))="","",IF(INDIRECT("PropertyInspectionCaptionPhoto"&amp;RIGHT("0"&amp;INDIRECT("DeferredMaintenancePhotoIdentifier"&amp;RIGHT("0"&amp;44,2)),2))="","",INDIRECT("PropertyInspectionCaptionPhoto"&amp;RIGHT("0"&amp;INDIRECT("DeferredMaintenancePhotoIdentifier"&amp;RIGHT("0"&amp;44,2)),2))))</f>
        <v/>
      </c>
      <c r="C136" s="656"/>
      <c r="D136" s="656"/>
      <c r="E136" s="656"/>
      <c r="F136" s="656"/>
      <c r="G136" s="656"/>
      <c r="H136" s="656"/>
      <c r="I136" s="656"/>
      <c r="J136" s="656"/>
      <c r="K136" s="656"/>
      <c r="L136" s="656"/>
      <c r="M136" s="656"/>
      <c r="N136" s="656"/>
      <c r="O136" s="656"/>
      <c r="P136" s="656"/>
      <c r="Q136" s="656"/>
      <c r="R136" s="656"/>
      <c r="S136" s="656"/>
      <c r="T136" s="656"/>
      <c r="U136" s="656"/>
      <c r="V136" s="656"/>
      <c r="W136" s="656"/>
      <c r="X136" s="656"/>
      <c r="Y136" s="656"/>
      <c r="Z136" s="657"/>
      <c r="AA136" s="659"/>
      <c r="AB136" s="660"/>
      <c r="AC136" s="659"/>
      <c r="AD136" s="660"/>
      <c r="AE136" s="661"/>
      <c r="AF136" s="662"/>
      <c r="AG136" s="663"/>
      <c r="AH136" s="664"/>
      <c r="AI136" s="664"/>
      <c r="AJ136" s="665"/>
    </row>
    <row r="137" spans="1:36" ht="45.95" hidden="1" customHeight="1">
      <c r="A137" s="176">
        <v>45</v>
      </c>
      <c r="B137" s="655" t="str" cm="1">
        <f t="array" aca="1" ref="B137" ca="1">IF(INDIRECT("DeferredMaintenancePhotoIdentifier"&amp;RIGHT("0"&amp;45,2))="","",IF(INDIRECT("PropertyInspectionCaptionPhoto"&amp;RIGHT("0"&amp;INDIRECT("DeferredMaintenancePhotoIdentifier"&amp;RIGHT("0"&amp;45,2)),2))="","",INDIRECT("PropertyInspectionCaptionPhoto"&amp;RIGHT("0"&amp;INDIRECT("DeferredMaintenancePhotoIdentifier"&amp;RIGHT("0"&amp;45,2)),2))))</f>
        <v/>
      </c>
      <c r="C137" s="656"/>
      <c r="D137" s="656"/>
      <c r="E137" s="656"/>
      <c r="F137" s="656"/>
      <c r="G137" s="656"/>
      <c r="H137" s="656"/>
      <c r="I137" s="656"/>
      <c r="J137" s="656"/>
      <c r="K137" s="656"/>
      <c r="L137" s="656"/>
      <c r="M137" s="656"/>
      <c r="N137" s="656"/>
      <c r="O137" s="656"/>
      <c r="P137" s="656"/>
      <c r="Q137" s="656"/>
      <c r="R137" s="656"/>
      <c r="S137" s="656"/>
      <c r="T137" s="656"/>
      <c r="U137" s="656"/>
      <c r="V137" s="656"/>
      <c r="W137" s="656"/>
      <c r="X137" s="656"/>
      <c r="Y137" s="656"/>
      <c r="Z137" s="657"/>
      <c r="AA137" s="659"/>
      <c r="AB137" s="660"/>
      <c r="AC137" s="659"/>
      <c r="AD137" s="660"/>
      <c r="AE137" s="661"/>
      <c r="AF137" s="662"/>
      <c r="AG137" s="663"/>
      <c r="AH137" s="664"/>
      <c r="AI137" s="664"/>
      <c r="AJ137" s="665"/>
    </row>
    <row r="138" spans="1:36" ht="45.95" hidden="1" customHeight="1">
      <c r="A138" s="176">
        <v>46</v>
      </c>
      <c r="B138" s="655" t="str" cm="1">
        <f t="array" aca="1" ref="B138" ca="1">IF(INDIRECT("DeferredMaintenancePhotoIdentifier"&amp;RIGHT("0"&amp;46,2))="","",IF(INDIRECT("PropertyInspectionCaptionPhoto"&amp;RIGHT("0"&amp;INDIRECT("DeferredMaintenancePhotoIdentifier"&amp;RIGHT("0"&amp;46,2)),2))="","",INDIRECT("PropertyInspectionCaptionPhoto"&amp;RIGHT("0"&amp;INDIRECT("DeferredMaintenancePhotoIdentifier"&amp;RIGHT("0"&amp;46,2)),2))))</f>
        <v/>
      </c>
      <c r="C138" s="656"/>
      <c r="D138" s="656"/>
      <c r="E138" s="656"/>
      <c r="F138" s="656"/>
      <c r="G138" s="656"/>
      <c r="H138" s="656"/>
      <c r="I138" s="656"/>
      <c r="J138" s="656"/>
      <c r="K138" s="656"/>
      <c r="L138" s="656"/>
      <c r="M138" s="656"/>
      <c r="N138" s="656"/>
      <c r="O138" s="656"/>
      <c r="P138" s="656"/>
      <c r="Q138" s="656"/>
      <c r="R138" s="656"/>
      <c r="S138" s="656"/>
      <c r="T138" s="656"/>
      <c r="U138" s="656"/>
      <c r="V138" s="656"/>
      <c r="W138" s="656"/>
      <c r="X138" s="656"/>
      <c r="Y138" s="656"/>
      <c r="Z138" s="657"/>
      <c r="AA138" s="659"/>
      <c r="AB138" s="660"/>
      <c r="AC138" s="659"/>
      <c r="AD138" s="660"/>
      <c r="AE138" s="661"/>
      <c r="AF138" s="662"/>
      <c r="AG138" s="663"/>
      <c r="AH138" s="664"/>
      <c r="AI138" s="664"/>
      <c r="AJ138" s="665"/>
    </row>
    <row r="139" spans="1:36" ht="45.95" hidden="1" customHeight="1">
      <c r="A139" s="176">
        <v>47</v>
      </c>
      <c r="B139" s="655" t="str" cm="1">
        <f t="array" aca="1" ref="B139" ca="1">IF(INDIRECT("DeferredMaintenancePhotoIdentifier"&amp;RIGHT("0"&amp;47,2))="","",IF(INDIRECT("PropertyInspectionCaptionPhoto"&amp;RIGHT("0"&amp;INDIRECT("DeferredMaintenancePhotoIdentifier"&amp;RIGHT("0"&amp;47,2)),2))="","",INDIRECT("PropertyInspectionCaptionPhoto"&amp;RIGHT("0"&amp;INDIRECT("DeferredMaintenancePhotoIdentifier"&amp;RIGHT("0"&amp;47,2)),2))))</f>
        <v/>
      </c>
      <c r="C139" s="656"/>
      <c r="D139" s="656"/>
      <c r="E139" s="656"/>
      <c r="F139" s="656"/>
      <c r="G139" s="656"/>
      <c r="H139" s="656"/>
      <c r="I139" s="656"/>
      <c r="J139" s="656"/>
      <c r="K139" s="656"/>
      <c r="L139" s="656"/>
      <c r="M139" s="656"/>
      <c r="N139" s="656"/>
      <c r="O139" s="656"/>
      <c r="P139" s="656"/>
      <c r="Q139" s="656"/>
      <c r="R139" s="656"/>
      <c r="S139" s="656"/>
      <c r="T139" s="656"/>
      <c r="U139" s="656"/>
      <c r="V139" s="656"/>
      <c r="W139" s="656"/>
      <c r="X139" s="656"/>
      <c r="Y139" s="656"/>
      <c r="Z139" s="657"/>
      <c r="AA139" s="659"/>
      <c r="AB139" s="660"/>
      <c r="AC139" s="659"/>
      <c r="AD139" s="660"/>
      <c r="AE139" s="661"/>
      <c r="AF139" s="662"/>
      <c r="AG139" s="663"/>
      <c r="AH139" s="664"/>
      <c r="AI139" s="664"/>
      <c r="AJ139" s="665"/>
    </row>
    <row r="140" spans="1:36" ht="45.95" hidden="1" customHeight="1">
      <c r="A140" s="176">
        <v>48</v>
      </c>
      <c r="B140" s="655" t="str" cm="1">
        <f t="array" aca="1" ref="B140" ca="1">IF(INDIRECT("DeferredMaintenancePhotoIdentifier"&amp;RIGHT("0"&amp;48,2))="","",IF(INDIRECT("PropertyInspectionCaptionPhoto"&amp;RIGHT("0"&amp;INDIRECT("DeferredMaintenancePhotoIdentifier"&amp;RIGHT("0"&amp;48,2)),2))="","",INDIRECT("PropertyInspectionCaptionPhoto"&amp;RIGHT("0"&amp;INDIRECT("DeferredMaintenancePhotoIdentifier"&amp;RIGHT("0"&amp;48,2)),2))))</f>
        <v/>
      </c>
      <c r="C140" s="656"/>
      <c r="D140" s="656"/>
      <c r="E140" s="656"/>
      <c r="F140" s="656"/>
      <c r="G140" s="656"/>
      <c r="H140" s="656"/>
      <c r="I140" s="656"/>
      <c r="J140" s="656"/>
      <c r="K140" s="656"/>
      <c r="L140" s="656"/>
      <c r="M140" s="656"/>
      <c r="N140" s="656"/>
      <c r="O140" s="656"/>
      <c r="P140" s="656"/>
      <c r="Q140" s="656"/>
      <c r="R140" s="656"/>
      <c r="S140" s="656"/>
      <c r="T140" s="656"/>
      <c r="U140" s="656"/>
      <c r="V140" s="656"/>
      <c r="W140" s="656"/>
      <c r="X140" s="656"/>
      <c r="Y140" s="656"/>
      <c r="Z140" s="657"/>
      <c r="AA140" s="659"/>
      <c r="AB140" s="660"/>
      <c r="AC140" s="659"/>
      <c r="AD140" s="660"/>
      <c r="AE140" s="661"/>
      <c r="AF140" s="662"/>
      <c r="AG140" s="663"/>
      <c r="AH140" s="664"/>
      <c r="AI140" s="664"/>
      <c r="AJ140" s="665"/>
    </row>
    <row r="141" spans="1:36" ht="45.95" hidden="1" customHeight="1">
      <c r="A141" s="176">
        <v>49</v>
      </c>
      <c r="B141" s="655" t="str" cm="1">
        <f t="array" aca="1" ref="B141" ca="1">IF(INDIRECT("DeferredMaintenancePhotoIdentifier"&amp;RIGHT("0"&amp;49,2))="","",IF(INDIRECT("PropertyInspectionCaptionPhoto"&amp;RIGHT("0"&amp;INDIRECT("DeferredMaintenancePhotoIdentifier"&amp;RIGHT("0"&amp;49,2)),2))="","",INDIRECT("PropertyInspectionCaptionPhoto"&amp;RIGHT("0"&amp;INDIRECT("DeferredMaintenancePhotoIdentifier"&amp;RIGHT("0"&amp;49,2)),2))))</f>
        <v/>
      </c>
      <c r="C141" s="656"/>
      <c r="D141" s="656"/>
      <c r="E141" s="656"/>
      <c r="F141" s="656"/>
      <c r="G141" s="656"/>
      <c r="H141" s="656"/>
      <c r="I141" s="656"/>
      <c r="J141" s="656"/>
      <c r="K141" s="656"/>
      <c r="L141" s="656"/>
      <c r="M141" s="656"/>
      <c r="N141" s="656"/>
      <c r="O141" s="656"/>
      <c r="P141" s="656"/>
      <c r="Q141" s="656"/>
      <c r="R141" s="656"/>
      <c r="S141" s="656"/>
      <c r="T141" s="656"/>
      <c r="U141" s="656"/>
      <c r="V141" s="656"/>
      <c r="W141" s="656"/>
      <c r="X141" s="656"/>
      <c r="Y141" s="656"/>
      <c r="Z141" s="657"/>
      <c r="AA141" s="659"/>
      <c r="AB141" s="660"/>
      <c r="AC141" s="659"/>
      <c r="AD141" s="660"/>
      <c r="AE141" s="661"/>
      <c r="AF141" s="662"/>
      <c r="AG141" s="663"/>
      <c r="AH141" s="664"/>
      <c r="AI141" s="664"/>
      <c r="AJ141" s="665"/>
    </row>
    <row r="142" spans="1:36" ht="45.95" hidden="1" customHeight="1">
      <c r="A142" s="176">
        <v>50</v>
      </c>
      <c r="B142" s="655" t="str" cm="1">
        <f t="array" aca="1" ref="B142" ca="1">IF(INDIRECT("DeferredMaintenancePhotoIdentifier"&amp;RIGHT("0"&amp;50,2))="","",IF(INDIRECT("PropertyInspectionCaptionPhoto"&amp;RIGHT("0"&amp;INDIRECT("DeferredMaintenancePhotoIdentifier"&amp;RIGHT("0"&amp;50,2)),2))="","",INDIRECT("PropertyInspectionCaptionPhoto"&amp;RIGHT("0"&amp;INDIRECT("DeferredMaintenancePhotoIdentifier"&amp;RIGHT("0"&amp;50,2)),2))))</f>
        <v/>
      </c>
      <c r="C142" s="656"/>
      <c r="D142" s="656"/>
      <c r="E142" s="656"/>
      <c r="F142" s="656"/>
      <c r="G142" s="656"/>
      <c r="H142" s="656"/>
      <c r="I142" s="656"/>
      <c r="J142" s="656"/>
      <c r="K142" s="656"/>
      <c r="L142" s="656"/>
      <c r="M142" s="656"/>
      <c r="N142" s="656"/>
      <c r="O142" s="656"/>
      <c r="P142" s="656"/>
      <c r="Q142" s="656"/>
      <c r="R142" s="656"/>
      <c r="S142" s="656"/>
      <c r="T142" s="656"/>
      <c r="U142" s="656"/>
      <c r="V142" s="656"/>
      <c r="W142" s="656"/>
      <c r="X142" s="656"/>
      <c r="Y142" s="656"/>
      <c r="Z142" s="657"/>
      <c r="AA142" s="659"/>
      <c r="AB142" s="660"/>
      <c r="AC142" s="659"/>
      <c r="AD142" s="660"/>
      <c r="AE142" s="661"/>
      <c r="AF142" s="662"/>
      <c r="AG142" s="663"/>
      <c r="AH142" s="664"/>
      <c r="AI142" s="664"/>
      <c r="AJ142" s="665"/>
    </row>
    <row r="143" spans="1:36" ht="15" customHeight="1"/>
    <row r="144" spans="1:36" ht="28.35" hidden="1" customHeight="1"/>
    <row r="145" ht="15"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row r="238" ht="15" hidden="1" customHeight="1"/>
    <row r="239" ht="15" hidden="1" customHeight="1"/>
    <row r="240" ht="15" hidden="1" customHeight="1"/>
    <row r="241" ht="15" hidden="1" customHeight="1"/>
    <row r="242" ht="15" hidden="1" customHeight="1"/>
    <row r="243" ht="15" hidden="1" customHeight="1"/>
    <row r="244" ht="15" hidden="1" customHeight="1"/>
    <row r="245" ht="15" hidden="1" customHeight="1"/>
    <row r="246" ht="15" hidden="1" customHeight="1"/>
    <row r="247" ht="15" hidden="1" customHeight="1"/>
  </sheetData>
  <sheetProtection algorithmName="SHA-512" hashValue="19bS18Sg8QOZH4XqbMMzdobC7F3OizNAhmO22PZ485dT1fMBz5jvbKFLpWnP2CrlyptAMANbE+ipGwlOMzZAhQ==" saltValue="W9prIALebolSTa+f6/rjyQ==" spinCount="100000" sheet="1" objects="1" scenarios="1" selectLockedCells="1"/>
  <mergeCells count="300">
    <mergeCell ref="AC85:AJ85"/>
    <mergeCell ref="AG97:AJ97"/>
    <mergeCell ref="AG96:AJ96"/>
    <mergeCell ref="AG95:AJ95"/>
    <mergeCell ref="AG94:AJ94"/>
    <mergeCell ref="AG93:AJ93"/>
    <mergeCell ref="AG102:AJ102"/>
    <mergeCell ref="AG101:AJ101"/>
    <mergeCell ref="AG100:AJ100"/>
    <mergeCell ref="AG99:AJ99"/>
    <mergeCell ref="AG98:AJ98"/>
    <mergeCell ref="AE95:AF95"/>
    <mergeCell ref="AE94:AF94"/>
    <mergeCell ref="AC94:AD94"/>
    <mergeCell ref="AC93:AD93"/>
    <mergeCell ref="AC95:AD95"/>
    <mergeCell ref="AE93:AF93"/>
    <mergeCell ref="AA97:AB97"/>
    <mergeCell ref="AA96:AB96"/>
    <mergeCell ref="B97:Z97"/>
    <mergeCell ref="B96:Z96"/>
    <mergeCell ref="AG107:AJ107"/>
    <mergeCell ref="AG106:AJ106"/>
    <mergeCell ref="AG105:AJ105"/>
    <mergeCell ref="AG104:AJ104"/>
    <mergeCell ref="AG103:AJ103"/>
    <mergeCell ref="AC99:AD99"/>
    <mergeCell ref="AC98:AD98"/>
    <mergeCell ref="AC97:AD97"/>
    <mergeCell ref="AC96:AD96"/>
    <mergeCell ref="AC104:AD104"/>
    <mergeCell ref="AC103:AD103"/>
    <mergeCell ref="AC102:AD102"/>
    <mergeCell ref="AC101:AD101"/>
    <mergeCell ref="AC100:AD100"/>
    <mergeCell ref="AA105:AB105"/>
    <mergeCell ref="AA104:AB104"/>
    <mergeCell ref="AA103:AB103"/>
    <mergeCell ref="AA102:AB102"/>
    <mergeCell ref="AA101:AB101"/>
    <mergeCell ref="B105:Z105"/>
    <mergeCell ref="AG112:AJ112"/>
    <mergeCell ref="AG111:AJ111"/>
    <mergeCell ref="AG110:AJ110"/>
    <mergeCell ref="AG109:AJ109"/>
    <mergeCell ref="AG108:AJ108"/>
    <mergeCell ref="AG117:AJ117"/>
    <mergeCell ref="AG116:AJ116"/>
    <mergeCell ref="AG115:AJ115"/>
    <mergeCell ref="AG114:AJ114"/>
    <mergeCell ref="AG113:AJ113"/>
    <mergeCell ref="AG122:AJ122"/>
    <mergeCell ref="AG121:AJ121"/>
    <mergeCell ref="AG120:AJ120"/>
    <mergeCell ref="AG119:AJ119"/>
    <mergeCell ref="AG118:AJ118"/>
    <mergeCell ref="AG127:AJ127"/>
    <mergeCell ref="AG126:AJ126"/>
    <mergeCell ref="AG125:AJ125"/>
    <mergeCell ref="AG124:AJ124"/>
    <mergeCell ref="AG123:AJ123"/>
    <mergeCell ref="AG142:AJ142"/>
    <mergeCell ref="AG141:AJ141"/>
    <mergeCell ref="AG140:AJ140"/>
    <mergeCell ref="AG139:AJ139"/>
    <mergeCell ref="AG138:AJ138"/>
    <mergeCell ref="AG137:AJ137"/>
    <mergeCell ref="AG136:AJ136"/>
    <mergeCell ref="AG135:AJ135"/>
    <mergeCell ref="AG134:AJ134"/>
    <mergeCell ref="AG133:AJ133"/>
    <mergeCell ref="AG132:AJ132"/>
    <mergeCell ref="AG131:AJ131"/>
    <mergeCell ref="AG130:AJ130"/>
    <mergeCell ref="AG129:AJ129"/>
    <mergeCell ref="AG128:AJ128"/>
    <mergeCell ref="AE98:AF98"/>
    <mergeCell ref="AE97:AF97"/>
    <mergeCell ref="AE96:AF96"/>
    <mergeCell ref="AE103:AF103"/>
    <mergeCell ref="AE102:AF102"/>
    <mergeCell ref="AE101:AF101"/>
    <mergeCell ref="AE100:AF100"/>
    <mergeCell ref="AE99:AF99"/>
    <mergeCell ref="AE108:AF108"/>
    <mergeCell ref="AE107:AF107"/>
    <mergeCell ref="AE106:AF106"/>
    <mergeCell ref="AE105:AF105"/>
    <mergeCell ref="AE104:AF104"/>
    <mergeCell ref="AE113:AF113"/>
    <mergeCell ref="AE112:AF112"/>
    <mergeCell ref="AE111:AF111"/>
    <mergeCell ref="AE110:AF110"/>
    <mergeCell ref="AE109:AF109"/>
    <mergeCell ref="AE118:AF118"/>
    <mergeCell ref="AE117:AF117"/>
    <mergeCell ref="AE116:AF116"/>
    <mergeCell ref="AE115:AF115"/>
    <mergeCell ref="AE114:AF114"/>
    <mergeCell ref="AE123:AF123"/>
    <mergeCell ref="AE122:AF122"/>
    <mergeCell ref="AE121:AF121"/>
    <mergeCell ref="AE120:AF120"/>
    <mergeCell ref="AE119:AF119"/>
    <mergeCell ref="AE128:AF128"/>
    <mergeCell ref="AE127:AF127"/>
    <mergeCell ref="AE126:AF126"/>
    <mergeCell ref="AE125:AF125"/>
    <mergeCell ref="AE124:AF124"/>
    <mergeCell ref="AE142:AF142"/>
    <mergeCell ref="AE141:AF141"/>
    <mergeCell ref="AE140:AF140"/>
    <mergeCell ref="AE139:AF139"/>
    <mergeCell ref="AE138:AF138"/>
    <mergeCell ref="AE137:AF137"/>
    <mergeCell ref="AE136:AF136"/>
    <mergeCell ref="AE135:AF135"/>
    <mergeCell ref="AE134:AF134"/>
    <mergeCell ref="AE133:AF133"/>
    <mergeCell ref="AE132:AF132"/>
    <mergeCell ref="AE131:AF131"/>
    <mergeCell ref="AE130:AF130"/>
    <mergeCell ref="AE129:AF129"/>
    <mergeCell ref="AC109:AD109"/>
    <mergeCell ref="AC108:AD108"/>
    <mergeCell ref="AC107:AD107"/>
    <mergeCell ref="AC106:AD106"/>
    <mergeCell ref="AC105:AD105"/>
    <mergeCell ref="AC114:AD114"/>
    <mergeCell ref="AC113:AD113"/>
    <mergeCell ref="AC112:AD112"/>
    <mergeCell ref="AC111:AD111"/>
    <mergeCell ref="AC110:AD110"/>
    <mergeCell ref="AC119:AD119"/>
    <mergeCell ref="AC118:AD118"/>
    <mergeCell ref="AC117:AD117"/>
    <mergeCell ref="AC116:AD116"/>
    <mergeCell ref="AC115:AD115"/>
    <mergeCell ref="AC124:AD124"/>
    <mergeCell ref="AC123:AD123"/>
    <mergeCell ref="AC122:AD122"/>
    <mergeCell ref="AC121:AD121"/>
    <mergeCell ref="AC120:AD120"/>
    <mergeCell ref="AC129:AD129"/>
    <mergeCell ref="AC128:AD128"/>
    <mergeCell ref="AC127:AD127"/>
    <mergeCell ref="AC126:AD126"/>
    <mergeCell ref="AC125:AD125"/>
    <mergeCell ref="AA95:AB95"/>
    <mergeCell ref="AA94:AB94"/>
    <mergeCell ref="AA93:AB93"/>
    <mergeCell ref="AC142:AD142"/>
    <mergeCell ref="AC141:AD141"/>
    <mergeCell ref="AC140:AD140"/>
    <mergeCell ref="AC139:AD139"/>
    <mergeCell ref="AC138:AD138"/>
    <mergeCell ref="AC137:AD137"/>
    <mergeCell ref="AC136:AD136"/>
    <mergeCell ref="AC135:AD135"/>
    <mergeCell ref="AC134:AD134"/>
    <mergeCell ref="AC133:AD133"/>
    <mergeCell ref="AC132:AD132"/>
    <mergeCell ref="AC131:AD131"/>
    <mergeCell ref="AC130:AD130"/>
    <mergeCell ref="AA100:AB100"/>
    <mergeCell ref="AA99:AB99"/>
    <mergeCell ref="AA98:AB98"/>
    <mergeCell ref="AA110:AB110"/>
    <mergeCell ref="AA109:AB109"/>
    <mergeCell ref="AA108:AB108"/>
    <mergeCell ref="AA107:AB107"/>
    <mergeCell ref="AA106:AB106"/>
    <mergeCell ref="AA115:AB115"/>
    <mergeCell ref="AA114:AB114"/>
    <mergeCell ref="AA113:AB113"/>
    <mergeCell ref="AA112:AB112"/>
    <mergeCell ref="AA111:AB111"/>
    <mergeCell ref="AA120:AB120"/>
    <mergeCell ref="AA119:AB119"/>
    <mergeCell ref="AA118:AB118"/>
    <mergeCell ref="AA117:AB117"/>
    <mergeCell ref="AA116:AB116"/>
    <mergeCell ref="AA125:AB125"/>
    <mergeCell ref="AA124:AB124"/>
    <mergeCell ref="AA123:AB123"/>
    <mergeCell ref="AA122:AB122"/>
    <mergeCell ref="AA121:AB121"/>
    <mergeCell ref="AA130:AB130"/>
    <mergeCell ref="AA129:AB129"/>
    <mergeCell ref="AA128:AB128"/>
    <mergeCell ref="AA127:AB127"/>
    <mergeCell ref="AA126:AB126"/>
    <mergeCell ref="B132:Z132"/>
    <mergeCell ref="B131:Z131"/>
    <mergeCell ref="B130:Z130"/>
    <mergeCell ref="B129:Z129"/>
    <mergeCell ref="AA133:AB133"/>
    <mergeCell ref="AA132:AB132"/>
    <mergeCell ref="AA131:AB131"/>
    <mergeCell ref="B137:Z137"/>
    <mergeCell ref="B136:Z136"/>
    <mergeCell ref="B135:Z135"/>
    <mergeCell ref="B134:Z134"/>
    <mergeCell ref="B133:Z133"/>
    <mergeCell ref="AA137:AB137"/>
    <mergeCell ref="AA136:AB136"/>
    <mergeCell ref="AA135:AB135"/>
    <mergeCell ref="AA134:AB134"/>
    <mergeCell ref="B142:Z142"/>
    <mergeCell ref="B141:Z141"/>
    <mergeCell ref="B140:Z140"/>
    <mergeCell ref="B139:Z139"/>
    <mergeCell ref="B138:Z138"/>
    <mergeCell ref="AA142:AB142"/>
    <mergeCell ref="AA141:AB141"/>
    <mergeCell ref="AA140:AB140"/>
    <mergeCell ref="AA139:AB139"/>
    <mergeCell ref="AA138:AB138"/>
    <mergeCell ref="B115:Z115"/>
    <mergeCell ref="B114:Z114"/>
    <mergeCell ref="B113:Z113"/>
    <mergeCell ref="B112:Z112"/>
    <mergeCell ref="B111:Z111"/>
    <mergeCell ref="B95:Z95"/>
    <mergeCell ref="B94:Z94"/>
    <mergeCell ref="B93:Z93"/>
    <mergeCell ref="B128:Z128"/>
    <mergeCell ref="B127:Z127"/>
    <mergeCell ref="B126:Z126"/>
    <mergeCell ref="B125:Z125"/>
    <mergeCell ref="B124:Z124"/>
    <mergeCell ref="B123:Z123"/>
    <mergeCell ref="B122:Z122"/>
    <mergeCell ref="B121:Z121"/>
    <mergeCell ref="B120:Z120"/>
    <mergeCell ref="B119:Z119"/>
    <mergeCell ref="B118:Z118"/>
    <mergeCell ref="B117:Z117"/>
    <mergeCell ref="B116:Z116"/>
    <mergeCell ref="B100:Z100"/>
    <mergeCell ref="B99:Z99"/>
    <mergeCell ref="B98:Z98"/>
    <mergeCell ref="B104:Z104"/>
    <mergeCell ref="B103:Z103"/>
    <mergeCell ref="B102:Z102"/>
    <mergeCell ref="B101:Z101"/>
    <mergeCell ref="B110:Z110"/>
    <mergeCell ref="B109:Z109"/>
    <mergeCell ref="B108:Z108"/>
    <mergeCell ref="B107:Z107"/>
    <mergeCell ref="B106:Z106"/>
    <mergeCell ref="B1:T2"/>
    <mergeCell ref="B7:AJ7"/>
    <mergeCell ref="B16:AJ17"/>
    <mergeCell ref="B23:AJ24"/>
    <mergeCell ref="B30:AJ31"/>
    <mergeCell ref="J11:Q11"/>
    <mergeCell ref="J18:Q18"/>
    <mergeCell ref="J25:Q25"/>
    <mergeCell ref="J32:Q32"/>
    <mergeCell ref="AC18:AJ18"/>
    <mergeCell ref="AC11:AJ11"/>
    <mergeCell ref="AC32:AJ32"/>
    <mergeCell ref="J13:AJ13"/>
    <mergeCell ref="J20:AJ20"/>
    <mergeCell ref="J27:AJ27"/>
    <mergeCell ref="B43:AJ44"/>
    <mergeCell ref="B50:AJ51"/>
    <mergeCell ref="B57:AJ58"/>
    <mergeCell ref="J73:Q73"/>
    <mergeCell ref="J68:AJ68"/>
    <mergeCell ref="J38:Q38"/>
    <mergeCell ref="J45:Q45"/>
    <mergeCell ref="J52:Q52"/>
    <mergeCell ref="J59:Q59"/>
    <mergeCell ref="J66:Q66"/>
    <mergeCell ref="J82:AJ82"/>
    <mergeCell ref="AG90:AJ91"/>
    <mergeCell ref="AE90:AF91"/>
    <mergeCell ref="AC90:AD91"/>
    <mergeCell ref="AA90:AB91"/>
    <mergeCell ref="J80:Q80"/>
    <mergeCell ref="AC25:AJ25"/>
    <mergeCell ref="AC80:AJ80"/>
    <mergeCell ref="B78:AJ79"/>
    <mergeCell ref="J75:AJ75"/>
    <mergeCell ref="J40:AJ40"/>
    <mergeCell ref="J47:AJ47"/>
    <mergeCell ref="J54:AJ54"/>
    <mergeCell ref="J61:AJ61"/>
    <mergeCell ref="B64:AJ65"/>
    <mergeCell ref="B37:AJ37"/>
    <mergeCell ref="AC38:AJ38"/>
    <mergeCell ref="AC45:AJ45"/>
    <mergeCell ref="AC52:AJ52"/>
    <mergeCell ref="AC59:AJ59"/>
    <mergeCell ref="AC66:AJ66"/>
    <mergeCell ref="AC73:AJ73"/>
    <mergeCell ref="J34:AJ34"/>
    <mergeCell ref="B71:AJ72"/>
  </mergeCells>
  <conditionalFormatting sqref="AE93:AE142">
    <cfRule type="expression" dxfId="29" priority="1">
      <formula>$AE93&gt;PicCount</formula>
    </cfRule>
  </conditionalFormatting>
  <dataValidations count="6">
    <dataValidation type="list" showInputMessage="1" showErrorMessage="1" errorTitle="Dropdown Menu" error="Invalid entry._x000a__x000a_Please select an entry from the available list. (Press Retry, Esc then use Alt+DownArrow to reveal list choices.)" sqref="J11:Q11 J18:Q18 J25:Q25 J32:Q32 J38:Q38 J45:Q45 J52:Q52 J66:Q66 J73:Q73" xr:uid="{00000000-0002-0000-0300-000000000000}">
      <formula1>nrOverallRating</formula1>
    </dataValidation>
    <dataValidation type="list" showInputMessage="1" showErrorMessage="1" errorTitle="Drop Down" error="Invalid entry._x000a__x000a_Please select an entry from the available list. (Press Retry, Esc then use Alt+DownArrow to reveal list choices.)" sqref="J80:Q80" xr:uid="{00000000-0002-0000-0300-000001000000}">
      <formula1>nrEnvironmentalRating</formula1>
    </dataValidation>
    <dataValidation type="list" showInputMessage="1" showErrorMessage="1" errorTitle="Dropdown Menu" error="Invalid entry._x000a__x000a_Please select an entry from the available list. (Press Retry, Esc then use Alt+DownArrow to reveal list choices.)" sqref="AC11:AJ11 AC18:AJ18 AC25:AJ25 AC52:AJ52 AC45:AJ45 AC38:AJ38 AC32:AJ32 AC80:AJ80 AC73:AJ73 AC66:AJ66 AC59:AJ59" xr:uid="{00000000-0002-0000-0300-000002000000}">
      <formula1>nrTrend</formula1>
    </dataValidation>
    <dataValidation type="whole" allowBlank="1" showInputMessage="1" showErrorMessage="1" errorTitle="MBA Property Inspection Workbook" error="Please enter a whole number from 1 to 99, correlating to the photo number you're referencing." sqref="AE93:AF142" xr:uid="{00000000-0002-0000-0300-000003000000}">
      <formula1>1</formula1>
      <formula2>99</formula2>
    </dataValidation>
    <dataValidation type="whole" allowBlank="1" showInputMessage="1" showErrorMessage="1" errorTitle="MBA Property Inspection Workshee" error="Please enter the estimated cost as a whole number value." sqref="AG93:AJ142" xr:uid="{00000000-0002-0000-0300-000004000000}">
      <formula1>0</formula1>
      <formula2>999999999999</formula2>
    </dataValidation>
    <dataValidation type="list" allowBlank="1" showInputMessage="1" showErrorMessage="1" sqref="J59:Q59" xr:uid="{00000000-0002-0000-0300-000005000000}">
      <formula1>nrOverallRating</formula1>
    </dataValidation>
  </dataValidations>
  <pageMargins left="0.25" right="0.25" top="0.75" bottom="0.75" header="0.3" footer="0.3"/>
  <pageSetup orientation="portrait" r:id="rId1"/>
  <headerFooter>
    <oddHeader>&amp;R&amp;"Calibri,Italic"&amp;A</oddHeader>
    <oddFooter>&amp;L&amp;"Calibri Light,Italic"&amp;8Copyright 2008-24 Mortgage Bankers Association, Washington, DC_x000D_&amp;1#&amp;"Aptos"&amp;10&amp;K008000 Internal Use&amp;R&amp;"Calibri,Regular"&amp;P</oddFooter>
  </headerFooter>
  <rowBreaks count="1" manualBreakCount="1">
    <brk id="84" max="35" man="1"/>
  </rowBreaks>
  <colBreaks count="1" manualBreakCount="1">
    <brk id="3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8001" r:id="rId4" name="btnExportDM">
              <controlPr defaultSize="0" print="0" autoLine="0" autoPict="0" macro="[0]!ExportDMToFile">
                <anchor moveWithCells="1" sizeWithCells="1">
                  <from>
                    <xdr:col>37</xdr:col>
                    <xdr:colOff>0</xdr:colOff>
                    <xdr:row>84</xdr:row>
                    <xdr:rowOff>0</xdr:rowOff>
                  </from>
                  <to>
                    <xdr:col>37</xdr:col>
                    <xdr:colOff>542925</xdr:colOff>
                    <xdr:row>87</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ksPhotos">
    <pageSetUpPr fitToPage="1"/>
  </sheetPr>
  <dimension ref="A1:AQ2383"/>
  <sheetViews>
    <sheetView showGridLines="0" showRowColHeaders="0" topLeftCell="A778" zoomScale="85" zoomScaleNormal="85" zoomScaleSheetLayoutView="100" workbookViewId="0">
      <selection activeCell="F29" sqref="F29:Z31"/>
    </sheetView>
  </sheetViews>
  <sheetFormatPr defaultColWidth="9.42578125" defaultRowHeight="15"/>
  <cols>
    <col min="1" max="12" width="2.5703125" style="390" customWidth="1"/>
    <col min="13" max="22" width="3" style="390" customWidth="1"/>
    <col min="23" max="23" width="3.5703125" style="390" customWidth="1"/>
    <col min="24" max="36" width="2.5703125" style="390" customWidth="1"/>
    <col min="37" max="37" width="10.5703125" style="390" customWidth="1"/>
    <col min="38" max="38" width="7" style="390" customWidth="1"/>
    <col min="39" max="39" width="2.5703125" style="390" customWidth="1"/>
    <col min="40" max="40" width="9.42578125" style="390"/>
    <col min="41" max="41" width="8.5703125" style="390" customWidth="1"/>
    <col min="42" max="65" width="3.5703125" style="390" customWidth="1"/>
    <col min="66" max="16384" width="9.42578125" style="390"/>
  </cols>
  <sheetData>
    <row r="1" spans="1:40" customFormat="1" ht="15.75" customHeight="1">
      <c r="A1" s="114" t="s">
        <v>1068</v>
      </c>
      <c r="B1" s="560" t="s">
        <v>711</v>
      </c>
      <c r="C1" s="560"/>
      <c r="D1" s="560"/>
      <c r="E1" s="560"/>
      <c r="F1" s="560"/>
      <c r="G1" s="560"/>
      <c r="H1" s="560"/>
      <c r="I1" s="560"/>
      <c r="J1" s="560"/>
      <c r="K1" s="560"/>
      <c r="L1" s="560"/>
      <c r="M1" s="560"/>
      <c r="N1" s="560"/>
      <c r="O1" s="560"/>
      <c r="P1" s="560"/>
      <c r="Q1" s="560"/>
      <c r="R1" s="560"/>
      <c r="S1" s="560"/>
      <c r="T1" s="560"/>
    </row>
    <row r="2" spans="1:40" customFormat="1" ht="15.75" customHeight="1">
      <c r="A2" s="115"/>
      <c r="B2" s="560"/>
      <c r="C2" s="560"/>
      <c r="D2" s="560"/>
      <c r="E2" s="560"/>
      <c r="F2" s="560"/>
      <c r="G2" s="560"/>
      <c r="H2" s="560"/>
      <c r="I2" s="560"/>
      <c r="J2" s="560"/>
      <c r="K2" s="560"/>
      <c r="L2" s="560"/>
      <c r="M2" s="560"/>
      <c r="N2" s="560"/>
      <c r="O2" s="560"/>
      <c r="P2" s="560"/>
      <c r="Q2" s="560"/>
      <c r="R2" s="560"/>
      <c r="S2" s="560"/>
      <c r="T2" s="560"/>
      <c r="AN2" s="397"/>
    </row>
    <row r="3" spans="1:40" s="95" customFormat="1" ht="17.25" customHeight="1">
      <c r="A3" s="105"/>
      <c r="B3" s="111" t="str">
        <f>IF('General Info'!B5="","",'General Info'!B5)</f>
        <v>154-156 PASSAIC STREET, 38 3RD, Passaic, NJ (Loan 504565494)</v>
      </c>
      <c r="C3" s="109"/>
      <c r="D3" s="109"/>
      <c r="E3" s="109"/>
      <c r="F3" s="109"/>
      <c r="G3" s="109"/>
      <c r="H3" s="109"/>
      <c r="I3" s="109"/>
      <c r="J3" s="109"/>
      <c r="K3" s="109"/>
      <c r="L3" s="109"/>
      <c r="M3" s="110"/>
      <c r="N3" s="109"/>
      <c r="O3" s="109"/>
      <c r="P3" s="109"/>
      <c r="Q3" s="109"/>
      <c r="R3" s="109"/>
      <c r="S3" s="109"/>
      <c r="T3" s="109"/>
      <c r="AN3" s="396"/>
    </row>
    <row r="4" spans="1:40" s="95" customFormat="1" ht="14.85" customHeight="1">
      <c r="B4" s="112" t="str">
        <f>IF('General Info'!B6="","",'General Info'!B6)</f>
        <v>Overall Rating: 2, 100% Occupied</v>
      </c>
      <c r="S4" s="106"/>
      <c r="Z4" s="104"/>
      <c r="AB4" s="389"/>
      <c r="AC4" s="389"/>
      <c r="AD4" s="389"/>
      <c r="AE4" s="389"/>
      <c r="AF4" s="389"/>
    </row>
    <row r="5" spans="1:40" s="95" customFormat="1" ht="14.85" hidden="1" customHeight="1">
      <c r="B5" s="112" t="str">
        <f>IF('General Info'!B7="","",'General Info'!B7)</f>
        <v>2 Life Safety</v>
      </c>
      <c r="AB5" s="107"/>
      <c r="AC5" s="107"/>
      <c r="AD5" s="107"/>
      <c r="AE5" s="107"/>
      <c r="AF5" s="107"/>
      <c r="AG5" s="107"/>
      <c r="AH5" s="107"/>
      <c r="AI5" s="107"/>
    </row>
    <row r="6" spans="1:40" customFormat="1" ht="3" customHeight="1">
      <c r="A6" s="116"/>
      <c r="B6" s="116"/>
      <c r="C6" s="116"/>
      <c r="D6" s="116"/>
      <c r="E6" s="116"/>
      <c r="F6" s="116"/>
      <c r="G6" s="116"/>
      <c r="H6" s="116"/>
      <c r="I6" s="116"/>
      <c r="J6" s="116"/>
      <c r="K6" s="116"/>
      <c r="L6" s="116"/>
      <c r="M6" s="116"/>
      <c r="N6" s="116"/>
      <c r="O6" s="116"/>
      <c r="P6" s="29"/>
      <c r="Q6" s="29"/>
      <c r="R6" s="113"/>
      <c r="S6" s="29"/>
      <c r="T6" s="113"/>
      <c r="U6" s="113"/>
      <c r="V6" s="113"/>
      <c r="W6" s="113"/>
      <c r="X6" s="113"/>
      <c r="Y6" s="113"/>
      <c r="Z6" s="113"/>
      <c r="AA6" s="29"/>
      <c r="AB6" s="29"/>
      <c r="AC6" s="29"/>
      <c r="AD6" s="29"/>
      <c r="AE6" s="29"/>
      <c r="AF6" s="29"/>
      <c r="AG6" s="29"/>
      <c r="AH6" s="29"/>
      <c r="AI6" s="117"/>
    </row>
    <row r="7" spans="1:40" s="2" customFormat="1" ht="18.75">
      <c r="A7" s="319"/>
      <c r="B7" s="567" t="str">
        <f>"Photos ("&amp;PicCount&amp;")"</f>
        <v>Photos (35)</v>
      </c>
      <c r="C7" s="567"/>
      <c r="D7" s="567"/>
      <c r="E7" s="567"/>
      <c r="F7" s="567"/>
      <c r="G7" s="567"/>
      <c r="H7" s="567"/>
      <c r="I7" s="567"/>
      <c r="J7" s="567"/>
      <c r="K7" s="567"/>
      <c r="L7" s="567"/>
      <c r="M7" s="567"/>
      <c r="N7" s="567"/>
      <c r="O7" s="567"/>
      <c r="P7" s="567"/>
      <c r="Q7" s="567"/>
      <c r="R7" s="567"/>
      <c r="S7" s="567"/>
      <c r="T7" s="567"/>
      <c r="U7" s="567"/>
      <c r="V7" s="567"/>
      <c r="W7" s="567"/>
      <c r="X7" s="567"/>
      <c r="Y7" s="567"/>
      <c r="Z7" s="567"/>
      <c r="AA7" s="567"/>
      <c r="AB7" s="567"/>
      <c r="AC7" s="567"/>
      <c r="AD7" s="567"/>
      <c r="AE7" s="567"/>
      <c r="AF7" s="567"/>
      <c r="AG7" s="567"/>
      <c r="AH7" s="567"/>
      <c r="AI7" s="567"/>
      <c r="AJ7" s="206"/>
    </row>
    <row r="8" spans="1:40" ht="12.6" customHeight="1">
      <c r="B8" s="116"/>
      <c r="C8" s="116"/>
      <c r="D8" s="116"/>
      <c r="E8" s="116"/>
      <c r="F8" s="116"/>
      <c r="G8" s="116"/>
      <c r="H8" s="116"/>
      <c r="I8" s="116"/>
      <c r="J8" s="116"/>
      <c r="K8" s="116"/>
      <c r="L8" s="116"/>
      <c r="M8" s="116"/>
      <c r="N8" s="116"/>
      <c r="O8" s="116"/>
      <c r="P8" s="29"/>
      <c r="Q8" s="29"/>
      <c r="R8" s="113"/>
      <c r="S8" s="29"/>
      <c r="T8" s="113"/>
      <c r="U8" s="113"/>
      <c r="V8" s="113"/>
      <c r="W8" s="113"/>
      <c r="X8" s="113"/>
      <c r="Y8" s="113"/>
      <c r="Z8" s="113"/>
      <c r="AA8" s="29"/>
      <c r="AB8" s="29"/>
      <c r="AC8" s="29"/>
      <c r="AD8" s="29"/>
      <c r="AE8" s="29"/>
      <c r="AF8" s="29"/>
      <c r="AG8" s="29"/>
      <c r="AH8" s="29"/>
      <c r="AI8" s="117"/>
    </row>
    <row r="9" spans="1:40" ht="12.6" customHeight="1">
      <c r="B9" s="317"/>
      <c r="C9" s="317"/>
      <c r="D9" s="317"/>
      <c r="E9" s="317"/>
      <c r="F9" s="317"/>
      <c r="G9" s="317"/>
      <c r="H9" s="317"/>
      <c r="I9" s="317"/>
      <c r="J9" s="317"/>
      <c r="K9" s="317"/>
      <c r="L9" s="317"/>
      <c r="M9" s="317"/>
      <c r="N9" s="317"/>
      <c r="O9" s="317"/>
      <c r="P9" s="317"/>
      <c r="Q9" s="317"/>
      <c r="R9" s="113"/>
      <c r="S9" s="29"/>
      <c r="T9" s="29"/>
      <c r="U9" s="29"/>
      <c r="V9" s="29"/>
      <c r="W9" s="29"/>
      <c r="X9" s="29"/>
      <c r="Y9" s="29"/>
      <c r="Z9" s="29"/>
      <c r="AA9" s="29"/>
      <c r="AB9" s="29"/>
      <c r="AC9" s="29"/>
      <c r="AD9" s="29"/>
      <c r="AE9" s="29"/>
      <c r="AF9" s="29"/>
      <c r="AG9" s="29"/>
      <c r="AH9" s="29"/>
      <c r="AI9" s="29"/>
    </row>
    <row r="10" spans="1:40" ht="12.6" customHeight="1">
      <c r="B10" s="317"/>
      <c r="C10" s="317"/>
      <c r="D10" s="317"/>
      <c r="E10" s="317"/>
      <c r="F10" s="317"/>
      <c r="G10" s="317"/>
      <c r="H10" s="317"/>
      <c r="I10" s="317"/>
      <c r="J10" s="317"/>
      <c r="K10" s="317"/>
      <c r="L10" s="317"/>
      <c r="M10" s="317"/>
      <c r="N10" s="317"/>
      <c r="O10" s="317"/>
      <c r="P10" s="317"/>
      <c r="Q10" s="317"/>
      <c r="R10" s="113"/>
      <c r="S10" s="29"/>
      <c r="T10" s="29"/>
      <c r="U10" s="29"/>
      <c r="V10" s="29"/>
      <c r="W10" s="29"/>
      <c r="X10" s="29"/>
      <c r="Y10" s="29"/>
      <c r="Z10" s="29"/>
      <c r="AA10" s="29"/>
      <c r="AB10" s="29"/>
      <c r="AC10" s="29"/>
      <c r="AD10" s="29"/>
      <c r="AE10" s="29"/>
      <c r="AF10" s="29"/>
      <c r="AG10" s="29"/>
      <c r="AH10" s="29"/>
      <c r="AI10" s="29"/>
    </row>
    <row r="11" spans="1:40" ht="12.6" customHeight="1">
      <c r="B11" s="318"/>
      <c r="C11" s="318"/>
      <c r="D11" s="318"/>
      <c r="E11" s="318"/>
      <c r="F11" s="318"/>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row>
    <row r="12" spans="1:40" ht="12.6" customHeight="1">
      <c r="B12" s="318"/>
      <c r="C12" s="318"/>
      <c r="D12" s="318"/>
      <c r="E12" s="318"/>
      <c r="F12" s="318"/>
      <c r="G12" s="29"/>
      <c r="H12" s="29"/>
      <c r="I12" s="29"/>
      <c r="J12" s="29"/>
      <c r="K12" s="29"/>
      <c r="L12" s="29"/>
      <c r="M12" s="29"/>
      <c r="N12" s="29"/>
      <c r="O12" s="29"/>
      <c r="P12" s="29"/>
      <c r="Q12" s="29"/>
      <c r="R12" s="29"/>
      <c r="S12" s="29"/>
      <c r="T12" s="29"/>
      <c r="U12" s="29"/>
      <c r="V12" s="29"/>
      <c r="W12" s="29"/>
      <c r="X12" s="29"/>
      <c r="Y12" s="29"/>
      <c r="Z12" s="29"/>
      <c r="AA12" s="29"/>
      <c r="AB12" s="29"/>
      <c r="AC12" s="29"/>
      <c r="AD12" s="29"/>
      <c r="AE12" s="29"/>
      <c r="AF12" s="29"/>
      <c r="AG12" s="29"/>
      <c r="AH12" s="29"/>
      <c r="AI12" s="29"/>
    </row>
    <row r="13" spans="1:40" ht="12.6" customHeight="1">
      <c r="B13" s="113"/>
      <c r="C13" s="113"/>
      <c r="D13" s="113"/>
      <c r="E13" s="113"/>
      <c r="F13" s="113"/>
      <c r="G13" s="113"/>
      <c r="H13" s="113"/>
      <c r="I13" s="113"/>
      <c r="J13" s="113"/>
      <c r="K13" s="113"/>
      <c r="L13" s="113"/>
      <c r="M13" s="113"/>
      <c r="N13" s="113"/>
      <c r="O13" s="113"/>
      <c r="P13" s="113"/>
      <c r="Q13" s="113"/>
      <c r="R13" s="113"/>
      <c r="S13" s="29"/>
      <c r="T13" s="113"/>
      <c r="U13" s="113"/>
      <c r="V13" s="113"/>
      <c r="W13" s="113"/>
      <c r="X13" s="113"/>
      <c r="Y13" s="113"/>
      <c r="Z13" s="113"/>
      <c r="AA13" s="113"/>
      <c r="AB13" s="113"/>
      <c r="AC13" s="315"/>
      <c r="AD13" s="315"/>
      <c r="AE13" s="315"/>
      <c r="AF13" s="315"/>
      <c r="AG13" s="315"/>
      <c r="AH13" s="315"/>
      <c r="AI13" s="315"/>
    </row>
    <row r="14" spans="1:40" ht="12.6" customHeight="1">
      <c r="B14" s="113"/>
      <c r="C14" s="113"/>
      <c r="D14" s="113"/>
      <c r="E14" s="113"/>
      <c r="F14" s="113"/>
      <c r="G14" s="113"/>
      <c r="H14" s="113"/>
      <c r="I14" s="113"/>
      <c r="J14" s="113"/>
      <c r="K14" s="315"/>
      <c r="L14" s="315"/>
      <c r="M14" s="315"/>
      <c r="N14" s="315"/>
      <c r="O14" s="315"/>
      <c r="P14" s="315"/>
      <c r="Q14" s="315"/>
      <c r="R14" s="113"/>
      <c r="S14" s="29"/>
      <c r="T14" s="113"/>
      <c r="U14" s="113"/>
      <c r="V14" s="113"/>
      <c r="W14" s="113"/>
      <c r="X14" s="113"/>
      <c r="Y14" s="113"/>
      <c r="Z14" s="113"/>
      <c r="AA14" s="113"/>
      <c r="AB14" s="113"/>
      <c r="AC14" s="316"/>
      <c r="AD14" s="316"/>
      <c r="AE14" s="316"/>
      <c r="AF14" s="316"/>
      <c r="AG14" s="316"/>
      <c r="AH14" s="316"/>
      <c r="AI14" s="316"/>
    </row>
    <row r="15" spans="1:40" ht="12.6" customHeight="1">
      <c r="B15" s="113"/>
      <c r="C15" s="113"/>
      <c r="D15" s="113"/>
      <c r="E15" s="113"/>
      <c r="F15" s="113"/>
      <c r="G15" s="113"/>
      <c r="H15" s="113"/>
      <c r="I15" s="113"/>
      <c r="J15" s="113"/>
      <c r="K15" s="113"/>
      <c r="L15" s="113"/>
      <c r="M15" s="113"/>
      <c r="N15" s="113"/>
      <c r="O15" s="113"/>
      <c r="P15" s="113"/>
      <c r="Q15" s="113"/>
      <c r="R15" s="113"/>
      <c r="S15" s="29"/>
      <c r="T15" s="113"/>
      <c r="U15" s="113"/>
      <c r="V15" s="113"/>
      <c r="W15" s="113"/>
      <c r="X15" s="113"/>
      <c r="Y15" s="113"/>
      <c r="Z15" s="113"/>
      <c r="AA15" s="113"/>
      <c r="AB15" s="113"/>
      <c r="AC15" s="316"/>
      <c r="AD15" s="316"/>
      <c r="AE15" s="316"/>
      <c r="AF15" s="316"/>
      <c r="AG15" s="316"/>
      <c r="AH15" s="316"/>
      <c r="AI15" s="316"/>
    </row>
    <row r="16" spans="1:40" ht="12.6" customHeight="1">
      <c r="B16" s="113"/>
      <c r="C16" s="113"/>
      <c r="D16" s="113"/>
      <c r="E16" s="113"/>
      <c r="F16" s="113"/>
      <c r="G16" s="113"/>
      <c r="H16" s="113"/>
      <c r="I16" s="113"/>
      <c r="J16" s="113"/>
      <c r="K16" s="315"/>
      <c r="L16" s="315"/>
      <c r="M16" s="315"/>
      <c r="N16" s="315"/>
      <c r="O16" s="315"/>
      <c r="P16" s="315"/>
      <c r="Q16" s="315"/>
      <c r="R16" s="113"/>
      <c r="S16" s="29"/>
      <c r="T16" s="113"/>
      <c r="U16" s="113"/>
      <c r="V16" s="113"/>
      <c r="W16" s="113"/>
      <c r="X16" s="113"/>
      <c r="Y16" s="113"/>
      <c r="Z16" s="113"/>
      <c r="AA16" s="113"/>
      <c r="AB16" s="113"/>
      <c r="AC16" s="316"/>
      <c r="AD16" s="316"/>
      <c r="AE16" s="316"/>
      <c r="AF16" s="316"/>
      <c r="AG16" s="316"/>
      <c r="AH16" s="316"/>
      <c r="AI16" s="316"/>
    </row>
    <row r="17" spans="2:35" ht="12.6" customHeight="1">
      <c r="B17" s="113"/>
      <c r="C17" s="113"/>
      <c r="D17" s="113"/>
      <c r="E17" s="113"/>
      <c r="F17" s="113"/>
      <c r="G17" s="113"/>
      <c r="H17" s="113"/>
      <c r="I17" s="113"/>
      <c r="J17" s="113"/>
      <c r="K17" s="315"/>
      <c r="L17" s="315"/>
      <c r="M17" s="315"/>
      <c r="N17" s="315"/>
      <c r="O17" s="315"/>
      <c r="P17" s="315"/>
      <c r="Q17" s="315"/>
      <c r="R17" s="113"/>
      <c r="S17" s="29"/>
      <c r="T17" s="113"/>
      <c r="U17" s="113"/>
      <c r="V17" s="113"/>
      <c r="W17" s="113"/>
      <c r="X17" s="113"/>
      <c r="Y17" s="113"/>
      <c r="Z17" s="113"/>
      <c r="AA17" s="113"/>
      <c r="AB17" s="113"/>
      <c r="AC17" s="316"/>
      <c r="AD17" s="316"/>
      <c r="AE17" s="316"/>
      <c r="AF17" s="316"/>
      <c r="AG17" s="316"/>
      <c r="AH17" s="316"/>
      <c r="AI17" s="316"/>
    </row>
    <row r="18" spans="2:35" ht="12.6" customHeight="1">
      <c r="B18" s="113"/>
      <c r="C18" s="113"/>
      <c r="D18" s="113"/>
      <c r="E18" s="113"/>
      <c r="F18" s="113"/>
      <c r="G18" s="113"/>
      <c r="H18" s="113"/>
      <c r="I18" s="113"/>
      <c r="J18" s="113"/>
      <c r="K18" s="315"/>
      <c r="L18" s="315"/>
      <c r="M18" s="315"/>
      <c r="N18" s="315"/>
      <c r="O18" s="315"/>
      <c r="P18" s="315"/>
      <c r="Q18" s="315"/>
      <c r="R18" s="113"/>
      <c r="S18" s="29"/>
      <c r="T18" s="113"/>
      <c r="U18" s="113"/>
      <c r="V18" s="113"/>
      <c r="W18" s="113"/>
      <c r="X18" s="113"/>
      <c r="Y18" s="113"/>
      <c r="Z18" s="113"/>
      <c r="AA18" s="113"/>
      <c r="AB18" s="113"/>
      <c r="AC18" s="316"/>
      <c r="AD18" s="316"/>
      <c r="AE18" s="316"/>
      <c r="AF18" s="316"/>
      <c r="AG18" s="316"/>
      <c r="AH18" s="316"/>
      <c r="AI18" s="316"/>
    </row>
    <row r="19" spans="2:35" ht="12.6" customHeight="1">
      <c r="B19" s="113"/>
      <c r="C19" s="113"/>
      <c r="D19" s="113"/>
      <c r="E19" s="113"/>
      <c r="F19" s="113"/>
      <c r="G19" s="113"/>
      <c r="H19" s="113"/>
      <c r="I19" s="113"/>
      <c r="J19" s="113"/>
      <c r="K19" s="315"/>
      <c r="L19" s="315"/>
      <c r="M19" s="315"/>
      <c r="N19" s="315"/>
      <c r="O19" s="315"/>
      <c r="P19" s="315"/>
      <c r="Q19" s="315"/>
      <c r="R19" s="113"/>
      <c r="S19" s="29"/>
      <c r="T19" s="113"/>
      <c r="U19" s="113"/>
      <c r="V19" s="113"/>
      <c r="W19" s="113"/>
      <c r="X19" s="113"/>
      <c r="Y19" s="113"/>
      <c r="Z19" s="113"/>
      <c r="AA19" s="113"/>
      <c r="AB19" s="113"/>
      <c r="AC19" s="316"/>
      <c r="AD19" s="316"/>
      <c r="AE19" s="316"/>
      <c r="AF19" s="316"/>
      <c r="AG19" s="316"/>
      <c r="AH19" s="316"/>
      <c r="AI19" s="316"/>
    </row>
    <row r="20" spans="2:35" ht="12.6" customHeight="1">
      <c r="B20" s="113"/>
      <c r="C20" s="113"/>
      <c r="D20" s="113"/>
      <c r="E20" s="113"/>
      <c r="F20" s="113"/>
      <c r="G20" s="113"/>
      <c r="H20" s="113"/>
      <c r="I20" s="113"/>
      <c r="J20" s="113"/>
      <c r="K20" s="315"/>
      <c r="L20" s="315"/>
      <c r="M20" s="315"/>
      <c r="N20" s="315"/>
      <c r="O20" s="315"/>
      <c r="P20" s="315"/>
      <c r="Q20" s="315"/>
      <c r="R20" s="113"/>
      <c r="S20" s="29"/>
      <c r="T20" s="113"/>
      <c r="U20" s="113"/>
      <c r="V20" s="113"/>
      <c r="W20" s="113"/>
      <c r="X20" s="113"/>
      <c r="Y20" s="113"/>
      <c r="Z20" s="113"/>
      <c r="AA20" s="113"/>
      <c r="AB20" s="113"/>
      <c r="AC20" s="316"/>
      <c r="AD20" s="316"/>
      <c r="AE20" s="316"/>
      <c r="AF20" s="316"/>
      <c r="AG20" s="316"/>
      <c r="AH20" s="316"/>
      <c r="AI20" s="316"/>
    </row>
    <row r="21" spans="2:35" ht="12.6" customHeight="1">
      <c r="B21" s="113"/>
      <c r="C21" s="113"/>
      <c r="D21" s="113"/>
      <c r="E21" s="113"/>
      <c r="F21" s="113"/>
      <c r="G21" s="113"/>
      <c r="H21" s="113"/>
      <c r="I21" s="113"/>
      <c r="J21" s="113"/>
      <c r="K21" s="315"/>
      <c r="L21" s="315"/>
      <c r="M21" s="315"/>
      <c r="N21" s="315"/>
      <c r="O21" s="315"/>
      <c r="P21" s="315"/>
      <c r="Q21" s="315"/>
      <c r="R21" s="29"/>
      <c r="S21" s="29"/>
      <c r="T21" s="113"/>
      <c r="U21" s="113"/>
      <c r="V21" s="113"/>
      <c r="W21" s="113"/>
      <c r="X21" s="113"/>
      <c r="Y21" s="113"/>
      <c r="Z21" s="113"/>
      <c r="AA21" s="113"/>
      <c r="AB21" s="113"/>
      <c r="AC21" s="316"/>
      <c r="AD21" s="316"/>
      <c r="AE21" s="316"/>
      <c r="AF21" s="316"/>
      <c r="AG21" s="316"/>
      <c r="AH21" s="316"/>
      <c r="AI21" s="316"/>
    </row>
    <row r="22" spans="2:35" ht="12.6" customHeight="1">
      <c r="B22" s="113"/>
      <c r="C22" s="113"/>
      <c r="D22" s="113"/>
      <c r="E22" s="113"/>
      <c r="F22" s="113"/>
      <c r="G22" s="113"/>
      <c r="H22" s="113"/>
      <c r="I22" s="113"/>
      <c r="J22" s="113"/>
      <c r="K22" s="315"/>
      <c r="L22" s="315"/>
      <c r="M22" s="315"/>
      <c r="N22" s="315"/>
      <c r="O22" s="315"/>
      <c r="P22" s="315"/>
      <c r="Q22" s="315"/>
      <c r="R22" s="29"/>
      <c r="S22" s="29"/>
      <c r="T22" s="113"/>
      <c r="U22" s="113"/>
      <c r="V22" s="113"/>
      <c r="W22" s="113"/>
      <c r="X22" s="113"/>
      <c r="Y22" s="113"/>
      <c r="Z22" s="113"/>
      <c r="AA22" s="113"/>
      <c r="AB22" s="113"/>
      <c r="AC22" s="113"/>
      <c r="AD22" s="113"/>
      <c r="AE22" s="113"/>
      <c r="AF22" s="113"/>
      <c r="AG22" s="113"/>
      <c r="AH22" s="113"/>
      <c r="AI22" s="113"/>
    </row>
    <row r="23" spans="2:35" ht="12.6" customHeight="1">
      <c r="B23" s="29"/>
      <c r="C23" s="29"/>
      <c r="D23" s="29"/>
      <c r="E23" s="29"/>
      <c r="F23" s="29"/>
      <c r="G23" s="29"/>
      <c r="H23" s="29"/>
      <c r="I23" s="29"/>
      <c r="J23" s="29"/>
      <c r="K23" s="29"/>
      <c r="L23" s="29"/>
      <c r="M23" s="29"/>
      <c r="N23" s="29"/>
      <c r="O23" s="29"/>
      <c r="P23" s="315"/>
      <c r="Q23" s="315"/>
      <c r="R23" s="29"/>
      <c r="S23" s="29"/>
      <c r="T23" s="29"/>
      <c r="U23" s="29"/>
      <c r="V23" s="29"/>
      <c r="W23" s="29"/>
      <c r="X23" s="29"/>
      <c r="Y23" s="29"/>
      <c r="Z23" s="29"/>
      <c r="AA23" s="29"/>
      <c r="AB23" s="29"/>
      <c r="AC23" s="29"/>
      <c r="AD23" s="29"/>
      <c r="AE23" s="29"/>
      <c r="AF23" s="29"/>
      <c r="AG23" s="29"/>
      <c r="AH23" s="29"/>
      <c r="AI23" s="29"/>
    </row>
    <row r="24" spans="2:35" ht="12.6" customHeight="1">
      <c r="B24" s="113"/>
      <c r="C24"/>
      <c r="D24"/>
      <c r="E24"/>
      <c r="F24"/>
      <c r="G24"/>
      <c r="H24"/>
      <c r="I24"/>
      <c r="J24"/>
      <c r="K24"/>
      <c r="L24"/>
      <c r="M24"/>
      <c r="N24"/>
      <c r="O24"/>
      <c r="P24"/>
      <c r="Q24"/>
      <c r="R24"/>
      <c r="S24"/>
      <c r="T24"/>
      <c r="U24"/>
      <c r="V24"/>
      <c r="W24"/>
      <c r="X24"/>
      <c r="Y24"/>
      <c r="Z24" s="29"/>
      <c r="AA24" s="29"/>
      <c r="AB24"/>
      <c r="AC24" s="29"/>
      <c r="AD24" s="29"/>
      <c r="AE24" s="29"/>
      <c r="AF24" s="29"/>
      <c r="AG24" s="29"/>
      <c r="AH24" s="29"/>
      <c r="AI24" s="29"/>
    </row>
    <row r="25" spans="2:35" ht="12.6" customHeight="1">
      <c r="B25" s="113"/>
      <c r="C25"/>
      <c r="D25"/>
      <c r="E25"/>
      <c r="F25"/>
      <c r="G25"/>
      <c r="H25"/>
      <c r="I25"/>
      <c r="J25"/>
      <c r="K25"/>
      <c r="L25"/>
      <c r="M25"/>
      <c r="N25"/>
      <c r="O25"/>
      <c r="P25"/>
      <c r="Q25"/>
      <c r="R25"/>
      <c r="S25"/>
      <c r="T25"/>
      <c r="U25"/>
      <c r="V25"/>
      <c r="W25"/>
      <c r="X25"/>
      <c r="Y25"/>
      <c r="Z25"/>
      <c r="AA25"/>
      <c r="AB25"/>
      <c r="AC25"/>
      <c r="AD25"/>
      <c r="AE25"/>
      <c r="AF25"/>
      <c r="AG25"/>
      <c r="AH25" s="113"/>
      <c r="AI25" s="113"/>
    </row>
    <row r="26" spans="2:35" ht="12.6" customHeight="1">
      <c r="B26" s="29"/>
      <c r="C26"/>
      <c r="D26"/>
      <c r="E26"/>
      <c r="F26"/>
      <c r="G26"/>
      <c r="H26"/>
      <c r="I26"/>
      <c r="J26"/>
      <c r="K26"/>
      <c r="L26"/>
      <c r="M26"/>
      <c r="N26"/>
      <c r="O26"/>
      <c r="P26"/>
      <c r="Q26"/>
      <c r="R26"/>
      <c r="S26"/>
      <c r="T26"/>
      <c r="U26"/>
      <c r="V26"/>
      <c r="W26"/>
      <c r="X26"/>
      <c r="Y26"/>
      <c r="Z26"/>
      <c r="AA26"/>
      <c r="AB26"/>
      <c r="AC26"/>
      <c r="AD26"/>
      <c r="AE26"/>
      <c r="AF26"/>
      <c r="AG26"/>
      <c r="AH26" s="29"/>
      <c r="AI26" s="29"/>
    </row>
    <row r="27" spans="2:35" ht="12.6" customHeight="1">
      <c r="B27" s="29"/>
      <c r="C27" s="29"/>
      <c r="D27" s="29"/>
      <c r="E27" s="29"/>
      <c r="F27"/>
      <c r="G27"/>
      <c r="H27"/>
      <c r="I27"/>
      <c r="J27"/>
      <c r="K27"/>
      <c r="L27"/>
      <c r="M27"/>
      <c r="N27"/>
      <c r="O27"/>
      <c r="P27"/>
      <c r="Q27"/>
      <c r="R27"/>
      <c r="S27"/>
      <c r="T27"/>
      <c r="U27"/>
      <c r="V27"/>
      <c r="W27"/>
      <c r="X27"/>
      <c r="Y27"/>
      <c r="Z27"/>
      <c r="AA27"/>
      <c r="AB27"/>
      <c r="AC27"/>
      <c r="AD27"/>
      <c r="AE27"/>
      <c r="AF27"/>
      <c r="AG27"/>
      <c r="AH27" s="29"/>
      <c r="AI27" s="29"/>
    </row>
    <row r="28" spans="2:35" ht="12.6" customHeight="1">
      <c r="B28" s="29"/>
      <c r="C28" s="29"/>
      <c r="D28" s="29"/>
      <c r="E28" s="29"/>
      <c r="F28"/>
      <c r="G28"/>
      <c r="H28"/>
      <c r="I28"/>
      <c r="J28"/>
      <c r="K28"/>
      <c r="L28"/>
      <c r="M28"/>
      <c r="N28"/>
      <c r="O28"/>
      <c r="P28"/>
      <c r="Q28"/>
      <c r="R28"/>
      <c r="S28"/>
      <c r="T28"/>
      <c r="U28"/>
      <c r="V28"/>
      <c r="W28"/>
      <c r="X28"/>
      <c r="Y28"/>
      <c r="Z28"/>
      <c r="AA28" s="29"/>
      <c r="AB28" s="29"/>
      <c r="AC28" s="29"/>
      <c r="AD28" s="29"/>
      <c r="AE28" s="29"/>
      <c r="AF28" s="29"/>
      <c r="AG28" s="29"/>
      <c r="AH28" s="29"/>
      <c r="AI28" s="29"/>
    </row>
    <row r="29" spans="2:35" ht="14.25" customHeight="1">
      <c r="B29"/>
      <c r="C29"/>
      <c r="D29" s="672">
        <v>1</v>
      </c>
      <c r="E29" s="673"/>
      <c r="F29" s="502" t="s">
        <v>1102</v>
      </c>
      <c r="G29" s="503"/>
      <c r="H29" s="503"/>
      <c r="I29" s="503"/>
      <c r="J29" s="503"/>
      <c r="K29" s="503"/>
      <c r="L29" s="503"/>
      <c r="M29" s="503"/>
      <c r="N29" s="503"/>
      <c r="O29" s="503"/>
      <c r="P29" s="503"/>
      <c r="Q29" s="503"/>
      <c r="R29" s="503"/>
      <c r="S29" s="503"/>
      <c r="T29" s="503"/>
      <c r="U29" s="503"/>
      <c r="V29" s="503"/>
      <c r="W29" s="503"/>
      <c r="X29" s="503"/>
      <c r="Y29" s="503"/>
      <c r="Z29" s="504"/>
      <c r="AA29" s="405"/>
      <c r="AB29" s="406"/>
      <c r="AC29" s="405"/>
      <c r="AD29" s="405"/>
      <c r="AE29" s="405"/>
      <c r="AF29" s="405"/>
      <c r="AG29" s="405"/>
      <c r="AH29"/>
      <c r="AI29" s="369"/>
    </row>
    <row r="30" spans="2:35" ht="14.25" customHeight="1">
      <c r="B30"/>
      <c r="C30"/>
      <c r="D30" s="672"/>
      <c r="E30" s="673"/>
      <c r="F30" s="674"/>
      <c r="G30" s="675"/>
      <c r="H30" s="675"/>
      <c r="I30" s="675"/>
      <c r="J30" s="675"/>
      <c r="K30" s="675"/>
      <c r="L30" s="675"/>
      <c r="M30" s="675"/>
      <c r="N30" s="675"/>
      <c r="O30" s="675"/>
      <c r="P30" s="675"/>
      <c r="Q30" s="675"/>
      <c r="R30" s="675"/>
      <c r="S30" s="675"/>
      <c r="T30" s="675"/>
      <c r="U30" s="675"/>
      <c r="V30" s="675"/>
      <c r="W30" s="675"/>
      <c r="X30" s="675"/>
      <c r="Y30" s="675"/>
      <c r="Z30" s="676"/>
      <c r="AA30" s="405"/>
      <c r="AB30" s="407" t="str">
        <f>IFERROR("DM "&amp;INDEX('Physical Condition &amp; DM'!$A$93:$A$143,MATCH(VALUE(TRIM(RIGHT(D29,2))),'Physical Condition &amp; DM'!$AE$93:$AE$143,0))&amp;IF(ISBLANK(INDEX('Physical Condition &amp; DM'!$AG$93:$AG$143,MATCH(VALUE(TRIM(RIGHT(D29,2))),'Physical Condition &amp; DM'!$AE$93:$AE$143,0))),"",": Est. Cost "&amp;TEXT(INDEX('Physical Condition &amp; DM'!$AG$93:$AG$143,MATCH(VALUE(TRIM(RIGHT(D29,2))),'Physical Condition &amp; DM'!$AE$93:$AE$143,0)),"$#,##0")),"")</f>
        <v/>
      </c>
      <c r="AC30" s="405"/>
      <c r="AD30" s="405"/>
      <c r="AE30" s="405"/>
      <c r="AF30" s="405"/>
      <c r="AG30" s="405"/>
      <c r="AH30"/>
      <c r="AI30" s="369"/>
    </row>
    <row r="31" spans="2:35" ht="14.25" customHeight="1">
      <c r="B31"/>
      <c r="C31"/>
      <c r="D31" s="672"/>
      <c r="E31" s="672"/>
      <c r="F31" s="505"/>
      <c r="G31" s="506"/>
      <c r="H31" s="506"/>
      <c r="I31" s="506"/>
      <c r="J31" s="506"/>
      <c r="K31" s="506"/>
      <c r="L31" s="506"/>
      <c r="M31" s="506"/>
      <c r="N31" s="506"/>
      <c r="O31" s="506"/>
      <c r="P31" s="506"/>
      <c r="Q31" s="506"/>
      <c r="R31" s="506"/>
      <c r="S31" s="506"/>
      <c r="T31" s="506"/>
      <c r="U31" s="506"/>
      <c r="V31" s="506"/>
      <c r="W31" s="506"/>
      <c r="X31" s="506"/>
      <c r="Y31" s="506"/>
      <c r="Z31" s="507"/>
      <c r="AA31" s="369"/>
      <c r="AB31" s="407" t="str">
        <f t="array" aca="1" ref="AB31" ca="1">IFERROR("RV "&amp;INDEX('Repairs Verification'!$A$29:$A$2177,MATCH(VALUE(TRIM(RIGHT(D29,2))),'Repairs Verification'!$AT$29:$AT$2177,0))&amp;IF(ISBLANK(INDEX('Repairs Verification'!$AT$29:$AT$2177,MATCH(VALUE(TRIM(RIGHT(D29,2))),'Repairs Verification'!$AT$29:$AT$2177,0))),"",": "&amp;INDIRECT("RepairStatusType"&amp;INDEX('Repairs Verification'!$A$29:$A$2177,MATCH(VALUE(TRIM(RIGHT(D29,2))),'Repairs Verification'!$AT$29:$AT$2177,0)))),"")</f>
        <v/>
      </c>
      <c r="AC31" s="408"/>
      <c r="AD31" s="408"/>
      <c r="AE31" s="408"/>
      <c r="AF31" s="408"/>
      <c r="AG31" s="408"/>
      <c r="AH31" s="369"/>
      <c r="AI31" s="369"/>
    </row>
    <row r="32" spans="2:35" ht="15" customHeight="1">
      <c r="B32" s="116"/>
      <c r="C32" s="116"/>
      <c r="D32" s="116"/>
      <c r="E32" s="116"/>
      <c r="F32" s="116"/>
      <c r="G32" s="116"/>
      <c r="H32" s="116"/>
      <c r="I32" s="116"/>
      <c r="J32" s="116"/>
      <c r="K32" s="116"/>
      <c r="L32" s="116"/>
      <c r="M32" s="116"/>
      <c r="N32" s="116"/>
      <c r="O32" s="116"/>
      <c r="P32" s="29"/>
      <c r="Q32" s="29"/>
      <c r="R32" s="113"/>
      <c r="S32" s="29"/>
      <c r="T32" s="113"/>
      <c r="U32" s="113"/>
      <c r="V32" s="113"/>
      <c r="W32" s="113"/>
      <c r="X32" s="113"/>
      <c r="Y32" s="113"/>
      <c r="Z32" s="113"/>
      <c r="AA32" s="29"/>
      <c r="AB32" s="29"/>
      <c r="AC32" s="29"/>
      <c r="AD32" s="29"/>
      <c r="AE32" s="29"/>
      <c r="AF32" s="29"/>
      <c r="AG32" s="29"/>
      <c r="AH32" s="29"/>
      <c r="AI32" s="117"/>
    </row>
    <row r="33" spans="2:35" ht="15" customHeight="1">
      <c r="B33" s="317"/>
      <c r="C33" s="317"/>
      <c r="D33" s="317"/>
      <c r="E33" s="317"/>
      <c r="F33" s="317"/>
      <c r="G33" s="317"/>
      <c r="H33" s="317"/>
      <c r="I33" s="317"/>
      <c r="J33" s="317"/>
      <c r="K33" s="317"/>
      <c r="L33" s="317"/>
      <c r="M33" s="317"/>
      <c r="N33" s="317"/>
      <c r="O33" s="317"/>
      <c r="P33" s="317"/>
      <c r="Q33" s="317"/>
      <c r="R33" s="113"/>
      <c r="S33" s="29"/>
      <c r="T33" s="29"/>
      <c r="U33" s="29"/>
      <c r="V33" s="29"/>
      <c r="W33" s="29"/>
      <c r="X33" s="29"/>
      <c r="Y33" s="29"/>
      <c r="Z33" s="29"/>
      <c r="AA33" s="29"/>
      <c r="AB33" s="29"/>
      <c r="AC33" s="29"/>
      <c r="AD33" s="29"/>
      <c r="AE33" s="29"/>
      <c r="AF33" s="29"/>
      <c r="AG33" s="29"/>
      <c r="AH33" s="29"/>
      <c r="AI33" s="29"/>
    </row>
    <row r="34" spans="2:35" ht="12.6" customHeight="1">
      <c r="B34" s="317"/>
      <c r="C34" s="317"/>
      <c r="D34" s="317"/>
      <c r="E34" s="317"/>
      <c r="F34" s="317"/>
      <c r="G34" s="317"/>
      <c r="H34" s="317"/>
      <c r="I34" s="317"/>
      <c r="J34" s="317"/>
      <c r="K34" s="317"/>
      <c r="L34" s="317"/>
      <c r="M34" s="317"/>
      <c r="N34" s="317"/>
      <c r="O34" s="317"/>
      <c r="P34" s="317"/>
      <c r="Q34" s="317"/>
      <c r="R34" s="113"/>
      <c r="S34" s="29"/>
      <c r="T34" s="29"/>
      <c r="U34" s="29"/>
      <c r="V34" s="29"/>
      <c r="W34" s="29"/>
      <c r="X34" s="29"/>
      <c r="Y34" s="29"/>
      <c r="Z34" s="29"/>
      <c r="AA34" s="29"/>
      <c r="AB34" s="29"/>
      <c r="AC34" s="29"/>
      <c r="AD34" s="29"/>
      <c r="AE34" s="29"/>
      <c r="AF34" s="29"/>
      <c r="AG34" s="29"/>
      <c r="AH34" s="29"/>
      <c r="AI34" s="29"/>
    </row>
    <row r="35" spans="2:35" ht="12.6" customHeight="1">
      <c r="B35" s="318"/>
      <c r="C35" s="318"/>
      <c r="D35" s="318"/>
      <c r="E35" s="318"/>
      <c r="F35" s="318"/>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c r="AG35" s="29"/>
      <c r="AH35" s="29"/>
      <c r="AI35" s="29"/>
    </row>
    <row r="36" spans="2:35" ht="12.6" customHeight="1">
      <c r="B36" s="318"/>
      <c r="C36" s="318"/>
      <c r="D36" s="318"/>
      <c r="E36" s="318"/>
      <c r="F36" s="318"/>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29"/>
      <c r="AH36" s="29"/>
      <c r="AI36" s="29"/>
    </row>
    <row r="37" spans="2:35" ht="12.6" customHeight="1">
      <c r="B37" s="113"/>
      <c r="C37" s="113"/>
      <c r="D37" s="113"/>
      <c r="E37" s="113"/>
      <c r="F37" s="113"/>
      <c r="G37" s="113"/>
      <c r="H37" s="113"/>
      <c r="I37" s="113"/>
      <c r="J37" s="113"/>
      <c r="K37" s="113"/>
      <c r="L37" s="113"/>
      <c r="M37" s="113"/>
      <c r="N37" s="113"/>
      <c r="O37" s="113"/>
      <c r="P37" s="113"/>
      <c r="Q37" s="113"/>
      <c r="R37" s="113"/>
      <c r="S37" s="29"/>
      <c r="T37" s="113"/>
      <c r="U37" s="113"/>
      <c r="V37" s="113"/>
      <c r="W37" s="113"/>
      <c r="X37" s="113"/>
      <c r="Y37" s="113"/>
      <c r="Z37" s="113"/>
      <c r="AA37" s="113"/>
      <c r="AB37" s="113"/>
      <c r="AC37" s="315"/>
      <c r="AD37" s="315"/>
      <c r="AE37" s="315"/>
      <c r="AF37" s="315"/>
      <c r="AG37" s="315"/>
      <c r="AH37" s="315"/>
      <c r="AI37" s="315"/>
    </row>
    <row r="38" spans="2:35" ht="12.6" customHeight="1">
      <c r="B38" s="113"/>
      <c r="C38" s="113"/>
      <c r="D38" s="113"/>
      <c r="E38" s="113"/>
      <c r="F38" s="113"/>
      <c r="G38" s="113"/>
      <c r="H38" s="113"/>
      <c r="I38" s="113"/>
      <c r="J38" s="113"/>
      <c r="K38" s="315"/>
      <c r="L38" s="315"/>
      <c r="M38" s="315"/>
      <c r="N38" s="315"/>
      <c r="O38" s="315"/>
      <c r="P38" s="315"/>
      <c r="Q38" s="315"/>
      <c r="R38" s="113"/>
      <c r="S38" s="29"/>
      <c r="T38" s="113"/>
      <c r="U38" s="113"/>
      <c r="V38" s="113"/>
      <c r="W38" s="113"/>
      <c r="X38" s="113"/>
      <c r="Y38" s="113"/>
      <c r="Z38" s="113"/>
      <c r="AA38" s="113"/>
      <c r="AB38" s="113"/>
      <c r="AC38" s="316"/>
      <c r="AD38" s="316"/>
      <c r="AE38" s="316"/>
      <c r="AF38" s="316"/>
      <c r="AG38" s="316"/>
      <c r="AH38" s="316"/>
      <c r="AI38" s="316"/>
    </row>
    <row r="39" spans="2:35" ht="12.6" customHeight="1">
      <c r="B39" s="113"/>
      <c r="C39" s="113"/>
      <c r="D39" s="113"/>
      <c r="E39" s="113"/>
      <c r="F39" s="113"/>
      <c r="G39" s="113"/>
      <c r="H39" s="113"/>
      <c r="I39" s="113"/>
      <c r="J39" s="113"/>
      <c r="K39" s="113"/>
      <c r="L39" s="113"/>
      <c r="M39" s="113"/>
      <c r="N39" s="113"/>
      <c r="O39" s="113"/>
      <c r="P39" s="113"/>
      <c r="Q39" s="113"/>
      <c r="R39" s="113"/>
      <c r="S39" s="29"/>
      <c r="T39" s="113"/>
      <c r="U39" s="113"/>
      <c r="V39" s="113"/>
      <c r="W39" s="113"/>
      <c r="X39" s="113"/>
      <c r="Y39" s="113"/>
      <c r="Z39" s="113"/>
      <c r="AA39" s="113"/>
      <c r="AB39" s="113"/>
      <c r="AC39" s="316"/>
      <c r="AD39" s="316"/>
      <c r="AE39" s="316"/>
      <c r="AF39" s="316"/>
      <c r="AG39" s="316"/>
      <c r="AH39" s="316"/>
      <c r="AI39" s="316"/>
    </row>
    <row r="40" spans="2:35" ht="12.6" customHeight="1">
      <c r="B40" s="113"/>
      <c r="C40" s="113"/>
      <c r="D40" s="113"/>
      <c r="E40" s="113"/>
      <c r="F40" s="113"/>
      <c r="G40" s="113"/>
      <c r="H40" s="113"/>
      <c r="I40" s="113"/>
      <c r="J40" s="113"/>
      <c r="K40" s="315"/>
      <c r="L40" s="315"/>
      <c r="M40" s="315"/>
      <c r="N40" s="315"/>
      <c r="O40" s="315"/>
      <c r="P40" s="315"/>
      <c r="Q40" s="315"/>
      <c r="R40" s="113"/>
      <c r="S40" s="29"/>
      <c r="T40" s="113"/>
      <c r="U40" s="113"/>
      <c r="V40" s="113"/>
      <c r="W40" s="113"/>
      <c r="X40" s="113"/>
      <c r="Y40" s="113"/>
      <c r="Z40" s="113"/>
      <c r="AA40" s="113"/>
      <c r="AB40" s="113"/>
      <c r="AC40" s="316"/>
      <c r="AD40" s="316"/>
      <c r="AE40" s="316"/>
      <c r="AF40" s="316"/>
      <c r="AG40" s="316"/>
      <c r="AH40" s="316"/>
      <c r="AI40" s="316"/>
    </row>
    <row r="41" spans="2:35" ht="12.6" customHeight="1">
      <c r="B41" s="113"/>
      <c r="C41" s="113"/>
      <c r="D41" s="113"/>
      <c r="E41" s="113"/>
      <c r="F41" s="113"/>
      <c r="G41" s="113"/>
      <c r="H41" s="113"/>
      <c r="I41" s="113"/>
      <c r="J41" s="113"/>
      <c r="K41" s="315"/>
      <c r="L41" s="315"/>
      <c r="M41" s="315"/>
      <c r="N41" s="315"/>
      <c r="O41" s="315"/>
      <c r="P41" s="315"/>
      <c r="Q41" s="315"/>
      <c r="R41" s="113"/>
      <c r="S41" s="29"/>
      <c r="T41" s="113"/>
      <c r="U41" s="113"/>
      <c r="V41" s="113"/>
      <c r="W41" s="113"/>
      <c r="X41" s="113"/>
      <c r="Y41" s="113"/>
      <c r="Z41" s="113"/>
      <c r="AA41" s="113"/>
      <c r="AB41" s="113"/>
      <c r="AC41" s="316"/>
      <c r="AD41" s="316"/>
      <c r="AE41" s="316"/>
      <c r="AF41" s="316"/>
      <c r="AG41" s="316"/>
      <c r="AH41" s="316"/>
      <c r="AI41" s="316"/>
    </row>
    <row r="42" spans="2:35" ht="12.6" customHeight="1">
      <c r="B42" s="113"/>
      <c r="C42" s="113"/>
      <c r="D42" s="113"/>
      <c r="E42" s="113"/>
      <c r="F42" s="113"/>
      <c r="G42" s="113"/>
      <c r="H42" s="113"/>
      <c r="I42" s="113"/>
      <c r="J42" s="113"/>
      <c r="K42" s="315"/>
      <c r="L42" s="315"/>
      <c r="M42" s="315"/>
      <c r="N42" s="315"/>
      <c r="O42" s="315"/>
      <c r="P42" s="315"/>
      <c r="Q42" s="315"/>
      <c r="R42" s="113"/>
      <c r="S42" s="29"/>
      <c r="T42" s="113"/>
      <c r="U42" s="113"/>
      <c r="V42" s="113"/>
      <c r="W42" s="113"/>
      <c r="X42" s="113"/>
      <c r="Y42" s="113"/>
      <c r="Z42" s="113"/>
      <c r="AA42" s="113"/>
      <c r="AB42" s="113"/>
      <c r="AC42" s="316"/>
      <c r="AD42" s="316"/>
      <c r="AE42" s="316"/>
      <c r="AF42" s="316"/>
      <c r="AG42" s="316"/>
      <c r="AH42" s="316"/>
      <c r="AI42" s="316"/>
    </row>
    <row r="43" spans="2:35" ht="12.6" customHeight="1">
      <c r="B43" s="113"/>
      <c r="C43" s="113"/>
      <c r="D43" s="113"/>
      <c r="E43" s="113"/>
      <c r="F43" s="113"/>
      <c r="G43" s="113"/>
      <c r="H43" s="113"/>
      <c r="I43" s="113"/>
      <c r="J43" s="113"/>
      <c r="K43" s="315"/>
      <c r="L43" s="315"/>
      <c r="M43" s="315"/>
      <c r="N43" s="315"/>
      <c r="O43" s="315"/>
      <c r="P43" s="315"/>
      <c r="Q43" s="315"/>
      <c r="R43" s="113"/>
      <c r="S43" s="29"/>
      <c r="T43" s="113"/>
      <c r="U43" s="113"/>
      <c r="V43" s="113"/>
      <c r="W43" s="113"/>
      <c r="X43" s="113"/>
      <c r="Y43" s="113"/>
      <c r="Z43" s="113"/>
      <c r="AA43" s="113"/>
      <c r="AB43" s="113"/>
      <c r="AC43" s="316"/>
      <c r="AD43" s="316"/>
      <c r="AE43" s="316"/>
      <c r="AF43" s="316"/>
      <c r="AG43" s="316"/>
      <c r="AH43" s="316"/>
      <c r="AI43" s="316"/>
    </row>
    <row r="44" spans="2:35" ht="12.6" customHeight="1">
      <c r="B44" s="113"/>
      <c r="C44" s="113"/>
      <c r="D44" s="113"/>
      <c r="E44" s="113"/>
      <c r="F44" s="113"/>
      <c r="G44" s="113"/>
      <c r="H44" s="113"/>
      <c r="I44" s="113"/>
      <c r="J44" s="113"/>
      <c r="K44" s="315"/>
      <c r="L44" s="315"/>
      <c r="M44" s="315"/>
      <c r="N44" s="315"/>
      <c r="O44" s="315"/>
      <c r="P44" s="315"/>
      <c r="Q44" s="315"/>
      <c r="R44" s="113"/>
      <c r="S44" s="29"/>
      <c r="T44" s="113"/>
      <c r="U44" s="113"/>
      <c r="V44" s="113"/>
      <c r="W44" s="113"/>
      <c r="X44" s="113"/>
      <c r="Y44" s="113"/>
      <c r="Z44" s="113"/>
      <c r="AA44" s="113"/>
      <c r="AB44" s="113"/>
      <c r="AC44" s="316"/>
      <c r="AD44" s="316"/>
      <c r="AE44" s="316"/>
      <c r="AF44" s="316"/>
      <c r="AG44" s="316"/>
      <c r="AH44" s="316"/>
      <c r="AI44" s="316"/>
    </row>
    <row r="45" spans="2:35" ht="12.6" customHeight="1">
      <c r="B45" s="113"/>
      <c r="C45" s="113"/>
      <c r="D45" s="113"/>
      <c r="E45" s="113"/>
      <c r="F45" s="113"/>
      <c r="G45" s="113"/>
      <c r="H45" s="113"/>
      <c r="I45" s="113"/>
      <c r="J45" s="113"/>
      <c r="K45" s="315"/>
      <c r="L45" s="315"/>
      <c r="M45" s="315"/>
      <c r="N45" s="315"/>
      <c r="O45" s="315"/>
      <c r="P45" s="315"/>
      <c r="Q45" s="315"/>
      <c r="R45" s="29"/>
      <c r="S45" s="29"/>
      <c r="T45" s="113"/>
      <c r="U45" s="113"/>
      <c r="V45" s="113"/>
      <c r="W45" s="113"/>
      <c r="X45" s="113"/>
      <c r="Y45" s="113"/>
      <c r="Z45" s="113"/>
      <c r="AA45" s="113"/>
      <c r="AB45" s="113"/>
      <c r="AC45" s="316"/>
      <c r="AD45" s="316"/>
      <c r="AE45" s="316"/>
      <c r="AF45" s="316"/>
      <c r="AG45" s="316"/>
      <c r="AH45" s="316"/>
      <c r="AI45" s="316"/>
    </row>
    <row r="46" spans="2:35" ht="12.6" customHeight="1">
      <c r="B46" s="113"/>
      <c r="C46" s="113"/>
      <c r="D46" s="113"/>
      <c r="E46" s="113"/>
      <c r="F46" s="113"/>
      <c r="G46" s="113"/>
      <c r="H46" s="113"/>
      <c r="I46" s="113"/>
      <c r="J46" s="113"/>
      <c r="K46" s="315"/>
      <c r="L46" s="315"/>
      <c r="M46" s="315"/>
      <c r="N46" s="315"/>
      <c r="O46" s="315"/>
      <c r="P46" s="315"/>
      <c r="Q46" s="315"/>
      <c r="R46" s="29"/>
      <c r="S46" s="29"/>
      <c r="T46" s="113"/>
      <c r="U46" s="113"/>
      <c r="V46" s="113"/>
      <c r="W46" s="113"/>
      <c r="X46" s="113"/>
      <c r="Y46" s="113"/>
      <c r="Z46" s="113"/>
      <c r="AA46" s="113"/>
      <c r="AB46" s="113"/>
      <c r="AC46" s="113"/>
      <c r="AD46" s="113"/>
      <c r="AE46" s="113"/>
      <c r="AF46" s="113"/>
      <c r="AG46" s="113"/>
      <c r="AH46" s="113"/>
      <c r="AI46" s="113"/>
    </row>
    <row r="47" spans="2:35" ht="12.6" customHeight="1">
      <c r="B47" s="29"/>
      <c r="C47" s="29"/>
      <c r="D47" s="29"/>
      <c r="E47" s="29"/>
      <c r="F47" s="29"/>
      <c r="G47" s="29"/>
      <c r="H47" s="29"/>
      <c r="I47" s="29"/>
      <c r="J47" s="29"/>
      <c r="K47" s="29"/>
      <c r="L47" s="29"/>
      <c r="M47" s="29"/>
      <c r="N47" s="29"/>
      <c r="O47" s="29"/>
      <c r="P47" s="315"/>
      <c r="Q47" s="315"/>
      <c r="R47" s="29"/>
      <c r="S47" s="29"/>
      <c r="T47" s="29"/>
      <c r="U47" s="29"/>
      <c r="V47" s="29"/>
      <c r="W47" s="29"/>
      <c r="X47" s="29"/>
      <c r="Y47" s="29"/>
      <c r="Z47" s="29"/>
      <c r="AA47" s="29"/>
      <c r="AB47" s="29"/>
      <c r="AC47" s="29"/>
      <c r="AD47" s="29"/>
      <c r="AE47" s="29"/>
      <c r="AF47" s="29"/>
      <c r="AG47" s="29"/>
      <c r="AH47" s="29"/>
      <c r="AI47" s="29"/>
    </row>
    <row r="48" spans="2:35" ht="12.6" customHeight="1">
      <c r="B48" s="113"/>
      <c r="C48"/>
      <c r="D48"/>
      <c r="E48"/>
      <c r="F48"/>
      <c r="G48"/>
      <c r="H48"/>
      <c r="I48"/>
      <c r="J48"/>
      <c r="K48"/>
      <c r="L48"/>
      <c r="M48"/>
      <c r="N48"/>
      <c r="O48"/>
      <c r="P48"/>
      <c r="Q48"/>
      <c r="R48"/>
      <c r="S48"/>
      <c r="T48"/>
      <c r="U48"/>
      <c r="V48"/>
      <c r="W48"/>
      <c r="X48"/>
      <c r="Y48"/>
      <c r="Z48" s="29"/>
      <c r="AA48" s="29"/>
      <c r="AB48"/>
      <c r="AC48" s="29"/>
      <c r="AD48" s="29"/>
      <c r="AE48" s="29"/>
      <c r="AF48" s="29"/>
      <c r="AG48" s="29"/>
      <c r="AH48" s="29"/>
      <c r="AI48" s="29"/>
    </row>
    <row r="49" spans="2:35" ht="12.6" customHeight="1">
      <c r="B49" s="113"/>
      <c r="C49"/>
      <c r="D49"/>
      <c r="E49"/>
      <c r="F49"/>
      <c r="G49"/>
      <c r="H49"/>
      <c r="I49"/>
      <c r="J49"/>
      <c r="K49"/>
      <c r="L49"/>
      <c r="M49"/>
      <c r="N49"/>
      <c r="O49"/>
      <c r="P49"/>
      <c r="Q49"/>
      <c r="R49"/>
      <c r="S49"/>
      <c r="T49"/>
      <c r="U49"/>
      <c r="V49"/>
      <c r="W49"/>
      <c r="X49"/>
      <c r="Y49"/>
      <c r="Z49"/>
      <c r="AA49"/>
      <c r="AB49"/>
      <c r="AC49"/>
      <c r="AD49"/>
      <c r="AE49"/>
      <c r="AF49"/>
      <c r="AG49"/>
      <c r="AH49" s="113"/>
      <c r="AI49" s="113"/>
    </row>
    <row r="50" spans="2:35" ht="12.6" customHeight="1">
      <c r="B50" s="29"/>
      <c r="C50"/>
      <c r="D50"/>
      <c r="E50"/>
      <c r="F50"/>
      <c r="G50"/>
      <c r="H50"/>
      <c r="I50"/>
      <c r="J50"/>
      <c r="K50"/>
      <c r="L50"/>
      <c r="M50"/>
      <c r="N50"/>
      <c r="O50"/>
      <c r="P50"/>
      <c r="Q50"/>
      <c r="R50"/>
      <c r="S50"/>
      <c r="T50"/>
      <c r="U50"/>
      <c r="V50"/>
      <c r="W50"/>
      <c r="X50"/>
      <c r="Y50"/>
      <c r="Z50"/>
      <c r="AA50"/>
      <c r="AB50"/>
      <c r="AC50"/>
      <c r="AD50"/>
      <c r="AE50"/>
      <c r="AF50"/>
      <c r="AG50"/>
      <c r="AH50" s="29"/>
      <c r="AI50" s="29"/>
    </row>
    <row r="51" spans="2:35" ht="12.6" customHeight="1">
      <c r="B51" s="29"/>
      <c r="C51" s="29"/>
      <c r="D51" s="29"/>
      <c r="E51" s="29"/>
      <c r="F51"/>
      <c r="G51"/>
      <c r="H51"/>
      <c r="I51"/>
      <c r="J51"/>
      <c r="K51"/>
      <c r="L51"/>
      <c r="M51"/>
      <c r="N51"/>
      <c r="O51"/>
      <c r="P51"/>
      <c r="Q51"/>
      <c r="R51"/>
      <c r="S51"/>
      <c r="T51"/>
      <c r="U51"/>
      <c r="V51"/>
      <c r="W51"/>
      <c r="X51"/>
      <c r="Y51"/>
      <c r="Z51"/>
      <c r="AA51"/>
      <c r="AB51"/>
      <c r="AC51"/>
      <c r="AD51"/>
      <c r="AE51"/>
      <c r="AF51"/>
      <c r="AG51"/>
      <c r="AH51" s="29"/>
      <c r="AI51" s="29"/>
    </row>
    <row r="52" spans="2:35" ht="12.6" customHeight="1">
      <c r="B52" s="29"/>
      <c r="C52" s="29"/>
      <c r="D52" s="29"/>
      <c r="E52" s="29"/>
      <c r="F52"/>
      <c r="G52"/>
      <c r="H52"/>
      <c r="I52"/>
      <c r="J52"/>
      <c r="K52"/>
      <c r="L52"/>
      <c r="M52"/>
      <c r="N52"/>
      <c r="O52"/>
      <c r="P52"/>
      <c r="Q52"/>
      <c r="R52"/>
      <c r="S52"/>
      <c r="T52"/>
      <c r="U52"/>
      <c r="V52"/>
      <c r="W52"/>
      <c r="X52"/>
      <c r="Y52"/>
      <c r="Z52"/>
      <c r="AA52" s="29"/>
      <c r="AB52" s="29"/>
      <c r="AC52" s="29"/>
      <c r="AD52" s="29"/>
      <c r="AE52" s="29"/>
      <c r="AF52" s="29"/>
      <c r="AG52" s="29"/>
      <c r="AH52" s="29"/>
      <c r="AI52" s="29"/>
    </row>
    <row r="53" spans="2:35" ht="14.25" customHeight="1">
      <c r="B53"/>
      <c r="C53"/>
      <c r="D53" s="672">
        <v>2</v>
      </c>
      <c r="E53" s="673"/>
      <c r="F53" s="502" t="s">
        <v>1101</v>
      </c>
      <c r="G53" s="503"/>
      <c r="H53" s="503"/>
      <c r="I53" s="503"/>
      <c r="J53" s="503"/>
      <c r="K53" s="503"/>
      <c r="L53" s="503"/>
      <c r="M53" s="503"/>
      <c r="N53" s="503"/>
      <c r="O53" s="503"/>
      <c r="P53" s="503"/>
      <c r="Q53" s="503"/>
      <c r="R53" s="503"/>
      <c r="S53" s="503"/>
      <c r="T53" s="503"/>
      <c r="U53" s="503"/>
      <c r="V53" s="503"/>
      <c r="W53" s="503"/>
      <c r="X53" s="503"/>
      <c r="Y53" s="503"/>
      <c r="Z53" s="504"/>
      <c r="AA53" s="405"/>
      <c r="AB53" s="406"/>
      <c r="AC53" s="405"/>
      <c r="AD53" s="405"/>
      <c r="AE53" s="405"/>
      <c r="AF53" s="405"/>
      <c r="AG53" s="405"/>
      <c r="AH53"/>
      <c r="AI53" s="369"/>
    </row>
    <row r="54" spans="2:35" ht="14.25" customHeight="1">
      <c r="B54"/>
      <c r="C54"/>
      <c r="D54" s="672"/>
      <c r="E54" s="673"/>
      <c r="F54" s="674"/>
      <c r="G54" s="675"/>
      <c r="H54" s="675"/>
      <c r="I54" s="675"/>
      <c r="J54" s="675"/>
      <c r="K54" s="675"/>
      <c r="L54" s="675"/>
      <c r="M54" s="675"/>
      <c r="N54" s="675"/>
      <c r="O54" s="675"/>
      <c r="P54" s="675"/>
      <c r="Q54" s="675"/>
      <c r="R54" s="675"/>
      <c r="S54" s="675"/>
      <c r="T54" s="675"/>
      <c r="U54" s="675"/>
      <c r="V54" s="675"/>
      <c r="W54" s="675"/>
      <c r="X54" s="675"/>
      <c r="Y54" s="675"/>
      <c r="Z54" s="676"/>
      <c r="AA54" s="405"/>
      <c r="AB54" s="407" t="str">
        <f>IFERROR("DM "&amp;INDEX('Physical Condition &amp; DM'!$A$93:$A$143,MATCH(VALUE(TRIM(RIGHT(D53,2))),'Physical Condition &amp; DM'!$AE$93:$AE$143,0))&amp;IF(ISBLANK(INDEX('Physical Condition &amp; DM'!$AG$93:$AG$143,MATCH(VALUE(TRIM(RIGHT(D53,2))),'Physical Condition &amp; DM'!$AE$93:$AE$143,0))),"",": Est. Cost "&amp;TEXT(INDEX('Physical Condition &amp; DM'!$AG$93:$AG$143,MATCH(VALUE(TRIM(RIGHT(D53,2))),'Physical Condition &amp; DM'!$AE$93:$AE$143,0)),"$#,##0")),"")</f>
        <v/>
      </c>
      <c r="AC54" s="405"/>
      <c r="AD54" s="405"/>
      <c r="AE54" s="405"/>
      <c r="AF54" s="405"/>
      <c r="AG54" s="405"/>
      <c r="AH54"/>
      <c r="AI54" s="369"/>
    </row>
    <row r="55" spans="2:35" ht="14.25" customHeight="1">
      <c r="B55"/>
      <c r="C55"/>
      <c r="D55" s="672"/>
      <c r="E55" s="672"/>
      <c r="F55" s="505"/>
      <c r="G55" s="506"/>
      <c r="H55" s="506"/>
      <c r="I55" s="506"/>
      <c r="J55" s="506"/>
      <c r="K55" s="506"/>
      <c r="L55" s="506"/>
      <c r="M55" s="506"/>
      <c r="N55" s="506"/>
      <c r="O55" s="506"/>
      <c r="P55" s="506"/>
      <c r="Q55" s="506"/>
      <c r="R55" s="506"/>
      <c r="S55" s="506"/>
      <c r="T55" s="506"/>
      <c r="U55" s="506"/>
      <c r="V55" s="506"/>
      <c r="W55" s="506"/>
      <c r="X55" s="506"/>
      <c r="Y55" s="506"/>
      <c r="Z55" s="507"/>
      <c r="AA55" s="369"/>
      <c r="AB55" s="407" t="str">
        <f t="array" aca="1" ref="AB55" ca="1">IFERROR("RV "&amp;INDEX('Repairs Verification'!$A$29:$A$2177,MATCH(VALUE(TRIM(RIGHT(D53,2))),'Repairs Verification'!$AT$29:$AT$2177,0))&amp;IF(ISBLANK(INDEX('Repairs Verification'!$AT$29:$AT$2177,MATCH(VALUE(TRIM(RIGHT(D53,2))),'Repairs Verification'!$AT$29:$AT$2177,0))),"",": "&amp;INDIRECT("RepairStatusType"&amp;INDEX('Repairs Verification'!$A$29:$A$2177,MATCH(VALUE(TRIM(RIGHT(D53,2))),'Repairs Verification'!$AT$29:$AT$2177,0)))),"")</f>
        <v/>
      </c>
      <c r="AC55" s="408"/>
      <c r="AD55" s="408"/>
      <c r="AE55" s="408"/>
      <c r="AF55" s="408"/>
      <c r="AG55" s="408"/>
      <c r="AH55" s="369"/>
      <c r="AI55" s="369"/>
    </row>
    <row r="56" spans="2:35" ht="15" customHeight="1">
      <c r="B56" s="116"/>
      <c r="C56" s="116"/>
      <c r="D56" s="116"/>
      <c r="E56" s="116"/>
      <c r="F56" s="116"/>
      <c r="G56" s="116"/>
      <c r="H56" s="116"/>
      <c r="I56" s="116"/>
      <c r="J56" s="116"/>
      <c r="K56" s="116"/>
      <c r="L56" s="116"/>
      <c r="M56" s="116"/>
      <c r="N56" s="116"/>
      <c r="O56" s="116"/>
      <c r="P56" s="29"/>
      <c r="Q56" s="29"/>
      <c r="R56" s="113"/>
      <c r="S56" s="29"/>
      <c r="T56" s="113"/>
      <c r="U56" s="113"/>
      <c r="V56" s="113"/>
      <c r="W56" s="113"/>
      <c r="X56" s="113"/>
      <c r="Y56" s="113"/>
      <c r="Z56" s="113"/>
      <c r="AA56" s="29"/>
      <c r="AB56" s="29"/>
      <c r="AC56" s="29"/>
      <c r="AD56" s="29"/>
      <c r="AE56" s="29"/>
      <c r="AF56" s="29"/>
      <c r="AG56" s="29"/>
      <c r="AH56" s="29"/>
      <c r="AI56" s="117"/>
    </row>
    <row r="57" spans="2:35" ht="15" customHeight="1">
      <c r="B57" s="317"/>
      <c r="C57" s="317"/>
      <c r="D57" s="317"/>
      <c r="E57" s="317"/>
      <c r="F57" s="317"/>
      <c r="G57" s="317"/>
      <c r="H57" s="317"/>
      <c r="I57" s="317"/>
      <c r="J57" s="317"/>
      <c r="K57" s="317"/>
      <c r="L57" s="317"/>
      <c r="M57" s="317"/>
      <c r="N57" s="317"/>
      <c r="O57" s="317"/>
      <c r="P57" s="317"/>
      <c r="Q57" s="317"/>
      <c r="R57" s="113"/>
      <c r="S57" s="29"/>
      <c r="T57" s="29"/>
      <c r="U57" s="29"/>
      <c r="V57" s="29"/>
      <c r="W57" s="29"/>
      <c r="X57" s="29"/>
      <c r="Y57" s="29"/>
      <c r="Z57" s="29"/>
      <c r="AA57" s="29"/>
      <c r="AB57" s="29"/>
      <c r="AC57" s="29"/>
      <c r="AD57" s="29"/>
      <c r="AE57" s="29"/>
      <c r="AF57" s="29"/>
      <c r="AG57" s="29"/>
      <c r="AH57" s="29"/>
      <c r="AI57" s="29"/>
    </row>
    <row r="58" spans="2:35" ht="12.6" customHeight="1">
      <c r="B58" s="317"/>
      <c r="C58" s="317"/>
      <c r="D58" s="317"/>
      <c r="E58" s="317"/>
      <c r="F58" s="317"/>
      <c r="G58" s="317"/>
      <c r="H58" s="317"/>
      <c r="I58" s="317"/>
      <c r="J58" s="317"/>
      <c r="K58" s="317"/>
      <c r="L58" s="317"/>
      <c r="M58" s="317"/>
      <c r="N58" s="317"/>
      <c r="O58" s="317"/>
      <c r="P58" s="317"/>
      <c r="Q58" s="317"/>
      <c r="R58" s="113"/>
      <c r="S58" s="29"/>
      <c r="T58" s="29"/>
      <c r="U58" s="29"/>
      <c r="V58" s="29"/>
      <c r="W58" s="29"/>
      <c r="X58" s="29"/>
      <c r="Y58" s="29"/>
      <c r="Z58" s="29"/>
      <c r="AA58" s="29"/>
      <c r="AB58" s="29"/>
      <c r="AC58" s="29"/>
      <c r="AD58" s="29"/>
      <c r="AE58" s="29"/>
      <c r="AF58" s="29"/>
      <c r="AG58" s="29"/>
      <c r="AH58" s="29"/>
      <c r="AI58" s="29"/>
    </row>
    <row r="59" spans="2:35" ht="12.6" customHeight="1">
      <c r="B59" s="318"/>
      <c r="C59" s="318"/>
      <c r="D59" s="318"/>
      <c r="E59" s="318"/>
      <c r="F59" s="318"/>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row>
    <row r="60" spans="2:35" ht="12.6" customHeight="1">
      <c r="B60" s="318"/>
      <c r="C60" s="318"/>
      <c r="D60" s="318"/>
      <c r="E60" s="318"/>
      <c r="F60" s="318"/>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row>
    <row r="61" spans="2:35" ht="12.6" customHeight="1">
      <c r="B61" s="113"/>
      <c r="C61" s="113"/>
      <c r="D61" s="113"/>
      <c r="E61" s="113"/>
      <c r="F61" s="113"/>
      <c r="G61" s="113"/>
      <c r="H61" s="113"/>
      <c r="I61" s="113"/>
      <c r="J61" s="113"/>
      <c r="K61" s="113"/>
      <c r="L61" s="113"/>
      <c r="M61" s="113"/>
      <c r="N61" s="113"/>
      <c r="O61" s="113"/>
      <c r="P61" s="113"/>
      <c r="Q61" s="113"/>
      <c r="R61" s="113"/>
      <c r="S61" s="29"/>
      <c r="T61" s="113"/>
      <c r="U61" s="113"/>
      <c r="V61" s="113"/>
      <c r="W61" s="113"/>
      <c r="X61" s="113"/>
      <c r="Y61" s="113"/>
      <c r="Z61" s="113"/>
      <c r="AA61" s="113"/>
      <c r="AB61" s="113"/>
      <c r="AC61" s="315"/>
      <c r="AD61" s="315"/>
      <c r="AE61" s="315"/>
      <c r="AF61" s="315"/>
      <c r="AG61" s="315"/>
      <c r="AH61" s="315"/>
      <c r="AI61" s="315"/>
    </row>
    <row r="62" spans="2:35" ht="12.6" customHeight="1">
      <c r="B62" s="113"/>
      <c r="C62" s="113"/>
      <c r="D62" s="113"/>
      <c r="E62" s="113"/>
      <c r="F62" s="113"/>
      <c r="G62" s="113"/>
      <c r="H62" s="113"/>
      <c r="I62" s="113"/>
      <c r="J62" s="113"/>
      <c r="K62" s="315"/>
      <c r="L62" s="315"/>
      <c r="M62" s="315"/>
      <c r="N62" s="315"/>
      <c r="O62" s="315"/>
      <c r="P62" s="315"/>
      <c r="Q62" s="315"/>
      <c r="R62" s="113"/>
      <c r="S62" s="29"/>
      <c r="T62" s="113"/>
      <c r="U62" s="113"/>
      <c r="V62" s="113"/>
      <c r="W62" s="113"/>
      <c r="X62" s="113"/>
      <c r="Y62" s="113"/>
      <c r="Z62" s="113"/>
      <c r="AA62" s="113"/>
      <c r="AB62" s="113"/>
      <c r="AC62" s="316"/>
      <c r="AD62" s="316"/>
      <c r="AE62" s="316"/>
      <c r="AF62" s="316"/>
      <c r="AG62" s="316"/>
      <c r="AH62" s="316"/>
      <c r="AI62" s="316"/>
    </row>
    <row r="63" spans="2:35" ht="12.6" customHeight="1">
      <c r="B63" s="113"/>
      <c r="C63" s="113"/>
      <c r="D63" s="113"/>
      <c r="E63" s="113"/>
      <c r="F63" s="113"/>
      <c r="G63" s="113"/>
      <c r="H63" s="113"/>
      <c r="I63" s="113"/>
      <c r="J63" s="113"/>
      <c r="K63" s="113"/>
      <c r="L63" s="113"/>
      <c r="M63" s="113"/>
      <c r="N63" s="113"/>
      <c r="O63" s="113"/>
      <c r="P63" s="113"/>
      <c r="Q63" s="113"/>
      <c r="R63" s="113"/>
      <c r="S63" s="29"/>
      <c r="T63" s="113"/>
      <c r="U63" s="113"/>
      <c r="V63" s="113"/>
      <c r="W63" s="113"/>
      <c r="X63" s="113"/>
      <c r="Y63" s="113"/>
      <c r="Z63" s="113"/>
      <c r="AA63" s="113"/>
      <c r="AB63" s="113"/>
      <c r="AC63" s="316"/>
      <c r="AD63" s="316"/>
      <c r="AE63" s="316"/>
      <c r="AF63" s="316"/>
      <c r="AG63" s="316"/>
      <c r="AH63" s="316"/>
      <c r="AI63" s="316"/>
    </row>
    <row r="64" spans="2:35" ht="12.6" customHeight="1">
      <c r="B64" s="113"/>
      <c r="C64" s="113"/>
      <c r="D64" s="113"/>
      <c r="E64" s="113"/>
      <c r="F64" s="113"/>
      <c r="G64" s="113"/>
      <c r="H64" s="113"/>
      <c r="I64" s="113"/>
      <c r="J64" s="113"/>
      <c r="K64" s="315"/>
      <c r="L64" s="315"/>
      <c r="M64" s="315"/>
      <c r="N64" s="315"/>
      <c r="O64" s="315"/>
      <c r="P64" s="315"/>
      <c r="Q64" s="315"/>
      <c r="R64" s="113"/>
      <c r="S64" s="29"/>
      <c r="T64" s="113"/>
      <c r="U64" s="113"/>
      <c r="V64" s="113"/>
      <c r="W64" s="113"/>
      <c r="X64" s="113"/>
      <c r="Y64" s="113"/>
      <c r="Z64" s="113"/>
      <c r="AA64" s="113"/>
      <c r="AB64" s="113"/>
      <c r="AC64" s="316"/>
      <c r="AD64" s="316"/>
      <c r="AE64" s="316"/>
      <c r="AF64" s="316"/>
      <c r="AG64" s="316"/>
      <c r="AH64" s="316"/>
      <c r="AI64" s="316"/>
    </row>
    <row r="65" spans="2:43" ht="12.6" customHeight="1">
      <c r="B65" s="113"/>
      <c r="C65" s="113"/>
      <c r="D65" s="113"/>
      <c r="E65" s="113"/>
      <c r="F65" s="113"/>
      <c r="G65" s="113"/>
      <c r="H65" s="113"/>
      <c r="I65" s="113"/>
      <c r="J65" s="113"/>
      <c r="K65" s="315"/>
      <c r="L65" s="315"/>
      <c r="M65" s="315"/>
      <c r="N65" s="315"/>
      <c r="O65" s="315"/>
      <c r="P65" s="315"/>
      <c r="Q65" s="315"/>
      <c r="R65" s="113"/>
      <c r="S65" s="29"/>
      <c r="T65" s="113"/>
      <c r="U65" s="113"/>
      <c r="V65" s="113"/>
      <c r="W65" s="113"/>
      <c r="X65" s="113"/>
      <c r="Y65" s="113"/>
      <c r="Z65" s="113"/>
      <c r="AA65" s="113"/>
      <c r="AB65" s="113"/>
      <c r="AC65" s="316"/>
      <c r="AD65" s="316"/>
      <c r="AE65" s="316"/>
      <c r="AF65" s="316"/>
      <c r="AG65" s="316"/>
      <c r="AH65" s="316"/>
      <c r="AI65" s="316"/>
    </row>
    <row r="66" spans="2:43" ht="12.6" customHeight="1">
      <c r="B66" s="113"/>
      <c r="C66" s="113"/>
      <c r="D66" s="113"/>
      <c r="E66" s="113"/>
      <c r="F66" s="113"/>
      <c r="G66" s="113"/>
      <c r="H66" s="113"/>
      <c r="I66" s="113"/>
      <c r="J66" s="113"/>
      <c r="K66" s="315"/>
      <c r="L66" s="315"/>
      <c r="M66" s="315"/>
      <c r="N66" s="315"/>
      <c r="O66" s="315"/>
      <c r="P66" s="315"/>
      <c r="Q66" s="315"/>
      <c r="R66" s="113"/>
      <c r="S66" s="29"/>
      <c r="T66" s="113"/>
      <c r="U66" s="113"/>
      <c r="V66" s="113"/>
      <c r="W66" s="113"/>
      <c r="X66" s="113"/>
      <c r="Y66" s="113"/>
      <c r="Z66" s="113"/>
      <c r="AA66" s="113"/>
      <c r="AB66" s="113"/>
      <c r="AC66" s="316"/>
      <c r="AD66" s="316"/>
      <c r="AE66" s="316"/>
      <c r="AF66" s="316"/>
      <c r="AG66" s="316"/>
      <c r="AH66" s="316"/>
      <c r="AI66" s="316"/>
    </row>
    <row r="67" spans="2:43" ht="12.6" customHeight="1">
      <c r="B67" s="113"/>
      <c r="C67" s="113"/>
      <c r="D67" s="113"/>
      <c r="E67" s="113"/>
      <c r="F67" s="113"/>
      <c r="G67" s="113"/>
      <c r="H67" s="113"/>
      <c r="I67" s="113"/>
      <c r="J67" s="113"/>
      <c r="K67" s="315"/>
      <c r="L67" s="315"/>
      <c r="M67" s="315"/>
      <c r="N67" s="315"/>
      <c r="O67" s="315"/>
      <c r="P67" s="315"/>
      <c r="Q67" s="315"/>
      <c r="R67" s="113"/>
      <c r="S67" s="29"/>
      <c r="T67" s="113"/>
      <c r="U67" s="113"/>
      <c r="V67" s="113"/>
      <c r="W67" s="113"/>
      <c r="X67" s="113"/>
      <c r="Y67" s="113"/>
      <c r="Z67" s="113"/>
      <c r="AA67" s="113"/>
      <c r="AB67" s="113"/>
      <c r="AC67" s="316"/>
      <c r="AD67" s="316"/>
      <c r="AE67" s="316"/>
      <c r="AF67" s="316"/>
      <c r="AG67" s="316"/>
      <c r="AH67" s="316"/>
      <c r="AI67" s="316"/>
    </row>
    <row r="68" spans="2:43" ht="12.6" customHeight="1">
      <c r="B68" s="113"/>
      <c r="C68" s="113"/>
      <c r="D68" s="113"/>
      <c r="E68" s="113"/>
      <c r="F68" s="113"/>
      <c r="G68" s="113"/>
      <c r="H68" s="113"/>
      <c r="I68" s="113"/>
      <c r="J68" s="113"/>
      <c r="K68" s="315"/>
      <c r="L68" s="315"/>
      <c r="M68" s="315"/>
      <c r="N68" s="315"/>
      <c r="O68" s="315"/>
      <c r="P68" s="315"/>
      <c r="Q68" s="315"/>
      <c r="R68" s="113"/>
      <c r="S68" s="29"/>
      <c r="T68" s="113"/>
      <c r="U68" s="113"/>
      <c r="V68" s="113"/>
      <c r="W68" s="113"/>
      <c r="X68" s="113"/>
      <c r="Y68" s="113"/>
      <c r="Z68" s="113"/>
      <c r="AA68" s="113"/>
      <c r="AB68" s="113"/>
      <c r="AC68" s="316"/>
      <c r="AD68" s="316"/>
      <c r="AE68" s="316"/>
      <c r="AF68" s="316"/>
      <c r="AG68" s="316"/>
      <c r="AH68" s="316"/>
      <c r="AI68" s="316"/>
    </row>
    <row r="69" spans="2:43" ht="12.6" customHeight="1">
      <c r="B69" s="113"/>
      <c r="C69" s="113"/>
      <c r="D69" s="113"/>
      <c r="E69" s="113"/>
      <c r="F69" s="113"/>
      <c r="G69" s="113"/>
      <c r="H69" s="113"/>
      <c r="I69" s="113"/>
      <c r="J69" s="113"/>
      <c r="K69" s="315"/>
      <c r="L69" s="315"/>
      <c r="M69" s="315"/>
      <c r="N69" s="315"/>
      <c r="O69" s="315"/>
      <c r="P69" s="315"/>
      <c r="Q69" s="315"/>
      <c r="R69" s="29"/>
      <c r="S69" s="29"/>
      <c r="T69" s="113"/>
      <c r="U69" s="113"/>
      <c r="V69" s="113"/>
      <c r="W69" s="113"/>
      <c r="X69" s="113"/>
      <c r="Y69" s="113"/>
      <c r="Z69" s="113"/>
      <c r="AA69" s="113"/>
      <c r="AB69" s="113"/>
      <c r="AC69" s="316"/>
      <c r="AD69" s="316"/>
      <c r="AE69" s="316"/>
      <c r="AF69" s="316"/>
      <c r="AG69" s="316"/>
      <c r="AH69" s="316"/>
      <c r="AI69" s="316"/>
    </row>
    <row r="70" spans="2:43" ht="12.6" customHeight="1">
      <c r="B70" s="113"/>
      <c r="C70" s="113"/>
      <c r="D70" s="113"/>
      <c r="E70" s="113"/>
      <c r="F70" s="113"/>
      <c r="G70" s="113"/>
      <c r="H70" s="113"/>
      <c r="I70" s="113"/>
      <c r="J70" s="113"/>
      <c r="K70" s="315"/>
      <c r="L70" s="315"/>
      <c r="M70" s="315"/>
      <c r="N70" s="315"/>
      <c r="O70" s="315"/>
      <c r="P70" s="315"/>
      <c r="Q70" s="315"/>
      <c r="R70" s="29"/>
      <c r="S70" s="29"/>
      <c r="T70" s="113"/>
      <c r="U70" s="113"/>
      <c r="V70" s="113"/>
      <c r="W70" s="113"/>
      <c r="X70" s="113"/>
      <c r="Y70" s="113"/>
      <c r="Z70" s="113"/>
      <c r="AA70" s="113"/>
      <c r="AB70" s="113"/>
      <c r="AC70" s="113"/>
      <c r="AD70" s="113"/>
      <c r="AE70" s="113"/>
      <c r="AF70" s="113"/>
      <c r="AG70" s="113"/>
      <c r="AH70" s="113"/>
      <c r="AI70" s="113"/>
    </row>
    <row r="71" spans="2:43" ht="12.6" customHeight="1">
      <c r="B71" s="29"/>
      <c r="C71" s="29"/>
      <c r="D71" s="29"/>
      <c r="E71" s="29"/>
      <c r="F71" s="29"/>
      <c r="G71" s="29"/>
      <c r="H71" s="29"/>
      <c r="I71" s="29"/>
      <c r="J71" s="29"/>
      <c r="K71" s="29"/>
      <c r="L71" s="29"/>
      <c r="M71" s="29"/>
      <c r="N71" s="29"/>
      <c r="O71" s="29"/>
      <c r="P71" s="315"/>
      <c r="Q71" s="315"/>
      <c r="R71" s="29"/>
      <c r="S71" s="29"/>
      <c r="T71" s="29"/>
      <c r="U71" s="29"/>
      <c r="V71" s="29"/>
      <c r="W71" s="29"/>
      <c r="X71" s="29"/>
      <c r="Y71" s="29"/>
      <c r="Z71" s="29"/>
      <c r="AA71" s="29"/>
      <c r="AB71" s="29"/>
      <c r="AC71" s="29"/>
      <c r="AD71" s="29"/>
      <c r="AE71" s="29"/>
      <c r="AF71" s="29"/>
      <c r="AG71" s="29"/>
      <c r="AH71" s="29"/>
      <c r="AI71" s="29"/>
    </row>
    <row r="72" spans="2:43" ht="12.6" customHeight="1">
      <c r="B72" s="113"/>
      <c r="C72"/>
      <c r="D72"/>
      <c r="E72"/>
      <c r="F72"/>
      <c r="G72"/>
      <c r="H72"/>
      <c r="I72"/>
      <c r="J72"/>
      <c r="K72"/>
      <c r="L72"/>
      <c r="M72"/>
      <c r="N72"/>
      <c r="O72"/>
      <c r="P72"/>
      <c r="Q72"/>
      <c r="R72"/>
      <c r="S72"/>
      <c r="T72"/>
      <c r="U72"/>
      <c r="V72"/>
      <c r="W72"/>
      <c r="X72"/>
      <c r="Y72"/>
      <c r="Z72" s="29"/>
      <c r="AA72" s="29"/>
      <c r="AB72"/>
      <c r="AC72" s="29"/>
      <c r="AD72" s="29"/>
      <c r="AE72" s="29"/>
      <c r="AF72" s="29"/>
      <c r="AG72" s="29"/>
      <c r="AH72" s="29"/>
      <c r="AI72" s="29"/>
    </row>
    <row r="73" spans="2:43" ht="12.6" customHeight="1">
      <c r="B73" s="113"/>
      <c r="C73"/>
      <c r="D73"/>
      <c r="E73"/>
      <c r="F73"/>
      <c r="G73"/>
      <c r="H73"/>
      <c r="I73"/>
      <c r="J73"/>
      <c r="K73"/>
      <c r="L73"/>
      <c r="M73"/>
      <c r="N73"/>
      <c r="O73"/>
      <c r="P73"/>
      <c r="Q73"/>
      <c r="R73"/>
      <c r="S73"/>
      <c r="T73"/>
      <c r="U73"/>
      <c r="V73"/>
      <c r="W73"/>
      <c r="X73"/>
      <c r="Y73"/>
      <c r="Z73"/>
      <c r="AA73"/>
      <c r="AB73"/>
      <c r="AC73"/>
      <c r="AD73"/>
      <c r="AE73"/>
      <c r="AF73"/>
      <c r="AG73"/>
      <c r="AH73" s="113"/>
      <c r="AI73" s="113"/>
    </row>
    <row r="74" spans="2:43" ht="12.6" customHeight="1">
      <c r="B74" s="29"/>
      <c r="C74"/>
      <c r="D74"/>
      <c r="E74"/>
      <c r="F74"/>
      <c r="G74"/>
      <c r="H74"/>
      <c r="I74"/>
      <c r="J74"/>
      <c r="K74"/>
      <c r="L74"/>
      <c r="M74"/>
      <c r="N74"/>
      <c r="O74"/>
      <c r="P74"/>
      <c r="Q74"/>
      <c r="R74"/>
      <c r="S74"/>
      <c r="T74"/>
      <c r="U74"/>
      <c r="V74"/>
      <c r="W74"/>
      <c r="X74"/>
      <c r="Y74"/>
      <c r="Z74"/>
      <c r="AA74"/>
      <c r="AB74"/>
      <c r="AC74"/>
      <c r="AD74"/>
      <c r="AE74"/>
      <c r="AF74"/>
      <c r="AG74"/>
      <c r="AH74" s="29"/>
      <c r="AI74" s="29"/>
    </row>
    <row r="75" spans="2:43" ht="12.6" customHeight="1">
      <c r="B75" s="29"/>
      <c r="C75" s="29"/>
      <c r="D75" s="29"/>
      <c r="E75" s="29"/>
      <c r="F75"/>
      <c r="G75"/>
      <c r="H75"/>
      <c r="I75"/>
      <c r="J75"/>
      <c r="K75"/>
      <c r="L75"/>
      <c r="M75"/>
      <c r="N75"/>
      <c r="O75"/>
      <c r="P75"/>
      <c r="Q75"/>
      <c r="R75"/>
      <c r="S75"/>
      <c r="T75"/>
      <c r="U75"/>
      <c r="V75"/>
      <c r="W75"/>
      <c r="X75"/>
      <c r="Y75"/>
      <c r="Z75"/>
      <c r="AA75"/>
      <c r="AB75"/>
      <c r="AC75"/>
      <c r="AD75"/>
      <c r="AE75"/>
      <c r="AF75"/>
      <c r="AG75"/>
      <c r="AH75" s="29"/>
      <c r="AI75" s="29"/>
    </row>
    <row r="76" spans="2:43" ht="12.6" customHeight="1">
      <c r="B76" s="29"/>
      <c r="C76" s="29"/>
      <c r="D76" s="29"/>
      <c r="E76" s="29"/>
      <c r="F76"/>
      <c r="G76"/>
      <c r="H76"/>
      <c r="I76"/>
      <c r="J76"/>
      <c r="K76"/>
      <c r="L76"/>
      <c r="M76"/>
      <c r="N76"/>
      <c r="O76"/>
      <c r="P76"/>
      <c r="Q76"/>
      <c r="R76"/>
      <c r="S76"/>
      <c r="T76"/>
      <c r="U76"/>
      <c r="V76"/>
      <c r="W76"/>
      <c r="X76"/>
      <c r="Y76"/>
      <c r="Z76"/>
      <c r="AA76" s="29"/>
      <c r="AB76" s="29"/>
      <c r="AC76" s="29"/>
      <c r="AD76" s="29"/>
      <c r="AE76" s="29"/>
      <c r="AF76" s="29"/>
      <c r="AG76" s="29"/>
      <c r="AH76" s="29"/>
      <c r="AI76" s="29"/>
    </row>
    <row r="77" spans="2:43" ht="14.25" customHeight="1">
      <c r="B77"/>
      <c r="C77"/>
      <c r="D77" s="672">
        <v>3</v>
      </c>
      <c r="E77" s="673"/>
      <c r="F77" s="502" t="s">
        <v>1100</v>
      </c>
      <c r="G77" s="503"/>
      <c r="H77" s="503"/>
      <c r="I77" s="503"/>
      <c r="J77" s="503"/>
      <c r="K77" s="503"/>
      <c r="L77" s="503"/>
      <c r="M77" s="503"/>
      <c r="N77" s="503"/>
      <c r="O77" s="503"/>
      <c r="P77" s="503"/>
      <c r="Q77" s="503"/>
      <c r="R77" s="503"/>
      <c r="S77" s="503"/>
      <c r="T77" s="503"/>
      <c r="U77" s="503"/>
      <c r="V77" s="503"/>
      <c r="W77" s="503"/>
      <c r="X77" s="503"/>
      <c r="Y77" s="503"/>
      <c r="Z77" s="504"/>
      <c r="AA77" s="405"/>
      <c r="AB77" s="406"/>
      <c r="AC77" s="405"/>
      <c r="AD77" s="405"/>
      <c r="AE77" s="405"/>
      <c r="AF77" s="405"/>
      <c r="AG77" s="405"/>
      <c r="AH77"/>
      <c r="AI77" s="369"/>
    </row>
    <row r="78" spans="2:43" ht="14.25" customHeight="1">
      <c r="B78"/>
      <c r="C78"/>
      <c r="D78" s="672"/>
      <c r="E78" s="673"/>
      <c r="F78" s="674"/>
      <c r="G78" s="675"/>
      <c r="H78" s="675"/>
      <c r="I78" s="675"/>
      <c r="J78" s="675"/>
      <c r="K78" s="675"/>
      <c r="L78" s="675"/>
      <c r="M78" s="675"/>
      <c r="N78" s="675"/>
      <c r="O78" s="675"/>
      <c r="P78" s="675"/>
      <c r="Q78" s="675"/>
      <c r="R78" s="675"/>
      <c r="S78" s="675"/>
      <c r="T78" s="675"/>
      <c r="U78" s="675"/>
      <c r="V78" s="675"/>
      <c r="W78" s="675"/>
      <c r="X78" s="675"/>
      <c r="Y78" s="675"/>
      <c r="Z78" s="676"/>
      <c r="AA78" s="405"/>
      <c r="AB78" s="407" t="str">
        <f>IFERROR("DM "&amp;INDEX('Physical Condition &amp; DM'!$A$93:$A$143,MATCH(VALUE(TRIM(RIGHT(D77,2))),'Physical Condition &amp; DM'!$AE$93:$AE$143,0))&amp;IF(ISBLANK(INDEX('Physical Condition &amp; DM'!$AG$93:$AG$143,MATCH(VALUE(TRIM(RIGHT(D77,2))),'Physical Condition &amp; DM'!$AE$93:$AE$143,0))),"",": Est. Cost "&amp;TEXT(INDEX('Physical Condition &amp; DM'!$AG$93:$AG$143,MATCH(VALUE(TRIM(RIGHT(D77,2))),'Physical Condition &amp; DM'!$AE$93:$AE$143,0)),"$#,##0")),"")</f>
        <v/>
      </c>
      <c r="AC78" s="405"/>
      <c r="AD78" s="405"/>
      <c r="AE78" s="405"/>
      <c r="AF78" s="405"/>
      <c r="AG78" s="405"/>
      <c r="AH78"/>
      <c r="AI78" s="369"/>
    </row>
    <row r="79" spans="2:43" ht="14.25" customHeight="1">
      <c r="B79"/>
      <c r="C79"/>
      <c r="D79" s="672"/>
      <c r="E79" s="672"/>
      <c r="F79" s="505"/>
      <c r="G79" s="506"/>
      <c r="H79" s="506"/>
      <c r="I79" s="506"/>
      <c r="J79" s="506"/>
      <c r="K79" s="506"/>
      <c r="L79" s="506"/>
      <c r="M79" s="506"/>
      <c r="N79" s="506"/>
      <c r="O79" s="506"/>
      <c r="P79" s="506"/>
      <c r="Q79" s="506"/>
      <c r="R79" s="506"/>
      <c r="S79" s="506"/>
      <c r="T79" s="506"/>
      <c r="U79" s="506"/>
      <c r="V79" s="506"/>
      <c r="W79" s="506"/>
      <c r="X79" s="506"/>
      <c r="Y79" s="506"/>
      <c r="Z79" s="507"/>
      <c r="AA79" s="369"/>
      <c r="AB79" s="407" t="str">
        <f t="array" aca="1" ref="AB79" ca="1">IFERROR("RV "&amp;INDEX('Repairs Verification'!$A$29:$A$2177,MATCH(VALUE(TRIM(RIGHT(D77,2))),'Repairs Verification'!$AT$29:$AT$2177,0))&amp;IF(ISBLANK(INDEX('Repairs Verification'!$AT$29:$AT$2177,MATCH(VALUE(TRIM(RIGHT(D77,2))),'Repairs Verification'!$AT$29:$AT$2177,0))),"",": "&amp;INDIRECT("RepairStatusType"&amp;INDEX('Repairs Verification'!$A$29:$A$2177,MATCH(VALUE(TRIM(RIGHT(D77,2))),'Repairs Verification'!$AT$29:$AT$2177,0)))),"")</f>
        <v/>
      </c>
      <c r="AC79" s="408"/>
      <c r="AD79" s="408"/>
      <c r="AE79" s="408"/>
      <c r="AF79" s="408"/>
      <c r="AG79" s="408"/>
      <c r="AH79" s="369"/>
      <c r="AI79" s="369"/>
      <c r="AQ79" s="391"/>
    </row>
    <row r="80" spans="2:43" ht="15" customHeight="1">
      <c r="B80" s="116"/>
      <c r="C80" s="116"/>
      <c r="D80" s="116"/>
      <c r="E80" s="116"/>
      <c r="F80" s="116"/>
      <c r="G80" s="116"/>
      <c r="H80" s="116"/>
      <c r="I80" s="116"/>
      <c r="J80" s="116"/>
      <c r="K80" s="116"/>
      <c r="L80" s="116"/>
      <c r="M80" s="116"/>
      <c r="N80" s="116"/>
      <c r="O80" s="116"/>
      <c r="P80" s="29"/>
      <c r="Q80" s="29"/>
      <c r="R80" s="113"/>
      <c r="S80" s="29"/>
      <c r="T80" s="113"/>
      <c r="U80" s="113"/>
      <c r="V80" s="113"/>
      <c r="W80" s="113"/>
      <c r="X80" s="113"/>
      <c r="Y80" s="113"/>
      <c r="Z80" s="113"/>
      <c r="AA80" s="29"/>
      <c r="AB80" s="29"/>
      <c r="AC80" s="29"/>
      <c r="AD80" s="29"/>
      <c r="AE80" s="29"/>
      <c r="AF80" s="29"/>
      <c r="AG80" s="29"/>
      <c r="AH80" s="29"/>
      <c r="AI80" s="117"/>
    </row>
    <row r="81" spans="2:35" ht="15" customHeight="1">
      <c r="B81" s="317"/>
      <c r="C81" s="317"/>
      <c r="D81" s="317"/>
      <c r="E81" s="317"/>
      <c r="F81" s="317"/>
      <c r="G81" s="317"/>
      <c r="H81" s="317"/>
      <c r="I81" s="317"/>
      <c r="J81" s="317"/>
      <c r="K81" s="317"/>
      <c r="L81" s="317"/>
      <c r="M81" s="317"/>
      <c r="N81" s="317"/>
      <c r="O81" s="317"/>
      <c r="P81" s="317"/>
      <c r="Q81" s="317"/>
      <c r="R81" s="113"/>
      <c r="S81" s="29"/>
      <c r="T81" s="29"/>
      <c r="U81" s="29"/>
      <c r="V81" s="29"/>
      <c r="W81" s="29"/>
      <c r="X81" s="29"/>
      <c r="Y81" s="29"/>
      <c r="Z81" s="29"/>
      <c r="AA81" s="29"/>
      <c r="AB81" s="29"/>
      <c r="AC81" s="29"/>
      <c r="AD81" s="29"/>
      <c r="AE81" s="29"/>
      <c r="AF81" s="29"/>
      <c r="AG81" s="29"/>
      <c r="AH81" s="29"/>
      <c r="AI81" s="29"/>
    </row>
    <row r="82" spans="2:35" ht="12.6" customHeight="1">
      <c r="B82" s="317"/>
      <c r="C82" s="317"/>
      <c r="D82" s="317"/>
      <c r="E82" s="317"/>
      <c r="F82" s="317"/>
      <c r="G82" s="317"/>
      <c r="H82" s="317"/>
      <c r="I82" s="317"/>
      <c r="J82" s="317"/>
      <c r="K82" s="317"/>
      <c r="L82" s="317"/>
      <c r="M82" s="317"/>
      <c r="N82" s="317"/>
      <c r="O82" s="317"/>
      <c r="P82" s="317"/>
      <c r="Q82" s="317"/>
      <c r="R82" s="113"/>
      <c r="S82" s="29"/>
      <c r="T82" s="29"/>
      <c r="U82" s="29"/>
      <c r="V82" s="29"/>
      <c r="W82" s="29"/>
      <c r="X82" s="29"/>
      <c r="Y82" s="29"/>
      <c r="Z82" s="29"/>
      <c r="AA82" s="29"/>
      <c r="AB82" s="29"/>
      <c r="AC82" s="29"/>
      <c r="AD82" s="29"/>
      <c r="AE82" s="29"/>
      <c r="AF82" s="29"/>
      <c r="AG82" s="29"/>
      <c r="AH82" s="29"/>
      <c r="AI82" s="29"/>
    </row>
    <row r="83" spans="2:35" ht="12.6" customHeight="1">
      <c r="B83" s="318"/>
      <c r="C83" s="318"/>
      <c r="D83" s="318"/>
      <c r="E83" s="318"/>
      <c r="F83" s="318"/>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row>
    <row r="84" spans="2:35" ht="12.6" customHeight="1">
      <c r="B84" s="318"/>
      <c r="C84" s="318"/>
      <c r="D84" s="318"/>
      <c r="E84" s="318"/>
      <c r="F84" s="318"/>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row>
    <row r="85" spans="2:35" ht="12.6" customHeight="1">
      <c r="B85" s="113"/>
      <c r="C85" s="113"/>
      <c r="D85" s="113"/>
      <c r="E85" s="113"/>
      <c r="F85" s="113"/>
      <c r="G85" s="113"/>
      <c r="H85" s="113"/>
      <c r="I85" s="113"/>
      <c r="J85" s="113"/>
      <c r="K85" s="113"/>
      <c r="L85" s="113"/>
      <c r="M85" s="113"/>
      <c r="N85" s="113"/>
      <c r="O85" s="113"/>
      <c r="P85" s="113"/>
      <c r="Q85" s="113"/>
      <c r="R85" s="113"/>
      <c r="S85" s="29"/>
      <c r="T85" s="113"/>
      <c r="U85" s="113"/>
      <c r="V85" s="113"/>
      <c r="W85" s="113"/>
      <c r="X85" s="113"/>
      <c r="Y85" s="113"/>
      <c r="Z85" s="113"/>
      <c r="AA85" s="113"/>
      <c r="AB85" s="113"/>
      <c r="AC85" s="315"/>
      <c r="AD85" s="315"/>
      <c r="AE85" s="315"/>
      <c r="AF85" s="315"/>
      <c r="AG85" s="315"/>
      <c r="AH85" s="315"/>
      <c r="AI85" s="315"/>
    </row>
    <row r="86" spans="2:35" ht="12.6" customHeight="1">
      <c r="B86" s="113"/>
      <c r="C86" s="113"/>
      <c r="D86" s="113"/>
      <c r="E86" s="113"/>
      <c r="F86" s="113"/>
      <c r="G86" s="113"/>
      <c r="H86" s="113"/>
      <c r="I86" s="113"/>
      <c r="J86" s="113"/>
      <c r="K86" s="315"/>
      <c r="L86" s="315"/>
      <c r="M86" s="315"/>
      <c r="N86" s="315"/>
      <c r="O86" s="315"/>
      <c r="P86" s="315"/>
      <c r="Q86" s="315"/>
      <c r="R86" s="113"/>
      <c r="S86" s="29"/>
      <c r="T86" s="113"/>
      <c r="U86" s="113"/>
      <c r="V86" s="113"/>
      <c r="W86" s="113"/>
      <c r="X86" s="113"/>
      <c r="Y86" s="113"/>
      <c r="Z86" s="113"/>
      <c r="AA86" s="113"/>
      <c r="AB86" s="113"/>
      <c r="AC86" s="316"/>
      <c r="AD86" s="316"/>
      <c r="AE86" s="316"/>
      <c r="AF86" s="316"/>
      <c r="AG86" s="316"/>
      <c r="AH86" s="316"/>
      <c r="AI86" s="316"/>
    </row>
    <row r="87" spans="2:35" ht="12.6" customHeight="1">
      <c r="B87" s="113"/>
      <c r="C87" s="113"/>
      <c r="D87" s="113"/>
      <c r="E87" s="113"/>
      <c r="F87" s="113"/>
      <c r="G87" s="113"/>
      <c r="H87" s="113"/>
      <c r="I87" s="113"/>
      <c r="J87" s="113"/>
      <c r="K87" s="113"/>
      <c r="L87" s="113"/>
      <c r="M87" s="113"/>
      <c r="N87" s="113"/>
      <c r="O87" s="113"/>
      <c r="P87" s="113"/>
      <c r="Q87" s="113"/>
      <c r="R87" s="113"/>
      <c r="S87" s="29"/>
      <c r="T87" s="113"/>
      <c r="U87" s="113"/>
      <c r="V87" s="113"/>
      <c r="W87" s="113"/>
      <c r="X87" s="113"/>
      <c r="Y87" s="113"/>
      <c r="Z87" s="113"/>
      <c r="AA87" s="113"/>
      <c r="AB87" s="113"/>
      <c r="AC87" s="316"/>
      <c r="AD87" s="316"/>
      <c r="AE87" s="316"/>
      <c r="AF87" s="316"/>
      <c r="AG87" s="316"/>
      <c r="AH87" s="316"/>
      <c r="AI87" s="316"/>
    </row>
    <row r="88" spans="2:35" ht="12.6" customHeight="1">
      <c r="B88" s="113"/>
      <c r="C88" s="113"/>
      <c r="D88" s="113"/>
      <c r="E88" s="113"/>
      <c r="F88" s="113"/>
      <c r="G88" s="113"/>
      <c r="H88" s="113"/>
      <c r="I88" s="113"/>
      <c r="J88" s="113"/>
      <c r="K88" s="315"/>
      <c r="L88" s="315"/>
      <c r="M88" s="315"/>
      <c r="N88" s="315"/>
      <c r="O88" s="315"/>
      <c r="P88" s="315"/>
      <c r="Q88" s="315"/>
      <c r="R88" s="113"/>
      <c r="S88" s="29"/>
      <c r="T88" s="113"/>
      <c r="U88" s="113"/>
      <c r="V88" s="113"/>
      <c r="W88" s="113"/>
      <c r="X88" s="113"/>
      <c r="Y88" s="113"/>
      <c r="Z88" s="113"/>
      <c r="AA88" s="113"/>
      <c r="AB88" s="113"/>
      <c r="AC88" s="316"/>
      <c r="AD88" s="316"/>
      <c r="AE88" s="316"/>
      <c r="AF88" s="316"/>
      <c r="AG88" s="316"/>
      <c r="AH88" s="316"/>
      <c r="AI88" s="316"/>
    </row>
    <row r="89" spans="2:35" ht="12.6" customHeight="1">
      <c r="B89" s="113"/>
      <c r="C89" s="113"/>
      <c r="D89" s="113"/>
      <c r="E89" s="113"/>
      <c r="F89" s="113"/>
      <c r="G89" s="113"/>
      <c r="H89" s="113"/>
      <c r="I89" s="113"/>
      <c r="J89" s="113"/>
      <c r="K89" s="315"/>
      <c r="L89" s="315"/>
      <c r="M89" s="315"/>
      <c r="N89" s="315"/>
      <c r="O89" s="315"/>
      <c r="P89" s="315"/>
      <c r="Q89" s="315"/>
      <c r="R89" s="113"/>
      <c r="S89" s="29"/>
      <c r="T89" s="113"/>
      <c r="U89" s="113"/>
      <c r="V89" s="113"/>
      <c r="W89" s="113"/>
      <c r="X89" s="113"/>
      <c r="Y89" s="113"/>
      <c r="Z89" s="113"/>
      <c r="AA89" s="113"/>
      <c r="AB89" s="113"/>
      <c r="AC89" s="316"/>
      <c r="AD89" s="316"/>
      <c r="AE89" s="316"/>
      <c r="AF89" s="316"/>
      <c r="AG89" s="316"/>
      <c r="AH89" s="316"/>
      <c r="AI89" s="316"/>
    </row>
    <row r="90" spans="2:35" ht="12.6" customHeight="1">
      <c r="B90" s="113"/>
      <c r="C90" s="113"/>
      <c r="D90" s="113"/>
      <c r="E90" s="113"/>
      <c r="F90" s="113"/>
      <c r="G90" s="113"/>
      <c r="H90" s="113"/>
      <c r="I90" s="113"/>
      <c r="J90" s="113"/>
      <c r="K90" s="315"/>
      <c r="L90" s="315"/>
      <c r="M90" s="315"/>
      <c r="N90" s="315"/>
      <c r="O90" s="315"/>
      <c r="P90" s="315"/>
      <c r="Q90" s="315"/>
      <c r="R90" s="113"/>
      <c r="S90" s="29"/>
      <c r="T90" s="113"/>
      <c r="U90" s="113"/>
      <c r="V90" s="113"/>
      <c r="W90" s="113"/>
      <c r="X90" s="113"/>
      <c r="Y90" s="113"/>
      <c r="Z90" s="113"/>
      <c r="AA90" s="113"/>
      <c r="AB90" s="113"/>
      <c r="AC90" s="316"/>
      <c r="AD90" s="316"/>
      <c r="AE90" s="316"/>
      <c r="AF90" s="316"/>
      <c r="AG90" s="316"/>
      <c r="AH90" s="316"/>
      <c r="AI90" s="316"/>
    </row>
    <row r="91" spans="2:35" ht="12.6" customHeight="1">
      <c r="B91" s="113"/>
      <c r="C91" s="113"/>
      <c r="D91" s="113"/>
      <c r="E91" s="113"/>
      <c r="F91" s="113"/>
      <c r="G91" s="113"/>
      <c r="H91" s="113"/>
      <c r="I91" s="113"/>
      <c r="J91" s="113"/>
      <c r="K91" s="315"/>
      <c r="L91" s="315"/>
      <c r="M91" s="315"/>
      <c r="N91" s="315"/>
      <c r="O91" s="315"/>
      <c r="P91" s="315"/>
      <c r="Q91" s="315"/>
      <c r="R91" s="113"/>
      <c r="S91" s="29"/>
      <c r="T91" s="113"/>
      <c r="U91" s="113"/>
      <c r="V91" s="113"/>
      <c r="W91" s="113"/>
      <c r="X91" s="113"/>
      <c r="Y91" s="113"/>
      <c r="Z91" s="113"/>
      <c r="AA91" s="113"/>
      <c r="AB91" s="113"/>
      <c r="AC91" s="316"/>
      <c r="AD91" s="316"/>
      <c r="AE91" s="316"/>
      <c r="AF91" s="316"/>
      <c r="AG91" s="316"/>
      <c r="AH91" s="316"/>
      <c r="AI91" s="316"/>
    </row>
    <row r="92" spans="2:35" ht="12.6" customHeight="1">
      <c r="B92" s="113"/>
      <c r="C92" s="113"/>
      <c r="D92" s="113"/>
      <c r="E92" s="113"/>
      <c r="F92" s="113"/>
      <c r="G92" s="113"/>
      <c r="H92" s="113"/>
      <c r="I92" s="113"/>
      <c r="J92" s="113"/>
      <c r="K92" s="315"/>
      <c r="L92" s="315"/>
      <c r="M92" s="315"/>
      <c r="N92" s="315"/>
      <c r="O92" s="315"/>
      <c r="P92" s="315"/>
      <c r="Q92" s="315"/>
      <c r="R92" s="113"/>
      <c r="S92" s="29"/>
      <c r="T92" s="113"/>
      <c r="U92" s="113"/>
      <c r="V92" s="113"/>
      <c r="W92" s="113"/>
      <c r="X92" s="113"/>
      <c r="Y92" s="113"/>
      <c r="Z92" s="113"/>
      <c r="AA92" s="113"/>
      <c r="AB92" s="113"/>
      <c r="AC92" s="316"/>
      <c r="AD92" s="316"/>
      <c r="AE92" s="316"/>
      <c r="AF92" s="316"/>
      <c r="AG92" s="316"/>
      <c r="AH92" s="316"/>
      <c r="AI92" s="316"/>
    </row>
    <row r="93" spans="2:35" ht="12.6" customHeight="1">
      <c r="B93" s="113"/>
      <c r="C93" s="113"/>
      <c r="D93" s="113"/>
      <c r="E93" s="113"/>
      <c r="F93" s="113"/>
      <c r="G93" s="113"/>
      <c r="H93" s="113"/>
      <c r="I93" s="113"/>
      <c r="J93" s="113"/>
      <c r="K93" s="315"/>
      <c r="L93" s="315"/>
      <c r="M93" s="315"/>
      <c r="N93" s="315"/>
      <c r="O93" s="315"/>
      <c r="P93" s="315"/>
      <c r="Q93" s="315"/>
      <c r="R93" s="29"/>
      <c r="S93" s="29"/>
      <c r="T93" s="113"/>
      <c r="U93" s="113"/>
      <c r="V93" s="113"/>
      <c r="W93" s="113"/>
      <c r="X93" s="113"/>
      <c r="Y93" s="113"/>
      <c r="Z93" s="113"/>
      <c r="AA93" s="113"/>
      <c r="AB93" s="113"/>
      <c r="AC93" s="316"/>
      <c r="AD93" s="316"/>
      <c r="AE93" s="316"/>
      <c r="AF93" s="316"/>
      <c r="AG93" s="316"/>
      <c r="AH93" s="316"/>
      <c r="AI93" s="316"/>
    </row>
    <row r="94" spans="2:35" ht="12.6" customHeight="1">
      <c r="B94" s="113"/>
      <c r="C94" s="113"/>
      <c r="D94" s="113"/>
      <c r="E94" s="113"/>
      <c r="F94" s="113"/>
      <c r="G94" s="113"/>
      <c r="H94" s="113"/>
      <c r="I94" s="113"/>
      <c r="J94" s="113"/>
      <c r="K94" s="315"/>
      <c r="L94" s="315"/>
      <c r="M94" s="315"/>
      <c r="N94" s="315"/>
      <c r="O94" s="315"/>
      <c r="P94" s="315"/>
      <c r="Q94" s="315"/>
      <c r="R94" s="29"/>
      <c r="S94" s="29"/>
      <c r="T94" s="113"/>
      <c r="U94" s="113"/>
      <c r="V94" s="113"/>
      <c r="W94" s="113"/>
      <c r="X94" s="113"/>
      <c r="Y94" s="113"/>
      <c r="Z94" s="113"/>
      <c r="AA94" s="113"/>
      <c r="AB94" s="113"/>
      <c r="AC94" s="113"/>
      <c r="AD94" s="113"/>
      <c r="AE94" s="113"/>
      <c r="AF94" s="113"/>
      <c r="AG94" s="113"/>
      <c r="AH94" s="113"/>
      <c r="AI94" s="113"/>
    </row>
    <row r="95" spans="2:35" ht="12.6" customHeight="1">
      <c r="B95" s="29"/>
      <c r="C95" s="29"/>
      <c r="D95" s="29"/>
      <c r="E95" s="29"/>
      <c r="F95" s="29"/>
      <c r="G95" s="29"/>
      <c r="H95" s="29"/>
      <c r="I95" s="29"/>
      <c r="J95" s="29"/>
      <c r="K95" s="29"/>
      <c r="L95" s="29"/>
      <c r="M95" s="29"/>
      <c r="N95" s="29"/>
      <c r="O95" s="29"/>
      <c r="P95" s="315"/>
      <c r="Q95" s="315"/>
      <c r="R95" s="29"/>
      <c r="S95" s="29"/>
      <c r="T95" s="29"/>
      <c r="U95" s="29"/>
      <c r="V95" s="29"/>
      <c r="W95" s="29"/>
      <c r="X95" s="29"/>
      <c r="Y95" s="29"/>
      <c r="Z95" s="29"/>
      <c r="AA95" s="29"/>
      <c r="AB95" s="29"/>
      <c r="AC95" s="29"/>
      <c r="AD95" s="29"/>
      <c r="AE95" s="29"/>
      <c r="AF95" s="29"/>
      <c r="AG95" s="29"/>
      <c r="AH95" s="29"/>
      <c r="AI95" s="29"/>
    </row>
    <row r="96" spans="2:35" ht="12.6" customHeight="1">
      <c r="B96" s="113"/>
      <c r="C96"/>
      <c r="D96"/>
      <c r="E96"/>
      <c r="F96"/>
      <c r="G96"/>
      <c r="H96"/>
      <c r="I96"/>
      <c r="J96"/>
      <c r="K96"/>
      <c r="L96"/>
      <c r="M96"/>
      <c r="N96"/>
      <c r="O96"/>
      <c r="P96"/>
      <c r="Q96"/>
      <c r="R96"/>
      <c r="S96"/>
      <c r="T96"/>
      <c r="U96"/>
      <c r="V96"/>
      <c r="W96"/>
      <c r="X96"/>
      <c r="Y96"/>
      <c r="Z96" s="29"/>
      <c r="AA96" s="29"/>
      <c r="AB96"/>
      <c r="AC96" s="29"/>
      <c r="AD96" s="29"/>
      <c r="AE96" s="29"/>
      <c r="AF96" s="29"/>
      <c r="AG96" s="29"/>
      <c r="AH96" s="29"/>
      <c r="AI96" s="29"/>
    </row>
    <row r="97" spans="2:35" ht="12.6" customHeight="1">
      <c r="B97" s="113"/>
      <c r="C97"/>
      <c r="D97"/>
      <c r="E97"/>
      <c r="F97"/>
      <c r="G97"/>
      <c r="H97"/>
      <c r="I97"/>
      <c r="J97"/>
      <c r="K97"/>
      <c r="L97"/>
      <c r="M97"/>
      <c r="N97"/>
      <c r="O97"/>
      <c r="P97"/>
      <c r="Q97"/>
      <c r="R97"/>
      <c r="S97"/>
      <c r="T97"/>
      <c r="U97"/>
      <c r="V97"/>
      <c r="W97"/>
      <c r="X97"/>
      <c r="Y97"/>
      <c r="Z97"/>
      <c r="AA97"/>
      <c r="AB97"/>
      <c r="AC97"/>
      <c r="AD97"/>
      <c r="AE97"/>
      <c r="AF97"/>
      <c r="AG97"/>
      <c r="AH97" s="113"/>
      <c r="AI97" s="113"/>
    </row>
    <row r="98" spans="2:35" ht="12.6" customHeight="1">
      <c r="B98" s="29"/>
      <c r="C98"/>
      <c r="D98"/>
      <c r="E98"/>
      <c r="F98"/>
      <c r="G98"/>
      <c r="H98"/>
      <c r="I98"/>
      <c r="J98"/>
      <c r="K98"/>
      <c r="L98"/>
      <c r="M98"/>
      <c r="N98"/>
      <c r="O98"/>
      <c r="P98"/>
      <c r="Q98"/>
      <c r="R98"/>
      <c r="S98"/>
      <c r="T98"/>
      <c r="U98"/>
      <c r="V98"/>
      <c r="W98"/>
      <c r="X98"/>
      <c r="Y98"/>
      <c r="Z98"/>
      <c r="AA98"/>
      <c r="AB98"/>
      <c r="AC98"/>
      <c r="AD98"/>
      <c r="AE98"/>
      <c r="AF98"/>
      <c r="AG98"/>
      <c r="AH98" s="29"/>
      <c r="AI98" s="29"/>
    </row>
    <row r="99" spans="2:35" ht="12.6" customHeight="1">
      <c r="B99" s="29"/>
      <c r="C99" s="29"/>
      <c r="D99" s="29"/>
      <c r="E99" s="29"/>
      <c r="F99"/>
      <c r="G99"/>
      <c r="H99"/>
      <c r="I99"/>
      <c r="J99"/>
      <c r="K99"/>
      <c r="L99"/>
      <c r="M99"/>
      <c r="N99"/>
      <c r="O99"/>
      <c r="P99"/>
      <c r="Q99"/>
      <c r="R99"/>
      <c r="S99"/>
      <c r="T99"/>
      <c r="U99"/>
      <c r="V99"/>
      <c r="W99"/>
      <c r="X99"/>
      <c r="Y99"/>
      <c r="Z99"/>
      <c r="AA99"/>
      <c r="AB99"/>
      <c r="AC99"/>
      <c r="AD99"/>
      <c r="AE99"/>
      <c r="AF99"/>
      <c r="AG99"/>
      <c r="AH99" s="29"/>
      <c r="AI99" s="29"/>
    </row>
    <row r="100" spans="2:35" ht="12.6" customHeight="1">
      <c r="B100" s="29"/>
      <c r="C100" s="29"/>
      <c r="D100" s="29"/>
      <c r="E100" s="29"/>
      <c r="F100"/>
      <c r="G100"/>
      <c r="H100"/>
      <c r="I100"/>
      <c r="J100"/>
      <c r="K100"/>
      <c r="L100"/>
      <c r="M100"/>
      <c r="N100"/>
      <c r="O100"/>
      <c r="P100"/>
      <c r="Q100"/>
      <c r="R100"/>
      <c r="S100"/>
      <c r="T100"/>
      <c r="U100"/>
      <c r="V100"/>
      <c r="W100"/>
      <c r="X100"/>
      <c r="Y100"/>
      <c r="Z100"/>
      <c r="AA100" s="29"/>
      <c r="AB100" s="29"/>
      <c r="AC100" s="29"/>
      <c r="AD100" s="29"/>
      <c r="AE100" s="29"/>
      <c r="AF100" s="29"/>
      <c r="AG100" s="29"/>
      <c r="AH100" s="29"/>
      <c r="AI100" s="29"/>
    </row>
    <row r="101" spans="2:35" ht="14.25" customHeight="1">
      <c r="B101"/>
      <c r="C101"/>
      <c r="D101" s="672">
        <v>4</v>
      </c>
      <c r="E101" s="673"/>
      <c r="F101" s="502" t="s">
        <v>1099</v>
      </c>
      <c r="G101" s="503"/>
      <c r="H101" s="503"/>
      <c r="I101" s="503"/>
      <c r="J101" s="503"/>
      <c r="K101" s="503"/>
      <c r="L101" s="503"/>
      <c r="M101" s="503"/>
      <c r="N101" s="503"/>
      <c r="O101" s="503"/>
      <c r="P101" s="503"/>
      <c r="Q101" s="503"/>
      <c r="R101" s="503"/>
      <c r="S101" s="503"/>
      <c r="T101" s="503"/>
      <c r="U101" s="503"/>
      <c r="V101" s="503"/>
      <c r="W101" s="503"/>
      <c r="X101" s="503"/>
      <c r="Y101" s="503"/>
      <c r="Z101" s="504"/>
      <c r="AA101" s="405"/>
      <c r="AB101" s="406"/>
      <c r="AC101" s="405"/>
      <c r="AD101" s="405"/>
      <c r="AE101" s="405"/>
      <c r="AF101" s="405"/>
      <c r="AG101" s="405"/>
      <c r="AH101"/>
      <c r="AI101" s="369"/>
    </row>
    <row r="102" spans="2:35" ht="14.25" customHeight="1">
      <c r="B102"/>
      <c r="C102"/>
      <c r="D102" s="672"/>
      <c r="E102" s="673"/>
      <c r="F102" s="674"/>
      <c r="G102" s="675"/>
      <c r="H102" s="675"/>
      <c r="I102" s="675"/>
      <c r="J102" s="675"/>
      <c r="K102" s="675"/>
      <c r="L102" s="675"/>
      <c r="M102" s="675"/>
      <c r="N102" s="675"/>
      <c r="O102" s="675"/>
      <c r="P102" s="675"/>
      <c r="Q102" s="675"/>
      <c r="R102" s="675"/>
      <c r="S102" s="675"/>
      <c r="T102" s="675"/>
      <c r="U102" s="675"/>
      <c r="V102" s="675"/>
      <c r="W102" s="675"/>
      <c r="X102" s="675"/>
      <c r="Y102" s="675"/>
      <c r="Z102" s="676"/>
      <c r="AA102" s="405"/>
      <c r="AB102" s="407" t="str">
        <f>IFERROR("DM "&amp;INDEX('Physical Condition &amp; DM'!$A$93:$A$143,MATCH(VALUE(TRIM(RIGHT(D101,2))),'Physical Condition &amp; DM'!$AE$93:$AE$143,0))&amp;IF(ISBLANK(INDEX('Physical Condition &amp; DM'!$AG$93:$AG$143,MATCH(VALUE(TRIM(RIGHT(D101,2))),'Physical Condition &amp; DM'!$AE$93:$AE$143,0))),"",": Est. Cost "&amp;TEXT(INDEX('Physical Condition &amp; DM'!$AG$93:$AG$143,MATCH(VALUE(TRIM(RIGHT(D101,2))),'Physical Condition &amp; DM'!$AE$93:$AE$143,0)),"$#,##0")),"")</f>
        <v/>
      </c>
      <c r="AC102" s="405"/>
      <c r="AD102" s="405"/>
      <c r="AE102" s="405"/>
      <c r="AF102" s="405"/>
      <c r="AG102" s="405"/>
      <c r="AH102"/>
      <c r="AI102" s="369"/>
    </row>
    <row r="103" spans="2:35" ht="14.25" customHeight="1">
      <c r="B103"/>
      <c r="C103"/>
      <c r="D103" s="672"/>
      <c r="E103" s="672"/>
      <c r="F103" s="505"/>
      <c r="G103" s="506"/>
      <c r="H103" s="506"/>
      <c r="I103" s="506"/>
      <c r="J103" s="506"/>
      <c r="K103" s="506"/>
      <c r="L103" s="506"/>
      <c r="M103" s="506"/>
      <c r="N103" s="506"/>
      <c r="O103" s="506"/>
      <c r="P103" s="506"/>
      <c r="Q103" s="506"/>
      <c r="R103" s="506"/>
      <c r="S103" s="506"/>
      <c r="T103" s="506"/>
      <c r="U103" s="506"/>
      <c r="V103" s="506"/>
      <c r="W103" s="506"/>
      <c r="X103" s="506"/>
      <c r="Y103" s="506"/>
      <c r="Z103" s="507"/>
      <c r="AA103" s="369"/>
      <c r="AB103" s="407" t="str">
        <f t="array" aca="1" ref="AB103" ca="1">IFERROR("RV "&amp;INDEX('Repairs Verification'!$A$29:$A$2177,MATCH(VALUE(TRIM(RIGHT(D101,2))),'Repairs Verification'!$AT$29:$AT$2177,0))&amp;IF(ISBLANK(INDEX('Repairs Verification'!$AT$29:$AT$2177,MATCH(VALUE(TRIM(RIGHT(D101,2))),'Repairs Verification'!$AT$29:$AT$2177,0))),"",": "&amp;INDIRECT("RepairStatusType"&amp;INDEX('Repairs Verification'!$A$29:$A$2177,MATCH(VALUE(TRIM(RIGHT(D101,2))),'Repairs Verification'!$AT$29:$AT$2177,0)))),"")</f>
        <v/>
      </c>
      <c r="AC103" s="408"/>
      <c r="AD103" s="408"/>
      <c r="AE103" s="408"/>
      <c r="AF103" s="408"/>
      <c r="AG103" s="408"/>
      <c r="AH103" s="369"/>
      <c r="AI103" s="369"/>
    </row>
    <row r="104" spans="2:35" ht="15" customHeight="1">
      <c r="B104" s="116"/>
      <c r="C104" s="116"/>
      <c r="D104" s="116"/>
      <c r="E104" s="116"/>
      <c r="F104" s="116"/>
      <c r="G104" s="116"/>
      <c r="H104" s="116"/>
      <c r="I104" s="116"/>
      <c r="J104" s="116"/>
      <c r="K104" s="116"/>
      <c r="L104" s="116"/>
      <c r="M104" s="116"/>
      <c r="N104" s="116"/>
      <c r="O104" s="116"/>
      <c r="P104" s="29"/>
      <c r="Q104" s="29"/>
      <c r="R104" s="113"/>
      <c r="S104" s="29"/>
      <c r="T104" s="113"/>
      <c r="U104" s="113"/>
      <c r="V104" s="113"/>
      <c r="W104" s="113"/>
      <c r="X104" s="113"/>
      <c r="Y104" s="113"/>
      <c r="Z104" s="113"/>
      <c r="AA104" s="29"/>
      <c r="AB104" s="29"/>
      <c r="AC104" s="29"/>
      <c r="AD104" s="29"/>
      <c r="AE104" s="29"/>
      <c r="AF104" s="29"/>
      <c r="AG104" s="29"/>
      <c r="AH104" s="29"/>
      <c r="AI104" s="117"/>
    </row>
    <row r="105" spans="2:35" ht="15" customHeight="1">
      <c r="B105" s="317"/>
      <c r="C105" s="317"/>
      <c r="D105" s="317"/>
      <c r="E105" s="317"/>
      <c r="F105" s="317"/>
      <c r="G105" s="317"/>
      <c r="H105" s="317"/>
      <c r="I105" s="317"/>
      <c r="J105" s="317"/>
      <c r="K105" s="317"/>
      <c r="L105" s="317"/>
      <c r="M105" s="317"/>
      <c r="N105" s="317"/>
      <c r="O105" s="317"/>
      <c r="P105" s="317"/>
      <c r="Q105" s="317"/>
      <c r="R105" s="113"/>
      <c r="S105" s="29"/>
      <c r="T105" s="29"/>
      <c r="U105" s="29"/>
      <c r="V105" s="29"/>
      <c r="W105" s="29"/>
      <c r="X105" s="29"/>
      <c r="Y105" s="29"/>
      <c r="Z105" s="29"/>
      <c r="AA105" s="29"/>
      <c r="AB105" s="29"/>
      <c r="AC105" s="29"/>
      <c r="AD105" s="29"/>
      <c r="AE105" s="29"/>
      <c r="AF105" s="29"/>
      <c r="AG105" s="29"/>
      <c r="AH105" s="29"/>
      <c r="AI105" s="29"/>
    </row>
    <row r="106" spans="2:35" ht="12.6" customHeight="1">
      <c r="B106" s="317"/>
      <c r="C106" s="317"/>
      <c r="D106" s="317"/>
      <c r="E106" s="317"/>
      <c r="F106" s="317"/>
      <c r="G106" s="317"/>
      <c r="H106" s="317"/>
      <c r="I106" s="317"/>
      <c r="J106" s="317"/>
      <c r="K106" s="317"/>
      <c r="L106" s="317"/>
      <c r="M106" s="317"/>
      <c r="N106" s="317"/>
      <c r="O106" s="317"/>
      <c r="P106" s="317"/>
      <c r="Q106" s="317"/>
      <c r="R106" s="113"/>
      <c r="S106" s="29"/>
      <c r="T106" s="29"/>
      <c r="U106" s="29"/>
      <c r="V106" s="29"/>
      <c r="W106" s="29"/>
      <c r="X106" s="29"/>
      <c r="Y106" s="29"/>
      <c r="Z106" s="29"/>
      <c r="AA106" s="29"/>
      <c r="AB106" s="29"/>
      <c r="AC106" s="29"/>
      <c r="AD106" s="29"/>
      <c r="AE106" s="29"/>
      <c r="AF106" s="29"/>
      <c r="AG106" s="29"/>
      <c r="AH106" s="29"/>
      <c r="AI106" s="29"/>
    </row>
    <row r="107" spans="2:35" ht="12.6" customHeight="1">
      <c r="B107" s="318"/>
      <c r="C107" s="318"/>
      <c r="D107" s="318"/>
      <c r="E107" s="318"/>
      <c r="F107" s="318"/>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row>
    <row r="108" spans="2:35" ht="12.6" customHeight="1">
      <c r="B108" s="318"/>
      <c r="C108" s="318"/>
      <c r="D108" s="318"/>
      <c r="E108" s="318"/>
      <c r="F108" s="318"/>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row>
    <row r="109" spans="2:35" ht="12.6" customHeight="1">
      <c r="B109" s="113"/>
      <c r="C109" s="113"/>
      <c r="D109" s="113"/>
      <c r="E109" s="113"/>
      <c r="F109" s="113"/>
      <c r="G109" s="113"/>
      <c r="H109" s="113"/>
      <c r="I109" s="113"/>
      <c r="J109" s="113"/>
      <c r="K109" s="113"/>
      <c r="L109" s="113"/>
      <c r="M109" s="113"/>
      <c r="N109" s="113"/>
      <c r="O109" s="113"/>
      <c r="P109" s="113"/>
      <c r="Q109" s="113"/>
      <c r="R109" s="113"/>
      <c r="S109" s="29"/>
      <c r="T109" s="113"/>
      <c r="U109" s="113"/>
      <c r="V109" s="113"/>
      <c r="W109" s="113"/>
      <c r="X109" s="113"/>
      <c r="Y109" s="113"/>
      <c r="Z109" s="113"/>
      <c r="AA109" s="113"/>
      <c r="AB109" s="113"/>
      <c r="AC109" s="315"/>
      <c r="AD109" s="315"/>
      <c r="AE109" s="315"/>
      <c r="AF109" s="315"/>
      <c r="AG109" s="315"/>
      <c r="AH109" s="315"/>
      <c r="AI109" s="315"/>
    </row>
    <row r="110" spans="2:35" ht="12.6" customHeight="1">
      <c r="B110" s="113"/>
      <c r="C110" s="113"/>
      <c r="D110" s="113"/>
      <c r="E110" s="113"/>
      <c r="F110" s="113"/>
      <c r="G110" s="113"/>
      <c r="H110" s="113"/>
      <c r="I110" s="113"/>
      <c r="J110" s="113"/>
      <c r="K110" s="315"/>
      <c r="L110" s="315"/>
      <c r="M110" s="315"/>
      <c r="N110" s="315"/>
      <c r="O110" s="315"/>
      <c r="P110" s="315"/>
      <c r="Q110" s="315"/>
      <c r="R110" s="113"/>
      <c r="S110" s="29"/>
      <c r="T110" s="113"/>
      <c r="U110" s="113"/>
      <c r="V110" s="113"/>
      <c r="W110" s="113"/>
      <c r="X110" s="113"/>
      <c r="Y110" s="113"/>
      <c r="Z110" s="113"/>
      <c r="AA110" s="113"/>
      <c r="AB110" s="113"/>
      <c r="AC110" s="316"/>
      <c r="AD110" s="316"/>
      <c r="AE110" s="316"/>
      <c r="AF110" s="316"/>
      <c r="AG110" s="316"/>
      <c r="AH110" s="316"/>
      <c r="AI110" s="316"/>
    </row>
    <row r="111" spans="2:35" ht="12.6" customHeight="1">
      <c r="B111" s="113"/>
      <c r="C111" s="113"/>
      <c r="D111" s="113"/>
      <c r="E111" s="113"/>
      <c r="F111" s="113"/>
      <c r="G111" s="113"/>
      <c r="H111" s="113"/>
      <c r="I111" s="113"/>
      <c r="J111" s="113"/>
      <c r="K111" s="113"/>
      <c r="L111" s="113"/>
      <c r="M111" s="113"/>
      <c r="N111" s="113"/>
      <c r="O111" s="113"/>
      <c r="P111" s="113"/>
      <c r="Q111" s="113"/>
      <c r="R111" s="113"/>
      <c r="S111" s="29"/>
      <c r="T111" s="113"/>
      <c r="U111" s="113"/>
      <c r="V111" s="113"/>
      <c r="W111" s="113"/>
      <c r="X111" s="113"/>
      <c r="Y111" s="113"/>
      <c r="Z111" s="113"/>
      <c r="AA111" s="113"/>
      <c r="AB111" s="113"/>
      <c r="AC111" s="316"/>
      <c r="AD111" s="316"/>
      <c r="AE111" s="316"/>
      <c r="AF111" s="316"/>
      <c r="AG111" s="316"/>
      <c r="AH111" s="316"/>
      <c r="AI111" s="316"/>
    </row>
    <row r="112" spans="2:35" ht="12.6" customHeight="1">
      <c r="B112" s="113"/>
      <c r="C112" s="113"/>
      <c r="D112" s="113"/>
      <c r="E112" s="113"/>
      <c r="F112" s="113"/>
      <c r="G112" s="113"/>
      <c r="H112" s="113"/>
      <c r="I112" s="113"/>
      <c r="J112" s="113"/>
      <c r="K112" s="315"/>
      <c r="L112" s="315"/>
      <c r="M112" s="315"/>
      <c r="N112" s="315"/>
      <c r="O112" s="315"/>
      <c r="P112" s="315"/>
      <c r="Q112" s="315"/>
      <c r="R112" s="113"/>
      <c r="S112" s="29"/>
      <c r="T112" s="113"/>
      <c r="U112" s="113"/>
      <c r="V112" s="113"/>
      <c r="W112" s="113"/>
      <c r="X112" s="113"/>
      <c r="Y112" s="113"/>
      <c r="Z112" s="113"/>
      <c r="AA112" s="113"/>
      <c r="AB112" s="113"/>
      <c r="AC112" s="316"/>
      <c r="AD112" s="316"/>
      <c r="AE112" s="316"/>
      <c r="AF112" s="316"/>
      <c r="AG112" s="316"/>
      <c r="AH112" s="316"/>
      <c r="AI112" s="316"/>
    </row>
    <row r="113" spans="2:35" ht="12.6" customHeight="1">
      <c r="B113" s="113"/>
      <c r="C113" s="113"/>
      <c r="D113" s="113"/>
      <c r="E113" s="113"/>
      <c r="F113" s="113"/>
      <c r="G113" s="113"/>
      <c r="H113" s="113"/>
      <c r="I113" s="113"/>
      <c r="J113" s="113"/>
      <c r="K113" s="315"/>
      <c r="L113" s="315"/>
      <c r="M113" s="315"/>
      <c r="N113" s="315"/>
      <c r="O113" s="315"/>
      <c r="P113" s="315"/>
      <c r="Q113" s="315"/>
      <c r="R113" s="113"/>
      <c r="S113" s="29"/>
      <c r="T113" s="113"/>
      <c r="U113" s="113"/>
      <c r="V113" s="113"/>
      <c r="W113" s="113"/>
      <c r="X113" s="113"/>
      <c r="Y113" s="113"/>
      <c r="Z113" s="113"/>
      <c r="AA113" s="113"/>
      <c r="AB113" s="113"/>
      <c r="AC113" s="316"/>
      <c r="AD113" s="316"/>
      <c r="AE113" s="316"/>
      <c r="AF113" s="316"/>
      <c r="AG113" s="316"/>
      <c r="AH113" s="316"/>
      <c r="AI113" s="316"/>
    </row>
    <row r="114" spans="2:35" ht="12.6" customHeight="1">
      <c r="B114" s="113"/>
      <c r="C114" s="113"/>
      <c r="D114" s="113"/>
      <c r="E114" s="113"/>
      <c r="F114" s="113"/>
      <c r="G114" s="113"/>
      <c r="H114" s="113"/>
      <c r="I114" s="113"/>
      <c r="J114" s="113"/>
      <c r="K114" s="315"/>
      <c r="L114" s="315"/>
      <c r="M114" s="315"/>
      <c r="N114" s="315"/>
      <c r="O114" s="315"/>
      <c r="P114" s="315"/>
      <c r="Q114" s="315"/>
      <c r="R114" s="113"/>
      <c r="S114" s="29"/>
      <c r="T114" s="113"/>
      <c r="U114" s="113"/>
      <c r="V114" s="113"/>
      <c r="W114" s="113"/>
      <c r="X114" s="113"/>
      <c r="Y114" s="113"/>
      <c r="Z114" s="113"/>
      <c r="AA114" s="113"/>
      <c r="AB114" s="113"/>
      <c r="AC114" s="316"/>
      <c r="AD114" s="316"/>
      <c r="AE114" s="316"/>
      <c r="AF114" s="316"/>
      <c r="AG114" s="316"/>
      <c r="AH114" s="316"/>
      <c r="AI114" s="316"/>
    </row>
    <row r="115" spans="2:35" ht="12.6" customHeight="1">
      <c r="B115" s="113"/>
      <c r="C115" s="113"/>
      <c r="D115" s="113"/>
      <c r="E115" s="113"/>
      <c r="F115" s="113"/>
      <c r="G115" s="113"/>
      <c r="H115" s="113"/>
      <c r="I115" s="113"/>
      <c r="J115" s="113"/>
      <c r="K115" s="315"/>
      <c r="L115" s="315"/>
      <c r="M115" s="315"/>
      <c r="N115" s="315"/>
      <c r="O115" s="315"/>
      <c r="P115" s="315"/>
      <c r="Q115" s="315"/>
      <c r="R115" s="113"/>
      <c r="S115" s="29"/>
      <c r="T115" s="113"/>
      <c r="U115" s="113"/>
      <c r="V115" s="113"/>
      <c r="W115" s="113"/>
      <c r="X115" s="113"/>
      <c r="Y115" s="113"/>
      <c r="Z115" s="113"/>
      <c r="AA115" s="113"/>
      <c r="AB115" s="113"/>
      <c r="AC115" s="316"/>
      <c r="AD115" s="316"/>
      <c r="AE115" s="316"/>
      <c r="AF115" s="316"/>
      <c r="AG115" s="316"/>
      <c r="AH115" s="316"/>
      <c r="AI115" s="316"/>
    </row>
    <row r="116" spans="2:35" ht="12.6" customHeight="1">
      <c r="B116" s="113"/>
      <c r="C116" s="113"/>
      <c r="D116" s="113"/>
      <c r="E116" s="113"/>
      <c r="F116" s="113"/>
      <c r="G116" s="113"/>
      <c r="H116" s="113"/>
      <c r="I116" s="113"/>
      <c r="J116" s="113"/>
      <c r="K116" s="315"/>
      <c r="L116" s="315"/>
      <c r="M116" s="315"/>
      <c r="N116" s="315"/>
      <c r="O116" s="315"/>
      <c r="P116" s="315"/>
      <c r="Q116" s="315"/>
      <c r="R116" s="113"/>
      <c r="S116" s="29"/>
      <c r="T116" s="113"/>
      <c r="U116" s="113"/>
      <c r="V116" s="113"/>
      <c r="W116" s="113"/>
      <c r="X116" s="113"/>
      <c r="Y116" s="113"/>
      <c r="Z116" s="113"/>
      <c r="AA116" s="113"/>
      <c r="AB116" s="113"/>
      <c r="AC116" s="316"/>
      <c r="AD116" s="316"/>
      <c r="AE116" s="316"/>
      <c r="AF116" s="316"/>
      <c r="AG116" s="316"/>
      <c r="AH116" s="316"/>
      <c r="AI116" s="316"/>
    </row>
    <row r="117" spans="2:35" ht="12.6" customHeight="1">
      <c r="B117" s="113"/>
      <c r="C117" s="113"/>
      <c r="D117" s="113"/>
      <c r="E117" s="113"/>
      <c r="F117" s="113"/>
      <c r="G117" s="113"/>
      <c r="H117" s="113"/>
      <c r="I117" s="113"/>
      <c r="J117" s="113"/>
      <c r="K117" s="315"/>
      <c r="L117" s="315"/>
      <c r="M117" s="315"/>
      <c r="N117" s="315"/>
      <c r="O117" s="315"/>
      <c r="P117" s="315"/>
      <c r="Q117" s="315"/>
      <c r="R117" s="29"/>
      <c r="S117" s="29"/>
      <c r="T117" s="113"/>
      <c r="U117" s="113"/>
      <c r="V117" s="113"/>
      <c r="W117" s="113"/>
      <c r="X117" s="113"/>
      <c r="Y117" s="113"/>
      <c r="Z117" s="113"/>
      <c r="AA117" s="113"/>
      <c r="AB117" s="113"/>
      <c r="AC117" s="316"/>
      <c r="AD117" s="316"/>
      <c r="AE117" s="316"/>
      <c r="AF117" s="316"/>
      <c r="AG117" s="316"/>
      <c r="AH117" s="316"/>
      <c r="AI117" s="316"/>
    </row>
    <row r="118" spans="2:35" ht="12.6" customHeight="1">
      <c r="B118" s="113"/>
      <c r="C118" s="113"/>
      <c r="D118" s="113"/>
      <c r="E118" s="113"/>
      <c r="F118" s="113"/>
      <c r="G118" s="113"/>
      <c r="H118" s="113"/>
      <c r="I118" s="113"/>
      <c r="J118" s="113"/>
      <c r="K118" s="315"/>
      <c r="L118" s="315"/>
      <c r="M118" s="315"/>
      <c r="N118" s="315"/>
      <c r="O118" s="315"/>
      <c r="P118" s="315"/>
      <c r="Q118" s="315"/>
      <c r="R118" s="29"/>
      <c r="S118" s="29"/>
      <c r="T118" s="113"/>
      <c r="U118" s="113"/>
      <c r="V118" s="113"/>
      <c r="W118" s="113"/>
      <c r="X118" s="113"/>
      <c r="Y118" s="113"/>
      <c r="Z118" s="113"/>
      <c r="AA118" s="113"/>
      <c r="AB118" s="113"/>
      <c r="AC118" s="113"/>
      <c r="AD118" s="113"/>
      <c r="AE118" s="113"/>
      <c r="AF118" s="113"/>
      <c r="AG118" s="113"/>
      <c r="AH118" s="113"/>
      <c r="AI118" s="113"/>
    </row>
    <row r="119" spans="2:35" ht="12.6" customHeight="1">
      <c r="B119" s="29"/>
      <c r="C119" s="29"/>
      <c r="D119" s="29"/>
      <c r="E119" s="29"/>
      <c r="F119" s="29"/>
      <c r="G119" s="29"/>
      <c r="H119" s="29"/>
      <c r="I119" s="29"/>
      <c r="J119" s="29"/>
      <c r="K119" s="29"/>
      <c r="L119" s="29"/>
      <c r="M119" s="29"/>
      <c r="N119" s="29"/>
      <c r="O119" s="29"/>
      <c r="P119" s="315"/>
      <c r="Q119" s="315"/>
      <c r="R119" s="29"/>
      <c r="S119" s="29"/>
      <c r="T119" s="29"/>
      <c r="U119" s="29"/>
      <c r="V119" s="29"/>
      <c r="W119" s="29"/>
      <c r="X119" s="29"/>
      <c r="Y119" s="29"/>
      <c r="Z119" s="29"/>
      <c r="AA119" s="29"/>
      <c r="AB119" s="29"/>
      <c r="AC119" s="29"/>
      <c r="AD119" s="29"/>
      <c r="AE119" s="29"/>
      <c r="AF119" s="29"/>
      <c r="AG119" s="29"/>
      <c r="AH119" s="29"/>
      <c r="AI119" s="29"/>
    </row>
    <row r="120" spans="2:35" ht="12.6" customHeight="1">
      <c r="B120" s="113"/>
      <c r="C120"/>
      <c r="D120"/>
      <c r="E120"/>
      <c r="F120"/>
      <c r="G120"/>
      <c r="H120"/>
      <c r="I120"/>
      <c r="J120"/>
      <c r="K120"/>
      <c r="L120"/>
      <c r="M120"/>
      <c r="N120"/>
      <c r="O120"/>
      <c r="P120"/>
      <c r="Q120"/>
      <c r="R120"/>
      <c r="S120"/>
      <c r="T120"/>
      <c r="U120"/>
      <c r="V120"/>
      <c r="W120"/>
      <c r="X120"/>
      <c r="Y120"/>
      <c r="Z120" s="29"/>
      <c r="AA120" s="29"/>
      <c r="AB120"/>
      <c r="AC120" s="29"/>
      <c r="AD120" s="29"/>
      <c r="AE120" s="29"/>
      <c r="AF120" s="29"/>
      <c r="AG120" s="29"/>
      <c r="AH120" s="29"/>
      <c r="AI120" s="29"/>
    </row>
    <row r="121" spans="2:35" ht="12.6" customHeight="1">
      <c r="B121" s="113"/>
      <c r="C121"/>
      <c r="D121"/>
      <c r="E121"/>
      <c r="F121"/>
      <c r="G121"/>
      <c r="H121"/>
      <c r="I121"/>
      <c r="J121"/>
      <c r="K121"/>
      <c r="L121"/>
      <c r="M121"/>
      <c r="N121"/>
      <c r="O121"/>
      <c r="P121"/>
      <c r="Q121"/>
      <c r="R121"/>
      <c r="S121"/>
      <c r="T121"/>
      <c r="U121"/>
      <c r="V121"/>
      <c r="W121"/>
      <c r="X121"/>
      <c r="Y121"/>
      <c r="Z121"/>
      <c r="AA121"/>
      <c r="AB121"/>
      <c r="AC121"/>
      <c r="AD121"/>
      <c r="AE121"/>
      <c r="AF121"/>
      <c r="AG121"/>
      <c r="AH121" s="113"/>
      <c r="AI121" s="113"/>
    </row>
    <row r="122" spans="2:35" ht="12.6" customHeight="1">
      <c r="B122" s="29"/>
      <c r="C122"/>
      <c r="D122"/>
      <c r="E122"/>
      <c r="F122"/>
      <c r="G122"/>
      <c r="H122"/>
      <c r="I122"/>
      <c r="J122"/>
      <c r="K122"/>
      <c r="L122"/>
      <c r="M122"/>
      <c r="N122"/>
      <c r="O122"/>
      <c r="P122"/>
      <c r="Q122"/>
      <c r="R122"/>
      <c r="S122"/>
      <c r="T122"/>
      <c r="U122"/>
      <c r="V122"/>
      <c r="W122"/>
      <c r="X122"/>
      <c r="Y122"/>
      <c r="Z122"/>
      <c r="AA122"/>
      <c r="AB122"/>
      <c r="AC122"/>
      <c r="AD122"/>
      <c r="AE122"/>
      <c r="AF122"/>
      <c r="AG122"/>
      <c r="AH122" s="29"/>
      <c r="AI122" s="29"/>
    </row>
    <row r="123" spans="2:35" ht="12.6" customHeight="1">
      <c r="B123" s="29"/>
      <c r="C123" s="29"/>
      <c r="D123" s="29"/>
      <c r="E123" s="29"/>
      <c r="F123"/>
      <c r="G123"/>
      <c r="H123"/>
      <c r="I123"/>
      <c r="J123"/>
      <c r="K123"/>
      <c r="L123"/>
      <c r="M123"/>
      <c r="N123"/>
      <c r="O123"/>
      <c r="P123"/>
      <c r="Q123"/>
      <c r="R123"/>
      <c r="S123"/>
      <c r="T123"/>
      <c r="U123"/>
      <c r="V123"/>
      <c r="W123"/>
      <c r="X123"/>
      <c r="Y123"/>
      <c r="Z123"/>
      <c r="AA123"/>
      <c r="AB123"/>
      <c r="AC123"/>
      <c r="AD123"/>
      <c r="AE123"/>
      <c r="AF123"/>
      <c r="AG123"/>
      <c r="AH123" s="29"/>
      <c r="AI123" s="29"/>
    </row>
    <row r="124" spans="2:35" ht="12.6" customHeight="1">
      <c r="B124" s="29"/>
      <c r="C124" s="29"/>
      <c r="D124" s="29"/>
      <c r="E124" s="29"/>
      <c r="F124"/>
      <c r="G124"/>
      <c r="H124"/>
      <c r="I124"/>
      <c r="J124"/>
      <c r="K124"/>
      <c r="L124"/>
      <c r="M124"/>
      <c r="N124"/>
      <c r="O124"/>
      <c r="P124"/>
      <c r="Q124"/>
      <c r="R124"/>
      <c r="S124"/>
      <c r="T124"/>
      <c r="U124"/>
      <c r="V124"/>
      <c r="W124"/>
      <c r="X124"/>
      <c r="Y124"/>
      <c r="Z124"/>
      <c r="AA124" s="29"/>
      <c r="AB124" s="29"/>
      <c r="AC124" s="29"/>
      <c r="AD124" s="29"/>
      <c r="AE124" s="29"/>
      <c r="AF124" s="29"/>
      <c r="AG124" s="29"/>
      <c r="AH124" s="29"/>
      <c r="AI124" s="29"/>
    </row>
    <row r="125" spans="2:35" ht="12.6" customHeight="1">
      <c r="B125"/>
      <c r="C125"/>
      <c r="D125" s="672">
        <v>5</v>
      </c>
      <c r="E125" s="673"/>
      <c r="F125" s="502" t="s">
        <v>1098</v>
      </c>
      <c r="G125" s="503"/>
      <c r="H125" s="503"/>
      <c r="I125" s="503"/>
      <c r="J125" s="503"/>
      <c r="K125" s="503"/>
      <c r="L125" s="503"/>
      <c r="M125" s="503"/>
      <c r="N125" s="503"/>
      <c r="O125" s="503"/>
      <c r="P125" s="503"/>
      <c r="Q125" s="503"/>
      <c r="R125" s="503"/>
      <c r="S125" s="503"/>
      <c r="T125" s="503"/>
      <c r="U125" s="503"/>
      <c r="V125" s="503"/>
      <c r="W125" s="503"/>
      <c r="X125" s="503"/>
      <c r="Y125" s="503"/>
      <c r="Z125" s="504"/>
      <c r="AA125" s="405"/>
      <c r="AB125" s="406"/>
      <c r="AC125" s="405"/>
      <c r="AD125" s="405"/>
      <c r="AE125" s="405"/>
      <c r="AF125" s="405"/>
      <c r="AG125" s="405"/>
      <c r="AH125"/>
      <c r="AI125" s="369"/>
    </row>
    <row r="126" spans="2:35" ht="12.6" customHeight="1">
      <c r="B126"/>
      <c r="C126"/>
      <c r="D126" s="672"/>
      <c r="E126" s="673"/>
      <c r="F126" s="674"/>
      <c r="G126" s="675"/>
      <c r="H126" s="675"/>
      <c r="I126" s="675"/>
      <c r="J126" s="675"/>
      <c r="K126" s="675"/>
      <c r="L126" s="675"/>
      <c r="M126" s="675"/>
      <c r="N126" s="675"/>
      <c r="O126" s="675"/>
      <c r="P126" s="675"/>
      <c r="Q126" s="675"/>
      <c r="R126" s="675"/>
      <c r="S126" s="675"/>
      <c r="T126" s="675"/>
      <c r="U126" s="675"/>
      <c r="V126" s="675"/>
      <c r="W126" s="675"/>
      <c r="X126" s="675"/>
      <c r="Y126" s="675"/>
      <c r="Z126" s="676"/>
      <c r="AA126" s="405"/>
      <c r="AB126" s="407" t="str">
        <f>IFERROR("DM "&amp;INDEX('Physical Condition &amp; DM'!$A$93:$A$143,MATCH(VALUE(TRIM(RIGHT(D125,2))),'Physical Condition &amp; DM'!$AE$93:$AE$143,0))&amp;IF(ISBLANK(INDEX('Physical Condition &amp; DM'!$AG$93:$AG$143,MATCH(VALUE(TRIM(RIGHT(D125,2))),'Physical Condition &amp; DM'!$AE$93:$AE$143,0))),"",": Est. Cost "&amp;TEXT(INDEX('Physical Condition &amp; DM'!$AG$93:$AG$143,MATCH(VALUE(TRIM(RIGHT(D125,2))),'Physical Condition &amp; DM'!$AE$93:$AE$143,0)),"$#,##0")),"")</f>
        <v/>
      </c>
      <c r="AC126" s="405"/>
      <c r="AD126" s="405"/>
      <c r="AE126" s="405"/>
      <c r="AF126" s="405"/>
      <c r="AG126" s="405"/>
      <c r="AH126"/>
      <c r="AI126" s="369"/>
    </row>
    <row r="127" spans="2:35" ht="15" customHeight="1">
      <c r="B127"/>
      <c r="C127"/>
      <c r="D127" s="672"/>
      <c r="E127" s="672"/>
      <c r="F127" s="505"/>
      <c r="G127" s="506"/>
      <c r="H127" s="506"/>
      <c r="I127" s="506"/>
      <c r="J127" s="506"/>
      <c r="K127" s="506"/>
      <c r="L127" s="506"/>
      <c r="M127" s="506"/>
      <c r="N127" s="506"/>
      <c r="O127" s="506"/>
      <c r="P127" s="506"/>
      <c r="Q127" s="506"/>
      <c r="R127" s="506"/>
      <c r="S127" s="506"/>
      <c r="T127" s="506"/>
      <c r="U127" s="506"/>
      <c r="V127" s="506"/>
      <c r="W127" s="506"/>
      <c r="X127" s="506"/>
      <c r="Y127" s="506"/>
      <c r="Z127" s="507"/>
      <c r="AA127" s="369"/>
      <c r="AB127" s="407" t="str">
        <f t="array" aca="1" ref="AB127" ca="1">IFERROR("RV "&amp;INDEX('Repairs Verification'!$A$29:$A$2177,MATCH(VALUE(TRIM(RIGHT(D125,2))),'Repairs Verification'!$AT$29:$AT$2177,0))&amp;IF(ISBLANK(INDEX('Repairs Verification'!$AT$29:$AT$2177,MATCH(VALUE(TRIM(RIGHT(D125,2))),'Repairs Verification'!$AT$29:$AT$2177,0))),"",": "&amp;INDIRECT("RepairStatusType"&amp;INDEX('Repairs Verification'!$A$29:$A$2177,MATCH(VALUE(TRIM(RIGHT(D125,2))),'Repairs Verification'!$AT$29:$AT$2177,0)))),"")</f>
        <v/>
      </c>
      <c r="AC127" s="408"/>
      <c r="AD127" s="408"/>
      <c r="AE127" s="408"/>
      <c r="AF127" s="408"/>
      <c r="AG127" s="408"/>
      <c r="AH127" s="369"/>
      <c r="AI127" s="369"/>
    </row>
    <row r="128" spans="2:35" ht="15" customHeight="1">
      <c r="B128" s="116"/>
      <c r="C128" s="116"/>
      <c r="D128" s="116"/>
      <c r="E128" s="116"/>
      <c r="F128" s="116"/>
      <c r="G128" s="116"/>
      <c r="H128" s="116"/>
      <c r="I128" s="116"/>
      <c r="J128" s="116"/>
      <c r="K128" s="116"/>
      <c r="L128" s="116"/>
      <c r="M128" s="116"/>
      <c r="N128" s="116"/>
      <c r="O128" s="116"/>
      <c r="P128" s="29"/>
      <c r="Q128" s="29"/>
      <c r="R128" s="113"/>
      <c r="S128" s="29"/>
      <c r="T128" s="113"/>
      <c r="U128" s="113"/>
      <c r="V128" s="113"/>
      <c r="W128" s="113"/>
      <c r="X128" s="113"/>
      <c r="Y128" s="113"/>
      <c r="Z128" s="113"/>
      <c r="AA128" s="29"/>
      <c r="AB128" s="29"/>
      <c r="AC128" s="29"/>
      <c r="AD128" s="29"/>
      <c r="AE128" s="29"/>
      <c r="AF128" s="29"/>
      <c r="AG128" s="29"/>
      <c r="AH128" s="29"/>
      <c r="AI128" s="117"/>
    </row>
    <row r="129" spans="2:35" ht="15" customHeight="1">
      <c r="B129" s="317"/>
      <c r="C129" s="317"/>
      <c r="D129" s="317"/>
      <c r="E129" s="317"/>
      <c r="F129" s="317"/>
      <c r="G129" s="317"/>
      <c r="H129" s="317"/>
      <c r="I129" s="317"/>
      <c r="J129" s="317"/>
      <c r="K129" s="317"/>
      <c r="L129" s="317"/>
      <c r="M129" s="317"/>
      <c r="N129" s="317"/>
      <c r="O129" s="317"/>
      <c r="P129" s="317"/>
      <c r="Q129" s="317"/>
      <c r="R129" s="113"/>
      <c r="S129" s="29"/>
      <c r="T129" s="29"/>
      <c r="U129" s="29"/>
      <c r="V129" s="29"/>
      <c r="W129" s="29"/>
      <c r="X129" s="29"/>
      <c r="Y129" s="29"/>
      <c r="Z129" s="29"/>
      <c r="AA129" s="29"/>
      <c r="AB129" s="29"/>
      <c r="AC129" s="29"/>
      <c r="AD129" s="29"/>
      <c r="AE129" s="29"/>
      <c r="AF129" s="29"/>
      <c r="AG129" s="29"/>
      <c r="AH129" s="29"/>
      <c r="AI129" s="29"/>
    </row>
    <row r="130" spans="2:35" ht="12.6" customHeight="1">
      <c r="B130" s="317"/>
      <c r="C130" s="317"/>
      <c r="D130" s="317"/>
      <c r="E130" s="317"/>
      <c r="F130" s="317"/>
      <c r="G130" s="317"/>
      <c r="H130" s="317"/>
      <c r="I130" s="317"/>
      <c r="J130" s="317"/>
      <c r="K130" s="317"/>
      <c r="L130" s="317"/>
      <c r="M130" s="317"/>
      <c r="N130" s="317"/>
      <c r="O130" s="317"/>
      <c r="P130" s="317"/>
      <c r="Q130" s="317"/>
      <c r="R130" s="113"/>
      <c r="S130" s="29"/>
      <c r="T130" s="29"/>
      <c r="U130" s="29"/>
      <c r="V130" s="29"/>
      <c r="W130" s="29"/>
      <c r="X130" s="29"/>
      <c r="Y130" s="29"/>
      <c r="Z130" s="29"/>
      <c r="AA130" s="29"/>
      <c r="AB130" s="29"/>
      <c r="AC130" s="29"/>
      <c r="AD130" s="29"/>
      <c r="AE130" s="29"/>
      <c r="AF130" s="29"/>
      <c r="AG130" s="29"/>
      <c r="AH130" s="29"/>
      <c r="AI130" s="29"/>
    </row>
    <row r="131" spans="2:35" ht="12.6" customHeight="1">
      <c r="B131" s="318"/>
      <c r="C131" s="318"/>
      <c r="D131" s="318"/>
      <c r="E131" s="318"/>
      <c r="F131" s="318"/>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row>
    <row r="132" spans="2:35" ht="12.6" customHeight="1">
      <c r="B132" s="318"/>
      <c r="C132" s="318"/>
      <c r="D132" s="318"/>
      <c r="E132" s="318"/>
      <c r="F132" s="318"/>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row>
    <row r="133" spans="2:35" ht="12.6" customHeight="1">
      <c r="B133" s="113"/>
      <c r="C133" s="113"/>
      <c r="D133" s="113"/>
      <c r="E133" s="113"/>
      <c r="F133" s="113"/>
      <c r="G133" s="113"/>
      <c r="H133" s="113"/>
      <c r="I133" s="113"/>
      <c r="J133" s="113"/>
      <c r="K133" s="113"/>
      <c r="L133" s="113"/>
      <c r="M133" s="113"/>
      <c r="N133" s="113"/>
      <c r="O133" s="113"/>
      <c r="P133" s="113"/>
      <c r="Q133" s="113"/>
      <c r="R133" s="113"/>
      <c r="S133" s="29"/>
      <c r="T133" s="113"/>
      <c r="U133" s="113"/>
      <c r="V133" s="113"/>
      <c r="W133" s="113"/>
      <c r="X133" s="113"/>
      <c r="Y133" s="113"/>
      <c r="Z133" s="113"/>
      <c r="AA133" s="113"/>
      <c r="AB133" s="113"/>
      <c r="AC133" s="315"/>
      <c r="AD133" s="315"/>
      <c r="AE133" s="315"/>
      <c r="AF133" s="315"/>
      <c r="AG133" s="315"/>
      <c r="AH133" s="315"/>
      <c r="AI133" s="315"/>
    </row>
    <row r="134" spans="2:35" ht="12.6" customHeight="1">
      <c r="B134" s="113"/>
      <c r="C134" s="113"/>
      <c r="D134" s="113"/>
      <c r="E134" s="113"/>
      <c r="F134" s="113"/>
      <c r="G134" s="113"/>
      <c r="H134" s="113"/>
      <c r="I134" s="113"/>
      <c r="J134" s="113"/>
      <c r="K134" s="315"/>
      <c r="L134" s="315"/>
      <c r="M134" s="315"/>
      <c r="N134" s="315"/>
      <c r="O134" s="315"/>
      <c r="P134" s="315"/>
      <c r="Q134" s="315"/>
      <c r="R134" s="113"/>
      <c r="S134" s="29"/>
      <c r="T134" s="113"/>
      <c r="U134" s="113"/>
      <c r="V134" s="113"/>
      <c r="W134" s="113"/>
      <c r="X134" s="113"/>
      <c r="Y134" s="113"/>
      <c r="Z134" s="113"/>
      <c r="AA134" s="113"/>
      <c r="AB134" s="113"/>
      <c r="AC134" s="316"/>
      <c r="AD134" s="316"/>
      <c r="AE134" s="316"/>
      <c r="AF134" s="316"/>
      <c r="AG134" s="316"/>
      <c r="AH134" s="316"/>
      <c r="AI134" s="316"/>
    </row>
    <row r="135" spans="2:35" ht="12.6" customHeight="1">
      <c r="B135" s="113"/>
      <c r="C135" s="113"/>
      <c r="D135" s="113"/>
      <c r="E135" s="113"/>
      <c r="F135" s="113"/>
      <c r="G135" s="113"/>
      <c r="H135" s="113"/>
      <c r="I135" s="113"/>
      <c r="J135" s="113"/>
      <c r="K135" s="113"/>
      <c r="L135" s="113"/>
      <c r="M135" s="113"/>
      <c r="N135" s="113"/>
      <c r="O135" s="113"/>
      <c r="P135" s="113"/>
      <c r="Q135" s="113"/>
      <c r="R135" s="113"/>
      <c r="S135" s="29"/>
      <c r="T135" s="113"/>
      <c r="U135" s="113"/>
      <c r="V135" s="113"/>
      <c r="W135" s="113"/>
      <c r="X135" s="113"/>
      <c r="Y135" s="113"/>
      <c r="Z135" s="113"/>
      <c r="AA135" s="113"/>
      <c r="AB135" s="113"/>
      <c r="AC135" s="316"/>
      <c r="AD135" s="316"/>
      <c r="AE135" s="316"/>
      <c r="AF135" s="316"/>
      <c r="AG135" s="316"/>
      <c r="AH135" s="316"/>
      <c r="AI135" s="316"/>
    </row>
    <row r="136" spans="2:35" ht="12.6" customHeight="1">
      <c r="B136" s="113"/>
      <c r="C136" s="113"/>
      <c r="D136" s="113"/>
      <c r="E136" s="113"/>
      <c r="F136" s="113"/>
      <c r="G136" s="113"/>
      <c r="H136" s="113"/>
      <c r="I136" s="113"/>
      <c r="J136" s="113"/>
      <c r="K136" s="315"/>
      <c r="L136" s="315"/>
      <c r="M136" s="315"/>
      <c r="N136" s="315"/>
      <c r="O136" s="315"/>
      <c r="P136" s="315"/>
      <c r="Q136" s="315"/>
      <c r="R136" s="113"/>
      <c r="S136" s="29"/>
      <c r="T136" s="113"/>
      <c r="U136" s="113"/>
      <c r="V136" s="113"/>
      <c r="W136" s="113"/>
      <c r="X136" s="113"/>
      <c r="Y136" s="113"/>
      <c r="Z136" s="113"/>
      <c r="AA136" s="113"/>
      <c r="AB136" s="113"/>
      <c r="AC136" s="316"/>
      <c r="AD136" s="316"/>
      <c r="AE136" s="316"/>
      <c r="AF136" s="316"/>
      <c r="AG136" s="316"/>
      <c r="AH136" s="316"/>
      <c r="AI136" s="316"/>
    </row>
    <row r="137" spans="2:35" ht="12.6" customHeight="1">
      <c r="B137" s="113"/>
      <c r="C137" s="113"/>
      <c r="D137" s="113"/>
      <c r="E137" s="113"/>
      <c r="F137" s="113"/>
      <c r="G137" s="113"/>
      <c r="H137" s="113"/>
      <c r="I137" s="113"/>
      <c r="J137" s="113"/>
      <c r="K137" s="315"/>
      <c r="L137" s="315"/>
      <c r="M137" s="315"/>
      <c r="N137" s="315"/>
      <c r="O137" s="315"/>
      <c r="P137" s="315"/>
      <c r="Q137" s="315"/>
      <c r="R137" s="113"/>
      <c r="S137" s="29"/>
      <c r="T137" s="113"/>
      <c r="U137" s="113"/>
      <c r="V137" s="113"/>
      <c r="W137" s="113"/>
      <c r="X137" s="113"/>
      <c r="Y137" s="113"/>
      <c r="Z137" s="113"/>
      <c r="AA137" s="113"/>
      <c r="AB137" s="113"/>
      <c r="AC137" s="316"/>
      <c r="AD137" s="316"/>
      <c r="AE137" s="316"/>
      <c r="AF137" s="316"/>
      <c r="AG137" s="316"/>
      <c r="AH137" s="316"/>
      <c r="AI137" s="316"/>
    </row>
    <row r="138" spans="2:35" ht="12.6" customHeight="1">
      <c r="B138" s="113"/>
      <c r="C138" s="113"/>
      <c r="D138" s="113"/>
      <c r="E138" s="113"/>
      <c r="F138" s="113"/>
      <c r="G138" s="113"/>
      <c r="H138" s="113"/>
      <c r="I138" s="113"/>
      <c r="J138" s="113"/>
      <c r="K138" s="315"/>
      <c r="L138" s="315"/>
      <c r="M138" s="315"/>
      <c r="N138" s="315"/>
      <c r="O138" s="315"/>
      <c r="P138" s="315"/>
      <c r="Q138" s="315"/>
      <c r="R138" s="113"/>
      <c r="S138" s="29"/>
      <c r="T138" s="113"/>
      <c r="U138" s="113"/>
      <c r="V138" s="113"/>
      <c r="W138" s="113"/>
      <c r="X138" s="113"/>
      <c r="Y138" s="113"/>
      <c r="Z138" s="113"/>
      <c r="AA138" s="113"/>
      <c r="AB138" s="113"/>
      <c r="AC138" s="316"/>
      <c r="AD138" s="316"/>
      <c r="AE138" s="316"/>
      <c r="AF138" s="316"/>
      <c r="AG138" s="316"/>
      <c r="AH138" s="316"/>
      <c r="AI138" s="316"/>
    </row>
    <row r="139" spans="2:35" ht="12.6" customHeight="1">
      <c r="B139" s="113"/>
      <c r="C139" s="113"/>
      <c r="D139" s="113"/>
      <c r="E139" s="113"/>
      <c r="F139" s="113"/>
      <c r="G139" s="113"/>
      <c r="H139" s="113"/>
      <c r="I139" s="113"/>
      <c r="J139" s="113"/>
      <c r="K139" s="315"/>
      <c r="L139" s="315"/>
      <c r="M139" s="315"/>
      <c r="N139" s="315"/>
      <c r="O139" s="315"/>
      <c r="P139" s="315"/>
      <c r="Q139" s="315"/>
      <c r="R139" s="113"/>
      <c r="S139" s="29"/>
      <c r="T139" s="113"/>
      <c r="U139" s="113"/>
      <c r="V139" s="113"/>
      <c r="W139" s="113"/>
      <c r="X139" s="113"/>
      <c r="Y139" s="113"/>
      <c r="Z139" s="113"/>
      <c r="AA139" s="113"/>
      <c r="AB139" s="113"/>
      <c r="AC139" s="316"/>
      <c r="AD139" s="316"/>
      <c r="AE139" s="316"/>
      <c r="AF139" s="316"/>
      <c r="AG139" s="316"/>
      <c r="AH139" s="316"/>
      <c r="AI139" s="316"/>
    </row>
    <row r="140" spans="2:35" ht="12.6" customHeight="1">
      <c r="B140" s="113"/>
      <c r="C140" s="113"/>
      <c r="D140" s="113"/>
      <c r="E140" s="113"/>
      <c r="F140" s="113"/>
      <c r="G140" s="113"/>
      <c r="H140" s="113"/>
      <c r="I140" s="113"/>
      <c r="J140" s="113"/>
      <c r="K140" s="315"/>
      <c r="L140" s="315"/>
      <c r="M140" s="315"/>
      <c r="N140" s="315"/>
      <c r="O140" s="315"/>
      <c r="P140" s="315"/>
      <c r="Q140" s="315"/>
      <c r="R140" s="113"/>
      <c r="S140" s="29"/>
      <c r="T140" s="113"/>
      <c r="U140" s="113"/>
      <c r="V140" s="113"/>
      <c r="W140" s="113"/>
      <c r="X140" s="113"/>
      <c r="Y140" s="113"/>
      <c r="Z140" s="113"/>
      <c r="AA140" s="113"/>
      <c r="AB140" s="113"/>
      <c r="AC140" s="316"/>
      <c r="AD140" s="316"/>
      <c r="AE140" s="316"/>
      <c r="AF140" s="316"/>
      <c r="AG140" s="316"/>
      <c r="AH140" s="316"/>
      <c r="AI140" s="316"/>
    </row>
    <row r="141" spans="2:35" ht="12.6" customHeight="1">
      <c r="B141" s="113"/>
      <c r="C141" s="113"/>
      <c r="D141" s="113"/>
      <c r="E141" s="113"/>
      <c r="F141" s="113"/>
      <c r="G141" s="113"/>
      <c r="H141" s="113"/>
      <c r="I141" s="113"/>
      <c r="J141" s="113"/>
      <c r="K141" s="315"/>
      <c r="L141" s="315"/>
      <c r="M141" s="315"/>
      <c r="N141" s="315"/>
      <c r="O141" s="315"/>
      <c r="P141" s="315"/>
      <c r="Q141" s="315"/>
      <c r="R141" s="29"/>
      <c r="S141" s="29"/>
      <c r="T141" s="113"/>
      <c r="U141" s="113"/>
      <c r="V141" s="113"/>
      <c r="W141" s="113"/>
      <c r="X141" s="113"/>
      <c r="Y141" s="113"/>
      <c r="Z141" s="113"/>
      <c r="AA141" s="113"/>
      <c r="AB141" s="113"/>
      <c r="AC141" s="316"/>
      <c r="AD141" s="316"/>
      <c r="AE141" s="316"/>
      <c r="AF141" s="316"/>
      <c r="AG141" s="316"/>
      <c r="AH141" s="316"/>
      <c r="AI141" s="316"/>
    </row>
    <row r="142" spans="2:35" ht="12.6" customHeight="1">
      <c r="B142" s="113"/>
      <c r="C142" s="113"/>
      <c r="D142" s="113"/>
      <c r="E142" s="113"/>
      <c r="F142" s="113"/>
      <c r="G142" s="113"/>
      <c r="H142" s="113"/>
      <c r="I142" s="113"/>
      <c r="J142" s="113"/>
      <c r="K142" s="315"/>
      <c r="L142" s="315"/>
      <c r="M142" s="315"/>
      <c r="N142" s="315"/>
      <c r="O142" s="315"/>
      <c r="P142" s="315"/>
      <c r="Q142" s="315"/>
      <c r="R142" s="29"/>
      <c r="S142" s="29"/>
      <c r="T142" s="113"/>
      <c r="U142" s="113"/>
      <c r="V142" s="113"/>
      <c r="W142" s="113"/>
      <c r="X142" s="113"/>
      <c r="Y142" s="113"/>
      <c r="Z142" s="113"/>
      <c r="AA142" s="113"/>
      <c r="AB142" s="113"/>
      <c r="AC142" s="113"/>
      <c r="AD142" s="113"/>
      <c r="AE142" s="113"/>
      <c r="AF142" s="113"/>
      <c r="AG142" s="113"/>
      <c r="AH142" s="113"/>
      <c r="AI142" s="113"/>
    </row>
    <row r="143" spans="2:35" ht="12.6" customHeight="1">
      <c r="B143" s="29"/>
      <c r="C143" s="29"/>
      <c r="D143" s="29"/>
      <c r="E143" s="29"/>
      <c r="F143" s="29"/>
      <c r="G143" s="29"/>
      <c r="H143" s="29"/>
      <c r="I143" s="29"/>
      <c r="J143" s="29"/>
      <c r="K143" s="29"/>
      <c r="L143" s="29"/>
      <c r="M143" s="29"/>
      <c r="N143" s="29"/>
      <c r="O143" s="29"/>
      <c r="P143" s="315"/>
      <c r="Q143" s="315"/>
      <c r="R143" s="29"/>
      <c r="S143" s="29"/>
      <c r="T143" s="29"/>
      <c r="U143" s="29"/>
      <c r="V143" s="29"/>
      <c r="W143" s="29"/>
      <c r="X143" s="29"/>
      <c r="Y143" s="29"/>
      <c r="Z143" s="29"/>
      <c r="AA143" s="29"/>
      <c r="AB143" s="29"/>
      <c r="AC143" s="29"/>
      <c r="AD143" s="29"/>
      <c r="AE143" s="29"/>
      <c r="AF143" s="29"/>
      <c r="AG143" s="29"/>
      <c r="AH143" s="29"/>
      <c r="AI143" s="29"/>
    </row>
    <row r="144" spans="2:35" ht="12.6" customHeight="1">
      <c r="B144" s="113"/>
      <c r="C144"/>
      <c r="D144"/>
      <c r="E144"/>
      <c r="F144"/>
      <c r="G144"/>
      <c r="H144"/>
      <c r="I144"/>
      <c r="J144"/>
      <c r="K144"/>
      <c r="L144"/>
      <c r="M144"/>
      <c r="N144"/>
      <c r="O144"/>
      <c r="P144"/>
      <c r="Q144"/>
      <c r="R144"/>
      <c r="S144"/>
      <c r="T144"/>
      <c r="U144"/>
      <c r="V144"/>
      <c r="W144"/>
      <c r="X144"/>
      <c r="Y144"/>
      <c r="Z144" s="29"/>
      <c r="AA144" s="29"/>
      <c r="AB144"/>
      <c r="AC144" s="29"/>
      <c r="AD144" s="29"/>
      <c r="AE144" s="29"/>
      <c r="AF144" s="29"/>
      <c r="AG144" s="29"/>
      <c r="AH144" s="29"/>
      <c r="AI144" s="29"/>
    </row>
    <row r="145" spans="2:35" ht="12.6" customHeight="1">
      <c r="B145" s="113"/>
      <c r="C145"/>
      <c r="D145"/>
      <c r="E145"/>
      <c r="F145"/>
      <c r="G145"/>
      <c r="H145"/>
      <c r="I145"/>
      <c r="J145"/>
      <c r="K145"/>
      <c r="L145"/>
      <c r="M145"/>
      <c r="N145"/>
      <c r="O145"/>
      <c r="P145"/>
      <c r="Q145"/>
      <c r="R145"/>
      <c r="S145"/>
      <c r="T145"/>
      <c r="U145"/>
      <c r="V145"/>
      <c r="W145"/>
      <c r="X145"/>
      <c r="Y145"/>
      <c r="Z145"/>
      <c r="AA145"/>
      <c r="AB145"/>
      <c r="AC145"/>
      <c r="AD145"/>
      <c r="AE145"/>
      <c r="AF145"/>
      <c r="AG145"/>
      <c r="AH145" s="113"/>
      <c r="AI145" s="113"/>
    </row>
    <row r="146" spans="2:35" ht="12.6" customHeight="1">
      <c r="B146" s="29"/>
      <c r="C146"/>
      <c r="D146"/>
      <c r="E146"/>
      <c r="F146"/>
      <c r="G146"/>
      <c r="H146"/>
      <c r="I146"/>
      <c r="J146"/>
      <c r="K146"/>
      <c r="L146"/>
      <c r="M146"/>
      <c r="N146"/>
      <c r="O146"/>
      <c r="P146"/>
      <c r="Q146"/>
      <c r="R146"/>
      <c r="S146"/>
      <c r="T146"/>
      <c r="U146"/>
      <c r="V146"/>
      <c r="W146"/>
      <c r="X146"/>
      <c r="Y146"/>
      <c r="Z146"/>
      <c r="AA146"/>
      <c r="AB146"/>
      <c r="AC146"/>
      <c r="AD146"/>
      <c r="AE146"/>
      <c r="AF146"/>
      <c r="AG146"/>
      <c r="AH146" s="29"/>
      <c r="AI146" s="29"/>
    </row>
    <row r="147" spans="2:35" ht="12.6" customHeight="1">
      <c r="B147" s="29"/>
      <c r="C147" s="29"/>
      <c r="D147" s="29"/>
      <c r="E147" s="29"/>
      <c r="F147"/>
      <c r="G147"/>
      <c r="H147"/>
      <c r="I147"/>
      <c r="J147"/>
      <c r="K147"/>
      <c r="L147"/>
      <c r="M147"/>
      <c r="N147"/>
      <c r="O147"/>
      <c r="P147"/>
      <c r="Q147"/>
      <c r="R147"/>
      <c r="S147"/>
      <c r="T147"/>
      <c r="U147"/>
      <c r="V147"/>
      <c r="W147"/>
      <c r="X147"/>
      <c r="Y147"/>
      <c r="Z147"/>
      <c r="AA147"/>
      <c r="AB147"/>
      <c r="AC147"/>
      <c r="AD147"/>
      <c r="AE147"/>
      <c r="AF147"/>
      <c r="AG147"/>
      <c r="AH147" s="29"/>
      <c r="AI147" s="29"/>
    </row>
    <row r="148" spans="2:35" ht="12.6" customHeight="1">
      <c r="B148" s="29"/>
      <c r="C148" s="29"/>
      <c r="D148" s="29"/>
      <c r="E148" s="29"/>
      <c r="F148"/>
      <c r="G148"/>
      <c r="H148"/>
      <c r="I148"/>
      <c r="J148"/>
      <c r="K148"/>
      <c r="L148"/>
      <c r="M148"/>
      <c r="N148"/>
      <c r="O148"/>
      <c r="P148"/>
      <c r="Q148"/>
      <c r="R148"/>
      <c r="S148"/>
      <c r="T148"/>
      <c r="U148"/>
      <c r="V148"/>
      <c r="W148"/>
      <c r="X148"/>
      <c r="Y148"/>
      <c r="Z148"/>
      <c r="AA148" s="29"/>
      <c r="AB148" s="29"/>
      <c r="AC148" s="29"/>
      <c r="AD148" s="29"/>
      <c r="AE148" s="29"/>
      <c r="AF148" s="29"/>
      <c r="AG148" s="29"/>
      <c r="AH148" s="29"/>
      <c r="AI148" s="29"/>
    </row>
    <row r="149" spans="2:35" ht="12.6" customHeight="1">
      <c r="B149"/>
      <c r="C149"/>
      <c r="D149" s="672">
        <v>6</v>
      </c>
      <c r="E149" s="673"/>
      <c r="F149" s="502" t="s">
        <v>1097</v>
      </c>
      <c r="G149" s="503"/>
      <c r="H149" s="503"/>
      <c r="I149" s="503"/>
      <c r="J149" s="503"/>
      <c r="K149" s="503"/>
      <c r="L149" s="503"/>
      <c r="M149" s="503"/>
      <c r="N149" s="503"/>
      <c r="O149" s="503"/>
      <c r="P149" s="503"/>
      <c r="Q149" s="503"/>
      <c r="R149" s="503"/>
      <c r="S149" s="503"/>
      <c r="T149" s="503"/>
      <c r="U149" s="503"/>
      <c r="V149" s="503"/>
      <c r="W149" s="503"/>
      <c r="X149" s="503"/>
      <c r="Y149" s="503"/>
      <c r="Z149" s="504"/>
      <c r="AA149" s="405"/>
      <c r="AB149" s="406"/>
      <c r="AC149" s="405"/>
      <c r="AD149" s="405"/>
      <c r="AE149" s="405"/>
      <c r="AF149" s="405"/>
      <c r="AG149" s="405"/>
      <c r="AH149"/>
      <c r="AI149" s="369"/>
    </row>
    <row r="150" spans="2:35" ht="12.6" customHeight="1">
      <c r="B150"/>
      <c r="C150"/>
      <c r="D150" s="672"/>
      <c r="E150" s="673"/>
      <c r="F150" s="674"/>
      <c r="G150" s="675"/>
      <c r="H150" s="675"/>
      <c r="I150" s="675"/>
      <c r="J150" s="675"/>
      <c r="K150" s="675"/>
      <c r="L150" s="675"/>
      <c r="M150" s="675"/>
      <c r="N150" s="675"/>
      <c r="O150" s="675"/>
      <c r="P150" s="675"/>
      <c r="Q150" s="675"/>
      <c r="R150" s="675"/>
      <c r="S150" s="675"/>
      <c r="T150" s="675"/>
      <c r="U150" s="675"/>
      <c r="V150" s="675"/>
      <c r="W150" s="675"/>
      <c r="X150" s="675"/>
      <c r="Y150" s="675"/>
      <c r="Z150" s="676"/>
      <c r="AA150" s="405"/>
      <c r="AB150" s="407" t="str">
        <f>IFERROR("DM "&amp;INDEX('Physical Condition &amp; DM'!$A$93:$A$143,MATCH(VALUE(TRIM(RIGHT(D149,2))),'Physical Condition &amp; DM'!$AE$93:$AE$143,0))&amp;IF(ISBLANK(INDEX('Physical Condition &amp; DM'!$AG$93:$AG$143,MATCH(VALUE(TRIM(RIGHT(D149,2))),'Physical Condition &amp; DM'!$AE$93:$AE$143,0))),"",": Est. Cost "&amp;TEXT(INDEX('Physical Condition &amp; DM'!$AG$93:$AG$143,MATCH(VALUE(TRIM(RIGHT(D149,2))),'Physical Condition &amp; DM'!$AE$93:$AE$143,0)),"$#,##0")),"")</f>
        <v/>
      </c>
      <c r="AC150" s="405"/>
      <c r="AD150" s="405"/>
      <c r="AE150" s="405"/>
      <c r="AF150" s="405"/>
      <c r="AG150" s="405"/>
      <c r="AH150"/>
      <c r="AI150" s="369"/>
    </row>
    <row r="151" spans="2:35" ht="15" customHeight="1">
      <c r="B151"/>
      <c r="C151"/>
      <c r="D151" s="672"/>
      <c r="E151" s="672"/>
      <c r="F151" s="505"/>
      <c r="G151" s="506"/>
      <c r="H151" s="506"/>
      <c r="I151" s="506"/>
      <c r="J151" s="506"/>
      <c r="K151" s="506"/>
      <c r="L151" s="506"/>
      <c r="M151" s="506"/>
      <c r="N151" s="506"/>
      <c r="O151" s="506"/>
      <c r="P151" s="506"/>
      <c r="Q151" s="506"/>
      <c r="R151" s="506"/>
      <c r="S151" s="506"/>
      <c r="T151" s="506"/>
      <c r="U151" s="506"/>
      <c r="V151" s="506"/>
      <c r="W151" s="506"/>
      <c r="X151" s="506"/>
      <c r="Y151" s="506"/>
      <c r="Z151" s="507"/>
      <c r="AA151" s="369"/>
      <c r="AB151" s="407" t="str">
        <f t="array" aca="1" ref="AB151" ca="1">IFERROR("RV "&amp;INDEX('Repairs Verification'!$A$29:$A$2177,MATCH(VALUE(TRIM(RIGHT(D149,2))),'Repairs Verification'!$AT$29:$AT$2177,0))&amp;IF(ISBLANK(INDEX('Repairs Verification'!$AT$29:$AT$2177,MATCH(VALUE(TRIM(RIGHT(D149,2))),'Repairs Verification'!$AT$29:$AT$2177,0))),"",": "&amp;INDIRECT("RepairStatusType"&amp;INDEX('Repairs Verification'!$A$29:$A$2177,MATCH(VALUE(TRIM(RIGHT(D149,2))),'Repairs Verification'!$AT$29:$AT$2177,0)))),"")</f>
        <v/>
      </c>
      <c r="AC151" s="408"/>
      <c r="AD151" s="408"/>
      <c r="AE151" s="408"/>
      <c r="AF151" s="408"/>
      <c r="AG151" s="408"/>
      <c r="AH151" s="369"/>
      <c r="AI151" s="369"/>
    </row>
    <row r="152" spans="2:35" ht="15" customHeight="1">
      <c r="B152" s="116"/>
      <c r="C152" s="116"/>
      <c r="D152" s="116"/>
      <c r="E152" s="116"/>
      <c r="F152" s="116"/>
      <c r="G152" s="116"/>
      <c r="H152" s="116"/>
      <c r="I152" s="116"/>
      <c r="J152" s="116"/>
      <c r="K152" s="116"/>
      <c r="L152" s="116"/>
      <c r="M152" s="116"/>
      <c r="N152" s="116"/>
      <c r="O152" s="116"/>
      <c r="P152" s="29"/>
      <c r="Q152" s="29"/>
      <c r="R152" s="113"/>
      <c r="S152" s="29"/>
      <c r="T152" s="113"/>
      <c r="U152" s="113"/>
      <c r="V152" s="113"/>
      <c r="W152" s="113"/>
      <c r="X152" s="113"/>
      <c r="Y152" s="113"/>
      <c r="Z152" s="113"/>
      <c r="AA152" s="29"/>
      <c r="AB152" s="29"/>
      <c r="AC152" s="29"/>
      <c r="AD152" s="29"/>
      <c r="AE152" s="29"/>
      <c r="AF152" s="29"/>
      <c r="AG152" s="29"/>
      <c r="AH152" s="29"/>
      <c r="AI152" s="117"/>
    </row>
    <row r="153" spans="2:35" ht="15" customHeight="1">
      <c r="B153" s="317"/>
      <c r="C153" s="317"/>
      <c r="D153" s="317"/>
      <c r="E153" s="317"/>
      <c r="F153" s="317"/>
      <c r="G153" s="317"/>
      <c r="H153" s="317"/>
      <c r="I153" s="317"/>
      <c r="J153" s="317"/>
      <c r="K153" s="317"/>
      <c r="L153" s="317"/>
      <c r="M153" s="317"/>
      <c r="N153" s="317"/>
      <c r="O153" s="317"/>
      <c r="P153" s="317"/>
      <c r="Q153" s="317"/>
      <c r="R153" s="113"/>
      <c r="S153" s="29"/>
      <c r="T153" s="29"/>
      <c r="U153" s="29"/>
      <c r="V153" s="29"/>
      <c r="W153" s="29"/>
      <c r="X153" s="29"/>
      <c r="Y153" s="29"/>
      <c r="Z153" s="29"/>
      <c r="AA153" s="29"/>
      <c r="AB153" s="29"/>
      <c r="AC153" s="29"/>
      <c r="AD153" s="29"/>
      <c r="AE153" s="29"/>
      <c r="AF153" s="29"/>
      <c r="AG153" s="29"/>
      <c r="AH153" s="29"/>
      <c r="AI153" s="29"/>
    </row>
    <row r="154" spans="2:35" ht="12.6" customHeight="1">
      <c r="B154" s="317"/>
      <c r="C154" s="317"/>
      <c r="D154" s="317"/>
      <c r="E154" s="317"/>
      <c r="F154" s="317"/>
      <c r="G154" s="317"/>
      <c r="H154" s="317"/>
      <c r="I154" s="317"/>
      <c r="J154" s="317"/>
      <c r="K154" s="317"/>
      <c r="L154" s="317"/>
      <c r="M154" s="317"/>
      <c r="N154" s="317"/>
      <c r="O154" s="317"/>
      <c r="P154" s="317"/>
      <c r="Q154" s="317"/>
      <c r="R154" s="113"/>
      <c r="S154" s="29"/>
      <c r="T154" s="29"/>
      <c r="U154" s="29"/>
      <c r="V154" s="29"/>
      <c r="W154" s="29"/>
      <c r="X154" s="29"/>
      <c r="Y154" s="29"/>
      <c r="Z154" s="29"/>
      <c r="AA154" s="29"/>
      <c r="AB154" s="29"/>
      <c r="AC154" s="29"/>
      <c r="AD154" s="29"/>
      <c r="AE154" s="29"/>
      <c r="AF154" s="29"/>
      <c r="AG154" s="29"/>
      <c r="AH154" s="29"/>
      <c r="AI154" s="29"/>
    </row>
    <row r="155" spans="2:35" ht="12.6" customHeight="1">
      <c r="B155" s="318"/>
      <c r="C155" s="318"/>
      <c r="D155" s="318"/>
      <c r="E155" s="318"/>
      <c r="F155" s="318"/>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row>
    <row r="156" spans="2:35" ht="12.6" customHeight="1">
      <c r="B156" s="318"/>
      <c r="C156" s="318"/>
      <c r="D156" s="318"/>
      <c r="E156" s="318"/>
      <c r="F156" s="318"/>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row>
    <row r="157" spans="2:35" ht="12.6" customHeight="1">
      <c r="B157" s="113"/>
      <c r="C157" s="113"/>
      <c r="D157" s="113"/>
      <c r="E157" s="113"/>
      <c r="F157" s="113"/>
      <c r="G157" s="113"/>
      <c r="H157" s="113"/>
      <c r="I157" s="113"/>
      <c r="J157" s="113"/>
      <c r="K157" s="113"/>
      <c r="L157" s="113"/>
      <c r="M157" s="113"/>
      <c r="N157" s="113"/>
      <c r="O157" s="113"/>
      <c r="P157" s="113"/>
      <c r="Q157" s="113"/>
      <c r="R157" s="113"/>
      <c r="S157" s="29"/>
      <c r="T157" s="113"/>
      <c r="U157" s="113"/>
      <c r="V157" s="113"/>
      <c r="W157" s="113"/>
      <c r="X157" s="113"/>
      <c r="Y157" s="113"/>
      <c r="Z157" s="113"/>
      <c r="AA157" s="113"/>
      <c r="AB157" s="113"/>
      <c r="AC157" s="315"/>
      <c r="AD157" s="315"/>
      <c r="AE157" s="315"/>
      <c r="AF157" s="315"/>
      <c r="AG157" s="315"/>
      <c r="AH157" s="315"/>
      <c r="AI157" s="315"/>
    </row>
    <row r="158" spans="2:35" ht="12.6" customHeight="1">
      <c r="B158" s="113"/>
      <c r="C158" s="113"/>
      <c r="D158" s="113"/>
      <c r="E158" s="113"/>
      <c r="F158" s="113"/>
      <c r="G158" s="113"/>
      <c r="H158" s="113"/>
      <c r="I158" s="113"/>
      <c r="J158" s="113"/>
      <c r="K158" s="315"/>
      <c r="L158" s="315"/>
      <c r="M158" s="315"/>
      <c r="N158" s="315"/>
      <c r="O158" s="315"/>
      <c r="P158" s="315"/>
      <c r="Q158" s="315"/>
      <c r="R158" s="113"/>
      <c r="S158" s="29"/>
      <c r="T158" s="113"/>
      <c r="U158" s="113"/>
      <c r="V158" s="113"/>
      <c r="W158" s="113"/>
      <c r="X158" s="113"/>
      <c r="Y158" s="113"/>
      <c r="Z158" s="113"/>
      <c r="AA158" s="113"/>
      <c r="AB158" s="113"/>
      <c r="AC158" s="316"/>
      <c r="AD158" s="316"/>
      <c r="AE158" s="316"/>
      <c r="AF158" s="316"/>
      <c r="AG158" s="316"/>
      <c r="AH158" s="316"/>
      <c r="AI158" s="316"/>
    </row>
    <row r="159" spans="2:35" ht="12.6" customHeight="1">
      <c r="B159" s="113"/>
      <c r="C159" s="113"/>
      <c r="D159" s="113"/>
      <c r="E159" s="113"/>
      <c r="F159" s="113"/>
      <c r="G159" s="113"/>
      <c r="H159" s="113"/>
      <c r="I159" s="113"/>
      <c r="J159" s="113"/>
      <c r="K159" s="113"/>
      <c r="L159" s="113"/>
      <c r="M159" s="113"/>
      <c r="N159" s="113"/>
      <c r="O159" s="113"/>
      <c r="P159" s="113"/>
      <c r="Q159" s="113"/>
      <c r="R159" s="113"/>
      <c r="S159" s="29"/>
      <c r="T159" s="113"/>
      <c r="U159" s="113"/>
      <c r="V159" s="113"/>
      <c r="W159" s="113"/>
      <c r="X159" s="113"/>
      <c r="Y159" s="113"/>
      <c r="Z159" s="113"/>
      <c r="AA159" s="113"/>
      <c r="AB159" s="113"/>
      <c r="AC159" s="316"/>
      <c r="AD159" s="316"/>
      <c r="AE159" s="316"/>
      <c r="AF159" s="316"/>
      <c r="AG159" s="316"/>
      <c r="AH159" s="316"/>
      <c r="AI159" s="316"/>
    </row>
    <row r="160" spans="2:35" ht="12.6" customHeight="1">
      <c r="B160" s="113"/>
      <c r="C160" s="113"/>
      <c r="D160" s="113"/>
      <c r="E160" s="113"/>
      <c r="F160" s="113"/>
      <c r="G160" s="113"/>
      <c r="H160" s="113"/>
      <c r="I160" s="113"/>
      <c r="J160" s="113"/>
      <c r="K160" s="315"/>
      <c r="L160" s="315"/>
      <c r="M160" s="315"/>
      <c r="N160" s="315"/>
      <c r="O160" s="315"/>
      <c r="P160" s="315"/>
      <c r="Q160" s="315"/>
      <c r="R160" s="113"/>
      <c r="S160" s="29"/>
      <c r="T160" s="113"/>
      <c r="U160" s="113"/>
      <c r="V160" s="113"/>
      <c r="W160" s="113"/>
      <c r="X160" s="113"/>
      <c r="Y160" s="113"/>
      <c r="Z160" s="113"/>
      <c r="AA160" s="113"/>
      <c r="AB160" s="113"/>
      <c r="AC160" s="316"/>
      <c r="AD160" s="316"/>
      <c r="AE160" s="316"/>
      <c r="AF160" s="316"/>
      <c r="AG160" s="316"/>
      <c r="AH160" s="316"/>
      <c r="AI160" s="316"/>
    </row>
    <row r="161" spans="2:35" ht="12.6" customHeight="1">
      <c r="B161" s="113"/>
      <c r="C161" s="113"/>
      <c r="D161" s="113"/>
      <c r="E161" s="113"/>
      <c r="F161" s="113"/>
      <c r="G161" s="113"/>
      <c r="H161" s="113"/>
      <c r="I161" s="113"/>
      <c r="J161" s="113"/>
      <c r="K161" s="315"/>
      <c r="L161" s="315"/>
      <c r="M161" s="315"/>
      <c r="N161" s="315"/>
      <c r="O161" s="315"/>
      <c r="P161" s="315"/>
      <c r="Q161" s="315"/>
      <c r="R161" s="113"/>
      <c r="S161" s="29"/>
      <c r="T161" s="113"/>
      <c r="U161" s="113"/>
      <c r="V161" s="113"/>
      <c r="W161" s="113"/>
      <c r="X161" s="113"/>
      <c r="Y161" s="113"/>
      <c r="Z161" s="113"/>
      <c r="AA161" s="113"/>
      <c r="AB161" s="113"/>
      <c r="AC161" s="316"/>
      <c r="AD161" s="316"/>
      <c r="AE161" s="316"/>
      <c r="AF161" s="316"/>
      <c r="AG161" s="316"/>
      <c r="AH161" s="316"/>
      <c r="AI161" s="316"/>
    </row>
    <row r="162" spans="2:35" ht="12.6" customHeight="1">
      <c r="B162" s="113"/>
      <c r="C162" s="113"/>
      <c r="D162" s="113"/>
      <c r="E162" s="113"/>
      <c r="F162" s="113"/>
      <c r="G162" s="113"/>
      <c r="H162" s="113"/>
      <c r="I162" s="113"/>
      <c r="J162" s="113"/>
      <c r="K162" s="315"/>
      <c r="L162" s="315"/>
      <c r="M162" s="315"/>
      <c r="N162" s="315"/>
      <c r="O162" s="315"/>
      <c r="P162" s="315"/>
      <c r="Q162" s="315"/>
      <c r="R162" s="113"/>
      <c r="S162" s="29"/>
      <c r="T162" s="113"/>
      <c r="U162" s="113"/>
      <c r="V162" s="113"/>
      <c r="W162" s="113"/>
      <c r="X162" s="113"/>
      <c r="Y162" s="113"/>
      <c r="Z162" s="113"/>
      <c r="AA162" s="113"/>
      <c r="AB162" s="113"/>
      <c r="AC162" s="316"/>
      <c r="AD162" s="316"/>
      <c r="AE162" s="316"/>
      <c r="AF162" s="316"/>
      <c r="AG162" s="316"/>
      <c r="AH162" s="316"/>
      <c r="AI162" s="316"/>
    </row>
    <row r="163" spans="2:35" ht="12.6" customHeight="1">
      <c r="B163" s="113"/>
      <c r="C163" s="113"/>
      <c r="D163" s="113"/>
      <c r="E163" s="113"/>
      <c r="F163" s="113"/>
      <c r="G163" s="113"/>
      <c r="H163" s="113"/>
      <c r="I163" s="113"/>
      <c r="J163" s="113"/>
      <c r="K163" s="315"/>
      <c r="L163" s="315"/>
      <c r="M163" s="315"/>
      <c r="N163" s="315"/>
      <c r="O163" s="315"/>
      <c r="P163" s="315"/>
      <c r="Q163" s="315"/>
      <c r="R163" s="113"/>
      <c r="S163" s="29"/>
      <c r="T163" s="113"/>
      <c r="U163" s="113"/>
      <c r="V163" s="113"/>
      <c r="W163" s="113"/>
      <c r="X163" s="113"/>
      <c r="Y163" s="113"/>
      <c r="Z163" s="113"/>
      <c r="AA163" s="113"/>
      <c r="AB163" s="113"/>
      <c r="AC163" s="316"/>
      <c r="AD163" s="316"/>
      <c r="AE163" s="316"/>
      <c r="AF163" s="316"/>
      <c r="AG163" s="316"/>
      <c r="AH163" s="316"/>
      <c r="AI163" s="316"/>
    </row>
    <row r="164" spans="2:35" ht="12.6" customHeight="1">
      <c r="B164" s="113"/>
      <c r="C164" s="113"/>
      <c r="D164" s="113"/>
      <c r="E164" s="113"/>
      <c r="F164" s="113"/>
      <c r="G164" s="113"/>
      <c r="H164" s="113"/>
      <c r="I164" s="113"/>
      <c r="J164" s="113"/>
      <c r="K164" s="315"/>
      <c r="L164" s="315"/>
      <c r="M164" s="315"/>
      <c r="N164" s="315"/>
      <c r="O164" s="315"/>
      <c r="P164" s="315"/>
      <c r="Q164" s="315"/>
      <c r="R164" s="113"/>
      <c r="S164" s="29"/>
      <c r="T164" s="113"/>
      <c r="U164" s="113"/>
      <c r="V164" s="113"/>
      <c r="W164" s="113"/>
      <c r="X164" s="113"/>
      <c r="Y164" s="113"/>
      <c r="Z164" s="113"/>
      <c r="AA164" s="113"/>
      <c r="AB164" s="113"/>
      <c r="AC164" s="316"/>
      <c r="AD164" s="316"/>
      <c r="AE164" s="316"/>
      <c r="AF164" s="316"/>
      <c r="AG164" s="316"/>
      <c r="AH164" s="316"/>
      <c r="AI164" s="316"/>
    </row>
    <row r="165" spans="2:35" ht="12.6" customHeight="1">
      <c r="B165" s="113"/>
      <c r="C165" s="113"/>
      <c r="D165" s="113"/>
      <c r="E165" s="113"/>
      <c r="F165" s="113"/>
      <c r="G165" s="113"/>
      <c r="H165" s="113"/>
      <c r="I165" s="113"/>
      <c r="J165" s="113"/>
      <c r="K165" s="315"/>
      <c r="L165" s="315"/>
      <c r="M165" s="315"/>
      <c r="N165" s="315"/>
      <c r="O165" s="315"/>
      <c r="P165" s="315"/>
      <c r="Q165" s="315"/>
      <c r="R165" s="29"/>
      <c r="S165" s="29"/>
      <c r="T165" s="113"/>
      <c r="U165" s="113"/>
      <c r="V165" s="113"/>
      <c r="W165" s="113"/>
      <c r="X165" s="113"/>
      <c r="Y165" s="113"/>
      <c r="Z165" s="113"/>
      <c r="AA165" s="113"/>
      <c r="AB165" s="113"/>
      <c r="AC165" s="316"/>
      <c r="AD165" s="316"/>
      <c r="AE165" s="316"/>
      <c r="AF165" s="316"/>
      <c r="AG165" s="316"/>
      <c r="AH165" s="316"/>
      <c r="AI165" s="316"/>
    </row>
    <row r="166" spans="2:35" ht="12.6" customHeight="1">
      <c r="B166" s="113"/>
      <c r="C166" s="113"/>
      <c r="D166" s="113"/>
      <c r="E166" s="113"/>
      <c r="F166" s="113"/>
      <c r="G166" s="113"/>
      <c r="H166" s="113"/>
      <c r="I166" s="113"/>
      <c r="J166" s="113"/>
      <c r="K166" s="315"/>
      <c r="L166" s="315"/>
      <c r="M166" s="315"/>
      <c r="N166" s="315"/>
      <c r="O166" s="315"/>
      <c r="P166" s="315"/>
      <c r="Q166" s="315"/>
      <c r="R166" s="29"/>
      <c r="S166" s="29"/>
      <c r="T166" s="113"/>
      <c r="U166" s="113"/>
      <c r="V166" s="113"/>
      <c r="W166" s="113"/>
      <c r="X166" s="113"/>
      <c r="Y166" s="113"/>
      <c r="Z166" s="113"/>
      <c r="AA166" s="113"/>
      <c r="AB166" s="113"/>
      <c r="AC166" s="113"/>
      <c r="AD166" s="113"/>
      <c r="AE166" s="113"/>
      <c r="AF166" s="113"/>
      <c r="AG166" s="113"/>
      <c r="AH166" s="113"/>
      <c r="AI166" s="113"/>
    </row>
    <row r="167" spans="2:35" ht="12.6" customHeight="1">
      <c r="B167" s="29"/>
      <c r="C167" s="29"/>
      <c r="D167" s="29"/>
      <c r="E167" s="29"/>
      <c r="F167" s="29"/>
      <c r="G167" s="29"/>
      <c r="H167" s="29"/>
      <c r="I167" s="29"/>
      <c r="J167" s="29"/>
      <c r="K167" s="29"/>
      <c r="L167" s="29"/>
      <c r="M167" s="29"/>
      <c r="N167" s="29"/>
      <c r="O167" s="29"/>
      <c r="P167" s="315"/>
      <c r="Q167" s="315"/>
      <c r="R167" s="29"/>
      <c r="S167" s="29"/>
      <c r="T167" s="29"/>
      <c r="U167" s="29"/>
      <c r="V167" s="29"/>
      <c r="W167" s="29"/>
      <c r="X167" s="29"/>
      <c r="Y167" s="29"/>
      <c r="Z167" s="29"/>
      <c r="AA167" s="29"/>
      <c r="AB167" s="29"/>
      <c r="AC167" s="29"/>
      <c r="AD167" s="29"/>
      <c r="AE167" s="29"/>
      <c r="AF167" s="29"/>
      <c r="AG167" s="29"/>
      <c r="AH167" s="29"/>
      <c r="AI167" s="29"/>
    </row>
    <row r="168" spans="2:35" ht="12.6" customHeight="1">
      <c r="B168" s="113"/>
      <c r="C168"/>
      <c r="D168"/>
      <c r="E168"/>
      <c r="F168"/>
      <c r="G168"/>
      <c r="H168"/>
      <c r="I168"/>
      <c r="J168"/>
      <c r="K168"/>
      <c r="L168"/>
      <c r="M168"/>
      <c r="N168"/>
      <c r="O168"/>
      <c r="P168"/>
      <c r="Q168"/>
      <c r="R168"/>
      <c r="S168"/>
      <c r="T168"/>
      <c r="U168"/>
      <c r="V168"/>
      <c r="W168"/>
      <c r="X168"/>
      <c r="Y168"/>
      <c r="Z168" s="29"/>
      <c r="AA168" s="29"/>
      <c r="AB168"/>
      <c r="AC168" s="29"/>
      <c r="AD168" s="29"/>
      <c r="AE168" s="29"/>
      <c r="AF168" s="29"/>
      <c r="AG168" s="29"/>
      <c r="AH168" s="29"/>
      <c r="AI168" s="29"/>
    </row>
    <row r="169" spans="2:35" ht="12.6" customHeight="1">
      <c r="B169" s="113"/>
      <c r="C169"/>
      <c r="D169"/>
      <c r="E169"/>
      <c r="F169"/>
      <c r="G169"/>
      <c r="H169"/>
      <c r="I169"/>
      <c r="J169"/>
      <c r="K169"/>
      <c r="L169"/>
      <c r="M169"/>
      <c r="N169"/>
      <c r="O169"/>
      <c r="P169"/>
      <c r="Q169"/>
      <c r="R169"/>
      <c r="S169"/>
      <c r="T169"/>
      <c r="U169"/>
      <c r="V169"/>
      <c r="W169"/>
      <c r="X169"/>
      <c r="Y169"/>
      <c r="Z169"/>
      <c r="AA169"/>
      <c r="AB169"/>
      <c r="AC169"/>
      <c r="AD169"/>
      <c r="AE169"/>
      <c r="AF169"/>
      <c r="AG169"/>
      <c r="AH169" s="113"/>
      <c r="AI169" s="113"/>
    </row>
    <row r="170" spans="2:35" ht="12.6" customHeight="1">
      <c r="B170" s="29"/>
      <c r="C170"/>
      <c r="D170"/>
      <c r="E170"/>
      <c r="F170"/>
      <c r="G170"/>
      <c r="H170"/>
      <c r="I170"/>
      <c r="J170"/>
      <c r="K170"/>
      <c r="L170"/>
      <c r="M170"/>
      <c r="N170"/>
      <c r="O170"/>
      <c r="P170"/>
      <c r="Q170"/>
      <c r="R170"/>
      <c r="S170"/>
      <c r="T170"/>
      <c r="U170"/>
      <c r="V170"/>
      <c r="W170"/>
      <c r="X170"/>
      <c r="Y170"/>
      <c r="Z170"/>
      <c r="AA170"/>
      <c r="AB170"/>
      <c r="AC170"/>
      <c r="AD170"/>
      <c r="AE170"/>
      <c r="AF170"/>
      <c r="AG170"/>
      <c r="AH170" s="29"/>
      <c r="AI170" s="29"/>
    </row>
    <row r="171" spans="2:35" ht="12.6" customHeight="1">
      <c r="B171" s="29"/>
      <c r="C171" s="29"/>
      <c r="D171" s="29"/>
      <c r="E171" s="29"/>
      <c r="F171"/>
      <c r="G171"/>
      <c r="H171"/>
      <c r="I171"/>
      <c r="J171"/>
      <c r="K171"/>
      <c r="L171"/>
      <c r="M171"/>
      <c r="N171"/>
      <c r="O171"/>
      <c r="P171"/>
      <c r="Q171"/>
      <c r="R171"/>
      <c r="S171"/>
      <c r="T171"/>
      <c r="U171"/>
      <c r="V171"/>
      <c r="W171"/>
      <c r="X171"/>
      <c r="Y171"/>
      <c r="Z171"/>
      <c r="AA171"/>
      <c r="AB171"/>
      <c r="AC171"/>
      <c r="AD171"/>
      <c r="AE171"/>
      <c r="AF171"/>
      <c r="AG171"/>
      <c r="AH171" s="29"/>
      <c r="AI171" s="29"/>
    </row>
    <row r="172" spans="2:35" ht="12.6" customHeight="1">
      <c r="B172" s="29"/>
      <c r="C172" s="29"/>
      <c r="D172" s="29"/>
      <c r="E172" s="29"/>
      <c r="F172"/>
      <c r="G172"/>
      <c r="H172"/>
      <c r="I172"/>
      <c r="J172"/>
      <c r="K172"/>
      <c r="L172"/>
      <c r="M172"/>
      <c r="N172"/>
      <c r="O172"/>
      <c r="P172"/>
      <c r="Q172"/>
      <c r="R172"/>
      <c r="S172"/>
      <c r="T172"/>
      <c r="U172"/>
      <c r="V172"/>
      <c r="W172"/>
      <c r="X172"/>
      <c r="Y172"/>
      <c r="Z172"/>
      <c r="AA172" s="29"/>
      <c r="AB172" s="29"/>
      <c r="AC172" s="29"/>
      <c r="AD172" s="29"/>
      <c r="AE172" s="29"/>
      <c r="AF172" s="29"/>
      <c r="AG172" s="29"/>
      <c r="AH172" s="29"/>
      <c r="AI172" s="29"/>
    </row>
    <row r="173" spans="2:35" ht="12.6" customHeight="1">
      <c r="B173"/>
      <c r="C173"/>
      <c r="D173" s="672">
        <v>7</v>
      </c>
      <c r="E173" s="673"/>
      <c r="F173" s="502" t="s">
        <v>1096</v>
      </c>
      <c r="G173" s="503"/>
      <c r="H173" s="503"/>
      <c r="I173" s="503"/>
      <c r="J173" s="503"/>
      <c r="K173" s="503"/>
      <c r="L173" s="503"/>
      <c r="M173" s="503"/>
      <c r="N173" s="503"/>
      <c r="O173" s="503"/>
      <c r="P173" s="503"/>
      <c r="Q173" s="503"/>
      <c r="R173" s="503"/>
      <c r="S173" s="503"/>
      <c r="T173" s="503"/>
      <c r="U173" s="503"/>
      <c r="V173" s="503"/>
      <c r="W173" s="503"/>
      <c r="X173" s="503"/>
      <c r="Y173" s="503"/>
      <c r="Z173" s="504"/>
      <c r="AA173" s="405"/>
      <c r="AB173" s="406"/>
      <c r="AC173" s="405"/>
      <c r="AD173" s="405"/>
      <c r="AE173" s="405"/>
      <c r="AF173" s="405"/>
      <c r="AG173" s="405"/>
      <c r="AH173"/>
      <c r="AI173" s="369"/>
    </row>
    <row r="174" spans="2:35" ht="12.6" customHeight="1">
      <c r="B174"/>
      <c r="C174"/>
      <c r="D174" s="672"/>
      <c r="E174" s="673"/>
      <c r="F174" s="674"/>
      <c r="G174" s="675"/>
      <c r="H174" s="675"/>
      <c r="I174" s="675"/>
      <c r="J174" s="675"/>
      <c r="K174" s="675"/>
      <c r="L174" s="675"/>
      <c r="M174" s="675"/>
      <c r="N174" s="675"/>
      <c r="O174" s="675"/>
      <c r="P174" s="675"/>
      <c r="Q174" s="675"/>
      <c r="R174" s="675"/>
      <c r="S174" s="675"/>
      <c r="T174" s="675"/>
      <c r="U174" s="675"/>
      <c r="V174" s="675"/>
      <c r="W174" s="675"/>
      <c r="X174" s="675"/>
      <c r="Y174" s="675"/>
      <c r="Z174" s="676"/>
      <c r="AA174" s="405"/>
      <c r="AB174" s="407" t="str">
        <f>IFERROR("DM "&amp;INDEX('Physical Condition &amp; DM'!$A$93:$A$143,MATCH(VALUE(TRIM(RIGHT(D173,2))),'Physical Condition &amp; DM'!$AE$93:$AE$143,0))&amp;IF(ISBLANK(INDEX('Physical Condition &amp; DM'!$AG$93:$AG$143,MATCH(VALUE(TRIM(RIGHT(D173,2))),'Physical Condition &amp; DM'!$AE$93:$AE$143,0))),"",": Est. Cost "&amp;TEXT(INDEX('Physical Condition &amp; DM'!$AG$93:$AG$143,MATCH(VALUE(TRIM(RIGHT(D173,2))),'Physical Condition &amp; DM'!$AE$93:$AE$143,0)),"$#,##0")),"")</f>
        <v/>
      </c>
      <c r="AC174" s="405"/>
      <c r="AD174" s="405"/>
      <c r="AE174" s="405"/>
      <c r="AF174" s="405"/>
      <c r="AG174" s="405"/>
      <c r="AH174"/>
      <c r="AI174" s="369"/>
    </row>
    <row r="175" spans="2:35" ht="15" customHeight="1">
      <c r="B175"/>
      <c r="C175"/>
      <c r="D175" s="672"/>
      <c r="E175" s="672"/>
      <c r="F175" s="505"/>
      <c r="G175" s="506"/>
      <c r="H175" s="506"/>
      <c r="I175" s="506"/>
      <c r="J175" s="506"/>
      <c r="K175" s="506"/>
      <c r="L175" s="506"/>
      <c r="M175" s="506"/>
      <c r="N175" s="506"/>
      <c r="O175" s="506"/>
      <c r="P175" s="506"/>
      <c r="Q175" s="506"/>
      <c r="R175" s="506"/>
      <c r="S175" s="506"/>
      <c r="T175" s="506"/>
      <c r="U175" s="506"/>
      <c r="V175" s="506"/>
      <c r="W175" s="506"/>
      <c r="X175" s="506"/>
      <c r="Y175" s="506"/>
      <c r="Z175" s="507"/>
      <c r="AA175" s="369"/>
      <c r="AB175" s="407" t="str">
        <f t="array" aca="1" ref="AB175" ca="1">IFERROR("RV "&amp;INDEX('Repairs Verification'!$A$29:$A$2177,MATCH(VALUE(TRIM(RIGHT(D173,2))),'Repairs Verification'!$AT$29:$AT$2177,0))&amp;IF(ISBLANK(INDEX('Repairs Verification'!$AT$29:$AT$2177,MATCH(VALUE(TRIM(RIGHT(D173,2))),'Repairs Verification'!$AT$29:$AT$2177,0))),"",": "&amp;INDIRECT("RepairStatusType"&amp;INDEX('Repairs Verification'!$A$29:$A$2177,MATCH(VALUE(TRIM(RIGHT(D173,2))),'Repairs Verification'!$AT$29:$AT$2177,0)))),"")</f>
        <v/>
      </c>
      <c r="AC175" s="408"/>
      <c r="AD175" s="408"/>
      <c r="AE175" s="408"/>
      <c r="AF175" s="408"/>
      <c r="AG175" s="408"/>
      <c r="AH175" s="369"/>
      <c r="AI175" s="369"/>
    </row>
    <row r="176" spans="2:35" ht="15" customHeight="1">
      <c r="B176" s="116"/>
      <c r="C176" s="116"/>
      <c r="D176" s="116"/>
      <c r="E176" s="116"/>
      <c r="F176" s="116"/>
      <c r="G176" s="116"/>
      <c r="H176" s="116"/>
      <c r="I176" s="116"/>
      <c r="J176" s="116"/>
      <c r="K176" s="116"/>
      <c r="L176" s="116"/>
      <c r="M176" s="116"/>
      <c r="N176" s="116"/>
      <c r="O176" s="116"/>
      <c r="P176" s="29"/>
      <c r="Q176" s="29"/>
      <c r="R176" s="113"/>
      <c r="S176" s="29"/>
      <c r="T176" s="113"/>
      <c r="U176" s="113"/>
      <c r="V176" s="113"/>
      <c r="W176" s="113"/>
      <c r="X176" s="113"/>
      <c r="Y176" s="113"/>
      <c r="Z176" s="113"/>
      <c r="AA176" s="29"/>
      <c r="AB176" s="29"/>
      <c r="AC176" s="29"/>
      <c r="AD176" s="29"/>
      <c r="AE176" s="29"/>
      <c r="AF176" s="29"/>
      <c r="AG176" s="29"/>
      <c r="AH176" s="29"/>
      <c r="AI176" s="117"/>
    </row>
    <row r="177" spans="2:35" ht="15" customHeight="1">
      <c r="B177" s="317"/>
      <c r="C177" s="317"/>
      <c r="D177" s="317"/>
      <c r="E177" s="317"/>
      <c r="F177" s="317"/>
      <c r="G177" s="317"/>
      <c r="H177" s="317"/>
      <c r="I177" s="317"/>
      <c r="J177" s="317"/>
      <c r="K177" s="317"/>
      <c r="L177" s="317"/>
      <c r="M177" s="317"/>
      <c r="N177" s="317"/>
      <c r="O177" s="317"/>
      <c r="P177" s="317"/>
      <c r="Q177" s="317"/>
      <c r="R177" s="113"/>
      <c r="S177" s="29"/>
      <c r="T177" s="29"/>
      <c r="U177" s="29"/>
      <c r="V177" s="29"/>
      <c r="W177" s="29"/>
      <c r="X177" s="29"/>
      <c r="Y177" s="29"/>
      <c r="Z177" s="29"/>
      <c r="AA177" s="29"/>
      <c r="AB177" s="29"/>
      <c r="AC177" s="29"/>
      <c r="AD177" s="29"/>
      <c r="AE177" s="29"/>
      <c r="AF177" s="29"/>
      <c r="AG177" s="29"/>
      <c r="AH177" s="29"/>
      <c r="AI177" s="29"/>
    </row>
    <row r="178" spans="2:35" ht="12.6" customHeight="1">
      <c r="B178" s="317"/>
      <c r="C178" s="317"/>
      <c r="D178" s="317"/>
      <c r="E178" s="317"/>
      <c r="F178" s="317"/>
      <c r="G178" s="317"/>
      <c r="H178" s="317"/>
      <c r="I178" s="317"/>
      <c r="J178" s="317"/>
      <c r="K178" s="317"/>
      <c r="L178" s="317"/>
      <c r="M178" s="317"/>
      <c r="N178" s="317"/>
      <c r="O178" s="317"/>
      <c r="P178" s="317"/>
      <c r="Q178" s="317"/>
      <c r="R178" s="113"/>
      <c r="S178" s="29"/>
      <c r="T178" s="29"/>
      <c r="U178" s="29"/>
      <c r="V178" s="29"/>
      <c r="W178" s="29"/>
      <c r="X178" s="29"/>
      <c r="Y178" s="29"/>
      <c r="Z178" s="29"/>
      <c r="AA178" s="29"/>
      <c r="AB178" s="29"/>
      <c r="AC178" s="29"/>
      <c r="AD178" s="29"/>
      <c r="AE178" s="29"/>
      <c r="AF178" s="29"/>
      <c r="AG178" s="29"/>
      <c r="AH178" s="29"/>
      <c r="AI178" s="29"/>
    </row>
    <row r="179" spans="2:35" ht="12.6" customHeight="1">
      <c r="B179" s="318"/>
      <c r="C179" s="318"/>
      <c r="D179" s="318"/>
      <c r="E179" s="318"/>
      <c r="F179" s="318"/>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row>
    <row r="180" spans="2:35" ht="12.6" customHeight="1">
      <c r="B180" s="318"/>
      <c r="C180" s="318"/>
      <c r="D180" s="318"/>
      <c r="E180" s="318"/>
      <c r="F180" s="318"/>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row>
    <row r="181" spans="2:35" ht="12.6" customHeight="1">
      <c r="B181" s="113"/>
      <c r="C181" s="113"/>
      <c r="D181" s="113"/>
      <c r="E181" s="113"/>
      <c r="F181" s="113"/>
      <c r="G181" s="113"/>
      <c r="H181" s="113"/>
      <c r="I181" s="113"/>
      <c r="J181" s="113"/>
      <c r="K181" s="113"/>
      <c r="L181" s="113"/>
      <c r="M181" s="113"/>
      <c r="N181" s="113"/>
      <c r="O181" s="113"/>
      <c r="P181" s="113"/>
      <c r="Q181" s="113"/>
      <c r="R181" s="113"/>
      <c r="S181" s="29"/>
      <c r="T181" s="113"/>
      <c r="U181" s="113"/>
      <c r="V181" s="113"/>
      <c r="W181" s="113"/>
      <c r="X181" s="113"/>
      <c r="Y181" s="113"/>
      <c r="Z181" s="113"/>
      <c r="AA181" s="113"/>
      <c r="AB181" s="113"/>
      <c r="AC181" s="315"/>
      <c r="AD181" s="315"/>
      <c r="AE181" s="315"/>
      <c r="AF181" s="315"/>
      <c r="AG181" s="315"/>
      <c r="AH181" s="315"/>
      <c r="AI181" s="315"/>
    </row>
    <row r="182" spans="2:35" ht="12.6" customHeight="1">
      <c r="B182" s="113"/>
      <c r="C182" s="113"/>
      <c r="D182" s="113"/>
      <c r="E182" s="113"/>
      <c r="F182" s="113"/>
      <c r="G182" s="113"/>
      <c r="H182" s="113"/>
      <c r="I182" s="113"/>
      <c r="J182" s="113"/>
      <c r="K182" s="315"/>
      <c r="L182" s="315"/>
      <c r="M182" s="315"/>
      <c r="N182" s="315"/>
      <c r="O182" s="315"/>
      <c r="P182" s="315"/>
      <c r="Q182" s="315"/>
      <c r="R182" s="113"/>
      <c r="S182" s="29"/>
      <c r="T182" s="113"/>
      <c r="U182" s="113"/>
      <c r="V182" s="113"/>
      <c r="W182" s="113"/>
      <c r="X182" s="113"/>
      <c r="Y182" s="113"/>
      <c r="Z182" s="113"/>
      <c r="AA182" s="113"/>
      <c r="AB182" s="113"/>
      <c r="AC182" s="316"/>
      <c r="AD182" s="316"/>
      <c r="AE182" s="316"/>
      <c r="AF182" s="316"/>
      <c r="AG182" s="316"/>
      <c r="AH182" s="316"/>
      <c r="AI182" s="316"/>
    </row>
    <row r="183" spans="2:35" ht="12.6" customHeight="1">
      <c r="B183" s="113"/>
      <c r="C183" s="113"/>
      <c r="D183" s="113"/>
      <c r="E183" s="113"/>
      <c r="F183" s="113"/>
      <c r="G183" s="113"/>
      <c r="H183" s="113"/>
      <c r="I183" s="113"/>
      <c r="J183" s="113"/>
      <c r="K183" s="113"/>
      <c r="L183" s="113"/>
      <c r="M183" s="113"/>
      <c r="N183" s="113"/>
      <c r="O183" s="113"/>
      <c r="P183" s="113"/>
      <c r="Q183" s="113"/>
      <c r="R183" s="113"/>
      <c r="S183" s="29"/>
      <c r="T183" s="113"/>
      <c r="U183" s="113"/>
      <c r="V183" s="113"/>
      <c r="W183" s="113"/>
      <c r="X183" s="113"/>
      <c r="Y183" s="113"/>
      <c r="Z183" s="113"/>
      <c r="AA183" s="113"/>
      <c r="AB183" s="113"/>
      <c r="AC183" s="316"/>
      <c r="AD183" s="316"/>
      <c r="AE183" s="316"/>
      <c r="AF183" s="316"/>
      <c r="AG183" s="316"/>
      <c r="AH183" s="316"/>
      <c r="AI183" s="316"/>
    </row>
    <row r="184" spans="2:35" ht="12.6" customHeight="1">
      <c r="B184" s="113"/>
      <c r="C184" s="113"/>
      <c r="D184" s="113"/>
      <c r="E184" s="113"/>
      <c r="F184" s="113"/>
      <c r="G184" s="113"/>
      <c r="H184" s="113"/>
      <c r="I184" s="113"/>
      <c r="J184" s="113"/>
      <c r="K184" s="315"/>
      <c r="L184" s="315"/>
      <c r="M184" s="315"/>
      <c r="N184" s="315"/>
      <c r="O184" s="315"/>
      <c r="P184" s="315"/>
      <c r="Q184" s="315"/>
      <c r="R184" s="113"/>
      <c r="S184" s="29"/>
      <c r="T184" s="113"/>
      <c r="U184" s="113"/>
      <c r="V184" s="113"/>
      <c r="W184" s="113"/>
      <c r="X184" s="113"/>
      <c r="Y184" s="113"/>
      <c r="Z184" s="113"/>
      <c r="AA184" s="113"/>
      <c r="AB184" s="113"/>
      <c r="AC184" s="316"/>
      <c r="AD184" s="316"/>
      <c r="AE184" s="316"/>
      <c r="AF184" s="316"/>
      <c r="AG184" s="316"/>
      <c r="AH184" s="316"/>
      <c r="AI184" s="316"/>
    </row>
    <row r="185" spans="2:35" ht="12.6" customHeight="1">
      <c r="B185" s="113"/>
      <c r="C185" s="113"/>
      <c r="D185" s="113"/>
      <c r="E185" s="113"/>
      <c r="F185" s="113"/>
      <c r="G185" s="113"/>
      <c r="H185" s="113"/>
      <c r="I185" s="113"/>
      <c r="J185" s="113"/>
      <c r="K185" s="315"/>
      <c r="L185" s="315"/>
      <c r="M185" s="315"/>
      <c r="N185" s="315"/>
      <c r="O185" s="315"/>
      <c r="P185" s="315"/>
      <c r="Q185" s="315"/>
      <c r="R185" s="113"/>
      <c r="S185" s="29"/>
      <c r="T185" s="113"/>
      <c r="U185" s="113"/>
      <c r="V185" s="113"/>
      <c r="W185" s="113"/>
      <c r="X185" s="113"/>
      <c r="Y185" s="113"/>
      <c r="Z185" s="113"/>
      <c r="AA185" s="113"/>
      <c r="AB185" s="113"/>
      <c r="AC185" s="316"/>
      <c r="AD185" s="316"/>
      <c r="AE185" s="316"/>
      <c r="AF185" s="316"/>
      <c r="AG185" s="316"/>
      <c r="AH185" s="316"/>
      <c r="AI185" s="316"/>
    </row>
    <row r="186" spans="2:35" ht="12.6" customHeight="1">
      <c r="B186" s="113"/>
      <c r="C186" s="113"/>
      <c r="D186" s="113"/>
      <c r="E186" s="113"/>
      <c r="F186" s="113"/>
      <c r="G186" s="113"/>
      <c r="H186" s="113"/>
      <c r="I186" s="113"/>
      <c r="J186" s="113"/>
      <c r="K186" s="315"/>
      <c r="L186" s="315"/>
      <c r="M186" s="315"/>
      <c r="N186" s="315"/>
      <c r="O186" s="315"/>
      <c r="P186" s="315"/>
      <c r="Q186" s="315"/>
      <c r="R186" s="113"/>
      <c r="S186" s="29"/>
      <c r="T186" s="113"/>
      <c r="U186" s="113"/>
      <c r="V186" s="113"/>
      <c r="W186" s="113"/>
      <c r="X186" s="113"/>
      <c r="Y186" s="113"/>
      <c r="Z186" s="113"/>
      <c r="AA186" s="113"/>
      <c r="AB186" s="113"/>
      <c r="AC186" s="316"/>
      <c r="AD186" s="316"/>
      <c r="AE186" s="316"/>
      <c r="AF186" s="316"/>
      <c r="AG186" s="316"/>
      <c r="AH186" s="316"/>
      <c r="AI186" s="316"/>
    </row>
    <row r="187" spans="2:35" ht="12.6" customHeight="1">
      <c r="B187" s="113"/>
      <c r="C187" s="113"/>
      <c r="D187" s="113"/>
      <c r="E187" s="113"/>
      <c r="F187" s="113"/>
      <c r="G187" s="113"/>
      <c r="H187" s="113"/>
      <c r="I187" s="113"/>
      <c r="J187" s="113"/>
      <c r="K187" s="315"/>
      <c r="L187" s="315"/>
      <c r="M187" s="315"/>
      <c r="N187" s="315"/>
      <c r="O187" s="315"/>
      <c r="P187" s="315"/>
      <c r="Q187" s="315"/>
      <c r="R187" s="113"/>
      <c r="S187" s="29"/>
      <c r="T187" s="113"/>
      <c r="U187" s="113"/>
      <c r="V187" s="113"/>
      <c r="W187" s="113"/>
      <c r="X187" s="113"/>
      <c r="Y187" s="113"/>
      <c r="Z187" s="113"/>
      <c r="AA187" s="113"/>
      <c r="AB187" s="113"/>
      <c r="AC187" s="316"/>
      <c r="AD187" s="316"/>
      <c r="AE187" s="316"/>
      <c r="AF187" s="316"/>
      <c r="AG187" s="316"/>
      <c r="AH187" s="316"/>
      <c r="AI187" s="316"/>
    </row>
    <row r="188" spans="2:35" ht="12.6" customHeight="1">
      <c r="B188" s="113"/>
      <c r="C188" s="113"/>
      <c r="D188" s="113"/>
      <c r="E188" s="113"/>
      <c r="F188" s="113"/>
      <c r="G188" s="113"/>
      <c r="H188" s="113"/>
      <c r="I188" s="113"/>
      <c r="J188" s="113"/>
      <c r="K188" s="315"/>
      <c r="L188" s="315"/>
      <c r="M188" s="315"/>
      <c r="N188" s="315"/>
      <c r="O188" s="315"/>
      <c r="P188" s="315"/>
      <c r="Q188" s="315"/>
      <c r="R188" s="113"/>
      <c r="S188" s="29"/>
      <c r="T188" s="113"/>
      <c r="U188" s="113"/>
      <c r="V188" s="113"/>
      <c r="W188" s="113"/>
      <c r="X188" s="113"/>
      <c r="Y188" s="113"/>
      <c r="Z188" s="113"/>
      <c r="AA188" s="113"/>
      <c r="AB188" s="113"/>
      <c r="AC188" s="316"/>
      <c r="AD188" s="316"/>
      <c r="AE188" s="316"/>
      <c r="AF188" s="316"/>
      <c r="AG188" s="316"/>
      <c r="AH188" s="316"/>
      <c r="AI188" s="316"/>
    </row>
    <row r="189" spans="2:35" ht="12.6" customHeight="1">
      <c r="B189" s="113"/>
      <c r="C189" s="113"/>
      <c r="D189" s="113"/>
      <c r="E189" s="113"/>
      <c r="F189" s="113"/>
      <c r="G189" s="113"/>
      <c r="H189" s="113"/>
      <c r="I189" s="113"/>
      <c r="J189" s="113"/>
      <c r="K189" s="315"/>
      <c r="L189" s="315"/>
      <c r="M189" s="315"/>
      <c r="N189" s="315"/>
      <c r="O189" s="315"/>
      <c r="P189" s="315"/>
      <c r="Q189" s="315"/>
      <c r="R189" s="29"/>
      <c r="S189" s="29"/>
      <c r="T189" s="113"/>
      <c r="U189" s="113"/>
      <c r="V189" s="113"/>
      <c r="W189" s="113"/>
      <c r="X189" s="113"/>
      <c r="Y189" s="113"/>
      <c r="Z189" s="113"/>
      <c r="AA189" s="113"/>
      <c r="AB189" s="113"/>
      <c r="AC189" s="316"/>
      <c r="AD189" s="316"/>
      <c r="AE189" s="316"/>
      <c r="AF189" s="316"/>
      <c r="AG189" s="316"/>
      <c r="AH189" s="316"/>
      <c r="AI189" s="316"/>
    </row>
    <row r="190" spans="2:35" ht="12.6" customHeight="1">
      <c r="B190" s="113"/>
      <c r="C190" s="113"/>
      <c r="D190" s="113"/>
      <c r="E190" s="113"/>
      <c r="F190" s="113"/>
      <c r="G190" s="113"/>
      <c r="H190" s="113"/>
      <c r="I190" s="113"/>
      <c r="J190" s="113"/>
      <c r="K190" s="315"/>
      <c r="L190" s="315"/>
      <c r="M190" s="315"/>
      <c r="N190" s="315"/>
      <c r="O190" s="315"/>
      <c r="P190" s="315"/>
      <c r="Q190" s="315"/>
      <c r="R190" s="29"/>
      <c r="S190" s="29"/>
      <c r="T190" s="113"/>
      <c r="U190" s="113"/>
      <c r="V190" s="113"/>
      <c r="W190" s="113"/>
      <c r="X190" s="113"/>
      <c r="Y190" s="113"/>
      <c r="Z190" s="113"/>
      <c r="AA190" s="113"/>
      <c r="AB190" s="113"/>
      <c r="AC190" s="113"/>
      <c r="AD190" s="113"/>
      <c r="AE190" s="113"/>
      <c r="AF190" s="113"/>
      <c r="AG190" s="113"/>
      <c r="AH190" s="113"/>
      <c r="AI190" s="113"/>
    </row>
    <row r="191" spans="2:35" ht="12.6" customHeight="1">
      <c r="B191" s="29"/>
      <c r="C191" s="29"/>
      <c r="D191" s="29"/>
      <c r="E191" s="29"/>
      <c r="F191" s="29"/>
      <c r="G191" s="29"/>
      <c r="H191" s="29"/>
      <c r="I191" s="29"/>
      <c r="J191" s="29"/>
      <c r="K191" s="29"/>
      <c r="L191" s="29"/>
      <c r="M191" s="29"/>
      <c r="N191" s="29"/>
      <c r="O191" s="29"/>
      <c r="P191" s="315"/>
      <c r="Q191" s="315"/>
      <c r="R191" s="29"/>
      <c r="S191" s="29"/>
      <c r="T191" s="29"/>
      <c r="U191" s="29"/>
      <c r="V191" s="29"/>
      <c r="W191" s="29"/>
      <c r="X191" s="29"/>
      <c r="Y191" s="29"/>
      <c r="Z191" s="29"/>
      <c r="AA191" s="29"/>
      <c r="AB191" s="29"/>
      <c r="AC191" s="29"/>
      <c r="AD191" s="29"/>
      <c r="AE191" s="29"/>
      <c r="AF191" s="29"/>
      <c r="AG191" s="29"/>
      <c r="AH191" s="29"/>
      <c r="AI191" s="29"/>
    </row>
    <row r="192" spans="2:35" ht="12.6" customHeight="1">
      <c r="B192" s="113"/>
      <c r="C192"/>
      <c r="D192"/>
      <c r="E192"/>
      <c r="F192"/>
      <c r="G192"/>
      <c r="H192"/>
      <c r="I192"/>
      <c r="J192"/>
      <c r="K192"/>
      <c r="L192"/>
      <c r="M192"/>
      <c r="N192"/>
      <c r="O192"/>
      <c r="P192"/>
      <c r="Q192"/>
      <c r="R192"/>
      <c r="S192"/>
      <c r="T192"/>
      <c r="U192"/>
      <c r="V192"/>
      <c r="W192"/>
      <c r="X192"/>
      <c r="Y192"/>
      <c r="Z192" s="29"/>
      <c r="AA192" s="29"/>
      <c r="AB192"/>
      <c r="AC192" s="29"/>
      <c r="AD192" s="29"/>
      <c r="AE192" s="29"/>
      <c r="AF192" s="29"/>
      <c r="AG192" s="29"/>
      <c r="AH192" s="29"/>
      <c r="AI192" s="29"/>
    </row>
    <row r="193" spans="2:35" ht="12.6" customHeight="1">
      <c r="B193" s="113"/>
      <c r="C193"/>
      <c r="D193"/>
      <c r="E193"/>
      <c r="F193"/>
      <c r="G193"/>
      <c r="H193"/>
      <c r="I193"/>
      <c r="J193"/>
      <c r="K193"/>
      <c r="L193"/>
      <c r="M193"/>
      <c r="N193"/>
      <c r="O193"/>
      <c r="P193"/>
      <c r="Q193"/>
      <c r="R193"/>
      <c r="S193"/>
      <c r="T193"/>
      <c r="U193"/>
      <c r="V193"/>
      <c r="W193"/>
      <c r="X193"/>
      <c r="Y193"/>
      <c r="Z193"/>
      <c r="AA193"/>
      <c r="AB193"/>
      <c r="AC193"/>
      <c r="AD193"/>
      <c r="AE193"/>
      <c r="AF193"/>
      <c r="AG193"/>
      <c r="AH193" s="113"/>
      <c r="AI193" s="113"/>
    </row>
    <row r="194" spans="2:35" ht="12.6" customHeight="1">
      <c r="B194" s="29"/>
      <c r="C194"/>
      <c r="D194"/>
      <c r="E194"/>
      <c r="F194"/>
      <c r="G194"/>
      <c r="H194"/>
      <c r="I194"/>
      <c r="J194"/>
      <c r="K194"/>
      <c r="L194"/>
      <c r="M194"/>
      <c r="N194"/>
      <c r="O194"/>
      <c r="P194"/>
      <c r="Q194"/>
      <c r="R194"/>
      <c r="S194"/>
      <c r="T194"/>
      <c r="U194"/>
      <c r="V194"/>
      <c r="W194"/>
      <c r="X194"/>
      <c r="Y194"/>
      <c r="Z194"/>
      <c r="AA194"/>
      <c r="AB194"/>
      <c r="AC194"/>
      <c r="AD194"/>
      <c r="AE194"/>
      <c r="AF194"/>
      <c r="AG194"/>
      <c r="AH194" s="29"/>
      <c r="AI194" s="29"/>
    </row>
    <row r="195" spans="2:35" ht="12.6" customHeight="1">
      <c r="B195" s="29"/>
      <c r="C195" s="29"/>
      <c r="D195" s="29"/>
      <c r="E195" s="29"/>
      <c r="F195"/>
      <c r="G195"/>
      <c r="H195"/>
      <c r="I195"/>
      <c r="J195"/>
      <c r="K195"/>
      <c r="L195"/>
      <c r="M195"/>
      <c r="N195"/>
      <c r="O195"/>
      <c r="P195"/>
      <c r="Q195"/>
      <c r="R195"/>
      <c r="S195"/>
      <c r="T195"/>
      <c r="U195"/>
      <c r="V195"/>
      <c r="W195"/>
      <c r="X195"/>
      <c r="Y195"/>
      <c r="Z195"/>
      <c r="AA195"/>
      <c r="AB195"/>
      <c r="AC195"/>
      <c r="AD195"/>
      <c r="AE195"/>
      <c r="AF195"/>
      <c r="AG195"/>
      <c r="AH195" s="29"/>
      <c r="AI195" s="29"/>
    </row>
    <row r="196" spans="2:35" ht="12.6" customHeight="1">
      <c r="B196" s="29"/>
      <c r="C196" s="29"/>
      <c r="D196" s="29"/>
      <c r="E196" s="29"/>
      <c r="F196"/>
      <c r="G196"/>
      <c r="H196"/>
      <c r="I196"/>
      <c r="J196"/>
      <c r="K196"/>
      <c r="L196"/>
      <c r="M196"/>
      <c r="N196"/>
      <c r="O196"/>
      <c r="P196"/>
      <c r="Q196"/>
      <c r="R196"/>
      <c r="S196"/>
      <c r="T196"/>
      <c r="U196"/>
      <c r="V196"/>
      <c r="W196"/>
      <c r="X196"/>
      <c r="Y196"/>
      <c r="Z196"/>
      <c r="AA196" s="29"/>
      <c r="AB196" s="29"/>
      <c r="AC196" s="29"/>
      <c r="AD196" s="29"/>
      <c r="AE196" s="29"/>
      <c r="AF196" s="29"/>
      <c r="AG196" s="29"/>
      <c r="AH196" s="29"/>
      <c r="AI196" s="29"/>
    </row>
    <row r="197" spans="2:35" ht="12.6" customHeight="1">
      <c r="B197"/>
      <c r="C197"/>
      <c r="D197" s="672">
        <v>8</v>
      </c>
      <c r="E197" s="673"/>
      <c r="F197" s="502" t="s">
        <v>1095</v>
      </c>
      <c r="G197" s="503"/>
      <c r="H197" s="503"/>
      <c r="I197" s="503"/>
      <c r="J197" s="503"/>
      <c r="K197" s="503"/>
      <c r="L197" s="503"/>
      <c r="M197" s="503"/>
      <c r="N197" s="503"/>
      <c r="O197" s="503"/>
      <c r="P197" s="503"/>
      <c r="Q197" s="503"/>
      <c r="R197" s="503"/>
      <c r="S197" s="503"/>
      <c r="T197" s="503"/>
      <c r="U197" s="503"/>
      <c r="V197" s="503"/>
      <c r="W197" s="503"/>
      <c r="X197" s="503"/>
      <c r="Y197" s="503"/>
      <c r="Z197" s="504"/>
      <c r="AA197" s="405"/>
      <c r="AB197" s="406"/>
      <c r="AC197" s="405"/>
      <c r="AD197" s="405"/>
      <c r="AE197" s="405"/>
      <c r="AF197" s="405"/>
      <c r="AG197" s="405"/>
      <c r="AH197"/>
      <c r="AI197" s="369"/>
    </row>
    <row r="198" spans="2:35" ht="12.6" customHeight="1">
      <c r="B198"/>
      <c r="C198"/>
      <c r="D198" s="672"/>
      <c r="E198" s="673"/>
      <c r="F198" s="674"/>
      <c r="G198" s="675"/>
      <c r="H198" s="675"/>
      <c r="I198" s="675"/>
      <c r="J198" s="675"/>
      <c r="K198" s="675"/>
      <c r="L198" s="675"/>
      <c r="M198" s="675"/>
      <c r="N198" s="675"/>
      <c r="O198" s="675"/>
      <c r="P198" s="675"/>
      <c r="Q198" s="675"/>
      <c r="R198" s="675"/>
      <c r="S198" s="675"/>
      <c r="T198" s="675"/>
      <c r="U198" s="675"/>
      <c r="V198" s="675"/>
      <c r="W198" s="675"/>
      <c r="X198" s="675"/>
      <c r="Y198" s="675"/>
      <c r="Z198" s="676"/>
      <c r="AA198" s="405"/>
      <c r="AB198" s="407" t="str">
        <f>IFERROR("DM "&amp;INDEX('Physical Condition &amp; DM'!$A$93:$A$143,MATCH(VALUE(TRIM(RIGHT(D197,2))),'Physical Condition &amp; DM'!$AE$93:$AE$143,0))&amp;IF(ISBLANK(INDEX('Physical Condition &amp; DM'!$AG$93:$AG$143,MATCH(VALUE(TRIM(RIGHT(D197,2))),'Physical Condition &amp; DM'!$AE$93:$AE$143,0))),"",": Est. Cost "&amp;TEXT(INDEX('Physical Condition &amp; DM'!$AG$93:$AG$143,MATCH(VALUE(TRIM(RIGHT(D197,2))),'Physical Condition &amp; DM'!$AE$93:$AE$143,0)),"$#,##0")),"")</f>
        <v/>
      </c>
      <c r="AC198" s="405"/>
      <c r="AD198" s="405"/>
      <c r="AE198" s="405"/>
      <c r="AF198" s="405"/>
      <c r="AG198" s="405"/>
      <c r="AH198"/>
      <c r="AI198" s="369"/>
    </row>
    <row r="199" spans="2:35" ht="15" customHeight="1">
      <c r="B199"/>
      <c r="C199"/>
      <c r="D199" s="672"/>
      <c r="E199" s="672"/>
      <c r="F199" s="505"/>
      <c r="G199" s="506"/>
      <c r="H199" s="506"/>
      <c r="I199" s="506"/>
      <c r="J199" s="506"/>
      <c r="K199" s="506"/>
      <c r="L199" s="506"/>
      <c r="M199" s="506"/>
      <c r="N199" s="506"/>
      <c r="O199" s="506"/>
      <c r="P199" s="506"/>
      <c r="Q199" s="506"/>
      <c r="R199" s="506"/>
      <c r="S199" s="506"/>
      <c r="T199" s="506"/>
      <c r="U199" s="506"/>
      <c r="V199" s="506"/>
      <c r="W199" s="506"/>
      <c r="X199" s="506"/>
      <c r="Y199" s="506"/>
      <c r="Z199" s="507"/>
      <c r="AA199" s="369"/>
      <c r="AB199" s="407" t="str">
        <f t="array" aca="1" ref="AB199" ca="1">IFERROR("RV "&amp;INDEX('Repairs Verification'!$A$29:$A$2177,MATCH(VALUE(TRIM(RIGHT(D197,2))),'Repairs Verification'!$AT$29:$AT$2177,0))&amp;IF(ISBLANK(INDEX('Repairs Verification'!$AT$29:$AT$2177,MATCH(VALUE(TRIM(RIGHT(D197,2))),'Repairs Verification'!$AT$29:$AT$2177,0))),"",": "&amp;INDIRECT("RepairStatusType"&amp;INDEX('Repairs Verification'!$A$29:$A$2177,MATCH(VALUE(TRIM(RIGHT(D197,2))),'Repairs Verification'!$AT$29:$AT$2177,0)))),"")</f>
        <v/>
      </c>
      <c r="AC199" s="408"/>
      <c r="AD199" s="408"/>
      <c r="AE199" s="408"/>
      <c r="AF199" s="408"/>
      <c r="AG199" s="408"/>
      <c r="AH199" s="369"/>
      <c r="AI199" s="369"/>
    </row>
    <row r="200" spans="2:35" ht="15" customHeight="1">
      <c r="B200" s="116"/>
      <c r="C200" s="116"/>
      <c r="D200" s="116"/>
      <c r="E200" s="116"/>
      <c r="F200" s="116"/>
      <c r="G200" s="116"/>
      <c r="H200" s="116"/>
      <c r="I200" s="116"/>
      <c r="J200" s="116"/>
      <c r="K200" s="116"/>
      <c r="L200" s="116"/>
      <c r="M200" s="116"/>
      <c r="N200" s="116"/>
      <c r="O200" s="116"/>
      <c r="P200" s="29"/>
      <c r="Q200" s="29"/>
      <c r="R200" s="113"/>
      <c r="S200" s="29"/>
      <c r="T200" s="113"/>
      <c r="U200" s="113"/>
      <c r="V200" s="113"/>
      <c r="W200" s="113"/>
      <c r="X200" s="113"/>
      <c r="Y200" s="113"/>
      <c r="Z200" s="113"/>
      <c r="AA200" s="29"/>
      <c r="AB200" s="29"/>
      <c r="AC200" s="29"/>
      <c r="AD200" s="29"/>
      <c r="AE200" s="29"/>
      <c r="AF200" s="29"/>
      <c r="AG200" s="29"/>
      <c r="AH200" s="29"/>
      <c r="AI200" s="117"/>
    </row>
    <row r="201" spans="2:35" ht="15" customHeight="1">
      <c r="B201" s="317"/>
      <c r="C201" s="317"/>
      <c r="D201" s="317"/>
      <c r="E201" s="317"/>
      <c r="F201" s="317"/>
      <c r="G201" s="317"/>
      <c r="H201" s="317"/>
      <c r="I201" s="317"/>
      <c r="J201" s="317"/>
      <c r="K201" s="317"/>
      <c r="L201" s="317"/>
      <c r="M201" s="317"/>
      <c r="N201" s="317"/>
      <c r="O201" s="317"/>
      <c r="P201" s="317"/>
      <c r="Q201" s="317"/>
      <c r="R201" s="113"/>
      <c r="S201" s="29"/>
      <c r="T201" s="29"/>
      <c r="U201" s="29"/>
      <c r="V201" s="29"/>
      <c r="W201" s="29"/>
      <c r="X201" s="29"/>
      <c r="Y201" s="29"/>
      <c r="Z201" s="29"/>
      <c r="AA201" s="29"/>
      <c r="AB201" s="29"/>
      <c r="AC201" s="29"/>
      <c r="AD201" s="29"/>
      <c r="AE201" s="29"/>
      <c r="AF201" s="29"/>
      <c r="AG201" s="29"/>
      <c r="AH201" s="29"/>
      <c r="AI201" s="29"/>
    </row>
    <row r="202" spans="2:35" ht="12.6" customHeight="1">
      <c r="B202" s="317"/>
      <c r="C202" s="317"/>
      <c r="D202" s="317"/>
      <c r="E202" s="317"/>
      <c r="F202" s="317"/>
      <c r="G202" s="317"/>
      <c r="H202" s="317"/>
      <c r="I202" s="317"/>
      <c r="J202" s="317"/>
      <c r="K202" s="317"/>
      <c r="L202" s="317"/>
      <c r="M202" s="317"/>
      <c r="N202" s="317"/>
      <c r="O202" s="317"/>
      <c r="P202" s="317"/>
      <c r="Q202" s="317"/>
      <c r="R202" s="113"/>
      <c r="S202" s="29"/>
      <c r="T202" s="29"/>
      <c r="U202" s="29"/>
      <c r="V202" s="29"/>
      <c r="W202" s="29"/>
      <c r="X202" s="29"/>
      <c r="Y202" s="29"/>
      <c r="Z202" s="29"/>
      <c r="AA202" s="29"/>
      <c r="AB202" s="29"/>
      <c r="AC202" s="29"/>
      <c r="AD202" s="29"/>
      <c r="AE202" s="29"/>
      <c r="AF202" s="29"/>
      <c r="AG202" s="29"/>
      <c r="AH202" s="29"/>
      <c r="AI202" s="29"/>
    </row>
    <row r="203" spans="2:35" ht="12.6" customHeight="1">
      <c r="B203" s="318"/>
      <c r="C203" s="318"/>
      <c r="D203" s="318"/>
      <c r="E203" s="318"/>
      <c r="F203" s="318"/>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row>
    <row r="204" spans="2:35" ht="12.6" customHeight="1">
      <c r="B204" s="318"/>
      <c r="C204" s="318"/>
      <c r="D204" s="318"/>
      <c r="E204" s="318"/>
      <c r="F204" s="318"/>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row>
    <row r="205" spans="2:35" ht="12.6" customHeight="1">
      <c r="B205" s="113"/>
      <c r="C205" s="113"/>
      <c r="D205" s="113"/>
      <c r="E205" s="113"/>
      <c r="F205" s="113"/>
      <c r="G205" s="113"/>
      <c r="H205" s="113"/>
      <c r="I205" s="113"/>
      <c r="J205" s="113"/>
      <c r="K205" s="113"/>
      <c r="L205" s="113"/>
      <c r="M205" s="113"/>
      <c r="N205" s="113"/>
      <c r="O205" s="113"/>
      <c r="P205" s="113"/>
      <c r="Q205" s="113"/>
      <c r="R205" s="113"/>
      <c r="S205" s="29"/>
      <c r="T205" s="113"/>
      <c r="U205" s="113"/>
      <c r="V205" s="113"/>
      <c r="W205" s="113"/>
      <c r="X205" s="113"/>
      <c r="Y205" s="113"/>
      <c r="Z205" s="113"/>
      <c r="AA205" s="113"/>
      <c r="AB205" s="113"/>
      <c r="AC205" s="315"/>
      <c r="AD205" s="315"/>
      <c r="AE205" s="315"/>
      <c r="AF205" s="315"/>
      <c r="AG205" s="315"/>
      <c r="AH205" s="315"/>
      <c r="AI205" s="315"/>
    </row>
    <row r="206" spans="2:35" ht="12.6" customHeight="1">
      <c r="B206" s="113"/>
      <c r="C206" s="113"/>
      <c r="D206" s="113"/>
      <c r="E206" s="113"/>
      <c r="F206" s="113"/>
      <c r="G206" s="113"/>
      <c r="H206" s="113"/>
      <c r="I206" s="113"/>
      <c r="J206" s="113"/>
      <c r="K206" s="315"/>
      <c r="L206" s="315"/>
      <c r="M206" s="315"/>
      <c r="N206" s="315"/>
      <c r="O206" s="315"/>
      <c r="P206" s="315"/>
      <c r="Q206" s="315"/>
      <c r="R206" s="113"/>
      <c r="S206" s="29"/>
      <c r="T206" s="113"/>
      <c r="U206" s="113"/>
      <c r="V206" s="113"/>
      <c r="W206" s="113"/>
      <c r="X206" s="113"/>
      <c r="Y206" s="113"/>
      <c r="Z206" s="113"/>
      <c r="AA206" s="113"/>
      <c r="AB206" s="113"/>
      <c r="AC206" s="316"/>
      <c r="AD206" s="316"/>
      <c r="AE206" s="316"/>
      <c r="AF206" s="316"/>
      <c r="AG206" s="316"/>
      <c r="AH206" s="316"/>
      <c r="AI206" s="316"/>
    </row>
    <row r="207" spans="2:35" ht="12.6" customHeight="1">
      <c r="B207" s="113"/>
      <c r="C207" s="113"/>
      <c r="D207" s="113"/>
      <c r="E207" s="113"/>
      <c r="F207" s="113"/>
      <c r="G207" s="113"/>
      <c r="H207" s="113"/>
      <c r="I207" s="113"/>
      <c r="J207" s="113"/>
      <c r="K207" s="113"/>
      <c r="L207" s="113"/>
      <c r="M207" s="113"/>
      <c r="N207" s="113"/>
      <c r="O207" s="113"/>
      <c r="P207" s="113"/>
      <c r="Q207" s="113"/>
      <c r="R207" s="113"/>
      <c r="S207" s="29"/>
      <c r="T207" s="113"/>
      <c r="U207" s="113"/>
      <c r="V207" s="113"/>
      <c r="W207" s="113"/>
      <c r="X207" s="113"/>
      <c r="Y207" s="113"/>
      <c r="Z207" s="113"/>
      <c r="AA207" s="113"/>
      <c r="AB207" s="113"/>
      <c r="AC207" s="316"/>
      <c r="AD207" s="316"/>
      <c r="AE207" s="316"/>
      <c r="AF207" s="316"/>
      <c r="AG207" s="316"/>
      <c r="AH207" s="316"/>
      <c r="AI207" s="316"/>
    </row>
    <row r="208" spans="2:35" ht="12.6" customHeight="1">
      <c r="B208" s="113"/>
      <c r="C208" s="113"/>
      <c r="D208" s="113"/>
      <c r="E208" s="113"/>
      <c r="F208" s="113"/>
      <c r="G208" s="113"/>
      <c r="H208" s="113"/>
      <c r="I208" s="113"/>
      <c r="J208" s="113"/>
      <c r="K208" s="315"/>
      <c r="L208" s="315"/>
      <c r="M208" s="315"/>
      <c r="N208" s="315"/>
      <c r="O208" s="315"/>
      <c r="P208" s="315"/>
      <c r="Q208" s="315"/>
      <c r="R208" s="113"/>
      <c r="S208" s="29"/>
      <c r="T208" s="113"/>
      <c r="U208" s="113"/>
      <c r="V208" s="113"/>
      <c r="W208" s="113"/>
      <c r="X208" s="113"/>
      <c r="Y208" s="113"/>
      <c r="Z208" s="113"/>
      <c r="AA208" s="113"/>
      <c r="AB208" s="113"/>
      <c r="AC208" s="316"/>
      <c r="AD208" s="316"/>
      <c r="AE208" s="316"/>
      <c r="AF208" s="316"/>
      <c r="AG208" s="316"/>
      <c r="AH208" s="316"/>
      <c r="AI208" s="316"/>
    </row>
    <row r="209" spans="2:35" ht="12.6" customHeight="1">
      <c r="B209" s="113"/>
      <c r="C209" s="113"/>
      <c r="D209" s="113"/>
      <c r="E209" s="113"/>
      <c r="F209" s="113"/>
      <c r="G209" s="113"/>
      <c r="H209" s="113"/>
      <c r="I209" s="113"/>
      <c r="J209" s="113"/>
      <c r="K209" s="315"/>
      <c r="L209" s="315"/>
      <c r="M209" s="315"/>
      <c r="N209" s="315"/>
      <c r="O209" s="315"/>
      <c r="P209" s="315"/>
      <c r="Q209" s="315"/>
      <c r="R209" s="113"/>
      <c r="S209" s="29"/>
      <c r="T209" s="113"/>
      <c r="U209" s="113"/>
      <c r="V209" s="113"/>
      <c r="W209" s="113"/>
      <c r="X209" s="113"/>
      <c r="Y209" s="113"/>
      <c r="Z209" s="113"/>
      <c r="AA209" s="113"/>
      <c r="AB209" s="113"/>
      <c r="AC209" s="316"/>
      <c r="AD209" s="316"/>
      <c r="AE209" s="316"/>
      <c r="AF209" s="316"/>
      <c r="AG209" s="316"/>
      <c r="AH209" s="316"/>
      <c r="AI209" s="316"/>
    </row>
    <row r="210" spans="2:35" ht="12.6" customHeight="1">
      <c r="B210" s="113"/>
      <c r="C210" s="113"/>
      <c r="D210" s="113"/>
      <c r="E210" s="113"/>
      <c r="F210" s="113"/>
      <c r="G210" s="113"/>
      <c r="H210" s="113"/>
      <c r="I210" s="113"/>
      <c r="J210" s="113"/>
      <c r="K210" s="315"/>
      <c r="L210" s="315"/>
      <c r="M210" s="315"/>
      <c r="N210" s="315"/>
      <c r="O210" s="315"/>
      <c r="P210" s="315"/>
      <c r="Q210" s="315"/>
      <c r="R210" s="113"/>
      <c r="S210" s="29"/>
      <c r="T210" s="113"/>
      <c r="U210" s="113"/>
      <c r="V210" s="113"/>
      <c r="W210" s="113"/>
      <c r="X210" s="113"/>
      <c r="Y210" s="113"/>
      <c r="Z210" s="113"/>
      <c r="AA210" s="113"/>
      <c r="AB210" s="113"/>
      <c r="AC210" s="316"/>
      <c r="AD210" s="316"/>
      <c r="AE210" s="316"/>
      <c r="AF210" s="316"/>
      <c r="AG210" s="316"/>
      <c r="AH210" s="316"/>
      <c r="AI210" s="316"/>
    </row>
    <row r="211" spans="2:35" ht="12.6" customHeight="1">
      <c r="B211" s="113"/>
      <c r="C211" s="113"/>
      <c r="D211" s="113"/>
      <c r="E211" s="113"/>
      <c r="F211" s="113"/>
      <c r="G211" s="113"/>
      <c r="H211" s="113"/>
      <c r="I211" s="113"/>
      <c r="J211" s="113"/>
      <c r="K211" s="315"/>
      <c r="L211" s="315"/>
      <c r="M211" s="315"/>
      <c r="N211" s="315"/>
      <c r="O211" s="315"/>
      <c r="P211" s="315"/>
      <c r="Q211" s="315"/>
      <c r="R211" s="113"/>
      <c r="S211" s="29"/>
      <c r="T211" s="113"/>
      <c r="U211" s="113"/>
      <c r="V211" s="113"/>
      <c r="W211" s="113"/>
      <c r="X211" s="113"/>
      <c r="Y211" s="113"/>
      <c r="Z211" s="113"/>
      <c r="AA211" s="113"/>
      <c r="AB211" s="113"/>
      <c r="AC211" s="316"/>
      <c r="AD211" s="316"/>
      <c r="AE211" s="316"/>
      <c r="AF211" s="316"/>
      <c r="AG211" s="316"/>
      <c r="AH211" s="316"/>
      <c r="AI211" s="316"/>
    </row>
    <row r="212" spans="2:35" ht="12.6" customHeight="1">
      <c r="B212" s="113"/>
      <c r="C212" s="113"/>
      <c r="D212" s="113"/>
      <c r="E212" s="113"/>
      <c r="F212" s="113"/>
      <c r="G212" s="113"/>
      <c r="H212" s="113"/>
      <c r="I212" s="113"/>
      <c r="J212" s="113"/>
      <c r="K212" s="315"/>
      <c r="L212" s="315"/>
      <c r="M212" s="315"/>
      <c r="N212" s="315"/>
      <c r="O212" s="315"/>
      <c r="P212" s="315"/>
      <c r="Q212" s="315"/>
      <c r="R212" s="113"/>
      <c r="S212" s="29"/>
      <c r="T212" s="113"/>
      <c r="U212" s="113"/>
      <c r="V212" s="113"/>
      <c r="W212" s="113"/>
      <c r="X212" s="113"/>
      <c r="Y212" s="113"/>
      <c r="Z212" s="113"/>
      <c r="AA212" s="113"/>
      <c r="AB212" s="113"/>
      <c r="AC212" s="316"/>
      <c r="AD212" s="316"/>
      <c r="AE212" s="316"/>
      <c r="AF212" s="316"/>
      <c r="AG212" s="316"/>
      <c r="AH212" s="316"/>
      <c r="AI212" s="316"/>
    </row>
    <row r="213" spans="2:35" ht="12.6" customHeight="1">
      <c r="B213" s="113"/>
      <c r="C213" s="113"/>
      <c r="D213" s="113"/>
      <c r="E213" s="113"/>
      <c r="F213" s="113"/>
      <c r="G213" s="113"/>
      <c r="H213" s="113"/>
      <c r="I213" s="113"/>
      <c r="J213" s="113"/>
      <c r="K213" s="315"/>
      <c r="L213" s="315"/>
      <c r="M213" s="315"/>
      <c r="N213" s="315"/>
      <c r="O213" s="315"/>
      <c r="P213" s="315"/>
      <c r="Q213" s="315"/>
      <c r="R213" s="29"/>
      <c r="S213" s="29"/>
      <c r="T213" s="113"/>
      <c r="U213" s="113"/>
      <c r="V213" s="113"/>
      <c r="W213" s="113"/>
      <c r="X213" s="113"/>
      <c r="Y213" s="113"/>
      <c r="Z213" s="113"/>
      <c r="AA213" s="113"/>
      <c r="AB213" s="113"/>
      <c r="AC213" s="316"/>
      <c r="AD213" s="316"/>
      <c r="AE213" s="316"/>
      <c r="AF213" s="316"/>
      <c r="AG213" s="316"/>
      <c r="AH213" s="316"/>
      <c r="AI213" s="316"/>
    </row>
    <row r="214" spans="2:35" ht="12.6" customHeight="1">
      <c r="B214" s="113"/>
      <c r="C214" s="113"/>
      <c r="D214" s="113"/>
      <c r="E214" s="113"/>
      <c r="F214" s="113"/>
      <c r="G214" s="113"/>
      <c r="H214" s="113"/>
      <c r="I214" s="113"/>
      <c r="J214" s="113"/>
      <c r="K214" s="315"/>
      <c r="L214" s="315"/>
      <c r="M214" s="315"/>
      <c r="N214" s="315"/>
      <c r="O214" s="315"/>
      <c r="P214" s="315"/>
      <c r="Q214" s="315"/>
      <c r="R214" s="29"/>
      <c r="S214" s="29"/>
      <c r="T214" s="113"/>
      <c r="U214" s="113"/>
      <c r="V214" s="113"/>
      <c r="W214" s="113"/>
      <c r="X214" s="113"/>
      <c r="Y214" s="113"/>
      <c r="Z214" s="113"/>
      <c r="AA214" s="113"/>
      <c r="AB214" s="113"/>
      <c r="AC214" s="113"/>
      <c r="AD214" s="113"/>
      <c r="AE214" s="113"/>
      <c r="AF214" s="113"/>
      <c r="AG214" s="113"/>
      <c r="AH214" s="113"/>
      <c r="AI214" s="113"/>
    </row>
    <row r="215" spans="2:35" ht="12.6" customHeight="1">
      <c r="B215" s="29"/>
      <c r="C215" s="29"/>
      <c r="D215" s="29"/>
      <c r="E215" s="29"/>
      <c r="F215" s="29"/>
      <c r="G215" s="29"/>
      <c r="H215" s="29"/>
      <c r="I215" s="29"/>
      <c r="J215" s="29"/>
      <c r="K215" s="29"/>
      <c r="L215" s="29"/>
      <c r="M215" s="29"/>
      <c r="N215" s="29"/>
      <c r="O215" s="29"/>
      <c r="P215" s="315"/>
      <c r="Q215" s="315"/>
      <c r="R215" s="29"/>
      <c r="S215" s="29"/>
      <c r="T215" s="29"/>
      <c r="U215" s="29"/>
      <c r="V215" s="29"/>
      <c r="W215" s="29"/>
      <c r="X215" s="29"/>
      <c r="Y215" s="29"/>
      <c r="Z215" s="29"/>
      <c r="AA215" s="29"/>
      <c r="AB215" s="29"/>
      <c r="AC215" s="29"/>
      <c r="AD215" s="29"/>
      <c r="AE215" s="29"/>
      <c r="AF215" s="29"/>
      <c r="AG215" s="29"/>
      <c r="AH215" s="29"/>
      <c r="AI215" s="29"/>
    </row>
    <row r="216" spans="2:35" ht="12.6" customHeight="1">
      <c r="B216" s="113"/>
      <c r="C216"/>
      <c r="D216"/>
      <c r="E216"/>
      <c r="F216"/>
      <c r="G216"/>
      <c r="H216"/>
      <c r="I216"/>
      <c r="J216"/>
      <c r="K216"/>
      <c r="L216"/>
      <c r="M216"/>
      <c r="N216"/>
      <c r="O216"/>
      <c r="P216"/>
      <c r="Q216"/>
      <c r="R216"/>
      <c r="S216"/>
      <c r="T216"/>
      <c r="U216"/>
      <c r="V216"/>
      <c r="W216"/>
      <c r="X216"/>
      <c r="Y216"/>
      <c r="Z216" s="29"/>
      <c r="AA216" s="29"/>
      <c r="AB216"/>
      <c r="AC216" s="29"/>
      <c r="AD216" s="29"/>
      <c r="AE216" s="29"/>
      <c r="AF216" s="29"/>
      <c r="AG216" s="29"/>
      <c r="AH216" s="29"/>
      <c r="AI216" s="29"/>
    </row>
    <row r="217" spans="2:35" ht="12.6" customHeight="1">
      <c r="B217" s="113"/>
      <c r="C217"/>
      <c r="D217"/>
      <c r="E217"/>
      <c r="F217"/>
      <c r="G217"/>
      <c r="H217"/>
      <c r="I217"/>
      <c r="J217"/>
      <c r="K217"/>
      <c r="L217"/>
      <c r="M217"/>
      <c r="N217"/>
      <c r="O217"/>
      <c r="P217"/>
      <c r="Q217"/>
      <c r="R217"/>
      <c r="S217"/>
      <c r="T217"/>
      <c r="U217"/>
      <c r="V217"/>
      <c r="W217"/>
      <c r="X217"/>
      <c r="Y217"/>
      <c r="Z217"/>
      <c r="AA217"/>
      <c r="AB217"/>
      <c r="AC217"/>
      <c r="AD217"/>
      <c r="AE217"/>
      <c r="AF217"/>
      <c r="AG217"/>
      <c r="AH217" s="113"/>
      <c r="AI217" s="113"/>
    </row>
    <row r="218" spans="2:35" ht="12.6" customHeight="1">
      <c r="B218" s="29"/>
      <c r="C218"/>
      <c r="D218"/>
      <c r="E218"/>
      <c r="F218"/>
      <c r="G218"/>
      <c r="H218"/>
      <c r="I218"/>
      <c r="J218"/>
      <c r="K218"/>
      <c r="L218"/>
      <c r="M218"/>
      <c r="N218"/>
      <c r="O218"/>
      <c r="P218"/>
      <c r="Q218"/>
      <c r="R218"/>
      <c r="S218"/>
      <c r="T218"/>
      <c r="U218"/>
      <c r="V218"/>
      <c r="W218"/>
      <c r="X218"/>
      <c r="Y218"/>
      <c r="Z218"/>
      <c r="AA218"/>
      <c r="AB218"/>
      <c r="AC218"/>
      <c r="AD218"/>
      <c r="AE218"/>
      <c r="AF218"/>
      <c r="AG218"/>
      <c r="AH218" s="29"/>
      <c r="AI218" s="29"/>
    </row>
    <row r="219" spans="2:35" ht="12.6" customHeight="1">
      <c r="B219" s="29"/>
      <c r="C219" s="29"/>
      <c r="D219" s="29"/>
      <c r="E219" s="29"/>
      <c r="F219"/>
      <c r="G219"/>
      <c r="H219"/>
      <c r="I219"/>
      <c r="J219"/>
      <c r="K219"/>
      <c r="L219"/>
      <c r="M219"/>
      <c r="N219"/>
      <c r="O219"/>
      <c r="P219"/>
      <c r="Q219"/>
      <c r="R219"/>
      <c r="S219"/>
      <c r="T219"/>
      <c r="U219"/>
      <c r="V219"/>
      <c r="W219"/>
      <c r="X219"/>
      <c r="Y219"/>
      <c r="Z219"/>
      <c r="AA219"/>
      <c r="AB219"/>
      <c r="AC219"/>
      <c r="AD219"/>
      <c r="AE219"/>
      <c r="AF219"/>
      <c r="AG219"/>
      <c r="AH219" s="29"/>
      <c r="AI219" s="29"/>
    </row>
    <row r="220" spans="2:35" ht="12.6" customHeight="1">
      <c r="B220" s="29"/>
      <c r="C220" s="29"/>
      <c r="D220" s="29"/>
      <c r="E220" s="29"/>
      <c r="F220"/>
      <c r="G220"/>
      <c r="H220"/>
      <c r="I220"/>
      <c r="J220"/>
      <c r="K220"/>
      <c r="L220"/>
      <c r="M220"/>
      <c r="N220"/>
      <c r="O220"/>
      <c r="P220"/>
      <c r="Q220"/>
      <c r="R220"/>
      <c r="S220"/>
      <c r="T220"/>
      <c r="U220"/>
      <c r="V220"/>
      <c r="W220"/>
      <c r="X220"/>
      <c r="Y220"/>
      <c r="Z220"/>
      <c r="AA220" s="29"/>
      <c r="AB220" s="29"/>
      <c r="AC220" s="29"/>
      <c r="AD220" s="29"/>
      <c r="AE220" s="29"/>
      <c r="AF220" s="29"/>
      <c r="AG220" s="29"/>
      <c r="AH220" s="29"/>
      <c r="AI220" s="29"/>
    </row>
    <row r="221" spans="2:35" ht="12.6" customHeight="1">
      <c r="B221"/>
      <c r="C221"/>
      <c r="D221" s="672">
        <v>9</v>
      </c>
      <c r="E221" s="673"/>
      <c r="F221" s="502" t="s">
        <v>1094</v>
      </c>
      <c r="G221" s="503"/>
      <c r="H221" s="503"/>
      <c r="I221" s="503"/>
      <c r="J221" s="503"/>
      <c r="K221" s="503"/>
      <c r="L221" s="503"/>
      <c r="M221" s="503"/>
      <c r="N221" s="503"/>
      <c r="O221" s="503"/>
      <c r="P221" s="503"/>
      <c r="Q221" s="503"/>
      <c r="R221" s="503"/>
      <c r="S221" s="503"/>
      <c r="T221" s="503"/>
      <c r="U221" s="503"/>
      <c r="V221" s="503"/>
      <c r="W221" s="503"/>
      <c r="X221" s="503"/>
      <c r="Y221" s="503"/>
      <c r="Z221" s="504"/>
      <c r="AA221" s="405"/>
      <c r="AB221" s="406"/>
      <c r="AC221" s="405"/>
      <c r="AD221" s="405"/>
      <c r="AE221" s="405"/>
      <c r="AF221" s="405"/>
      <c r="AG221" s="405"/>
      <c r="AH221"/>
      <c r="AI221" s="369"/>
    </row>
    <row r="222" spans="2:35" ht="12.6" customHeight="1">
      <c r="B222"/>
      <c r="C222"/>
      <c r="D222" s="672"/>
      <c r="E222" s="673"/>
      <c r="F222" s="674"/>
      <c r="G222" s="675"/>
      <c r="H222" s="675"/>
      <c r="I222" s="675"/>
      <c r="J222" s="675"/>
      <c r="K222" s="675"/>
      <c r="L222" s="675"/>
      <c r="M222" s="675"/>
      <c r="N222" s="675"/>
      <c r="O222" s="675"/>
      <c r="P222" s="675"/>
      <c r="Q222" s="675"/>
      <c r="R222" s="675"/>
      <c r="S222" s="675"/>
      <c r="T222" s="675"/>
      <c r="U222" s="675"/>
      <c r="V222" s="675"/>
      <c r="W222" s="675"/>
      <c r="X222" s="675"/>
      <c r="Y222" s="675"/>
      <c r="Z222" s="676"/>
      <c r="AA222" s="405"/>
      <c r="AB222" s="407" t="str">
        <f>IFERROR("DM "&amp;INDEX('Physical Condition &amp; DM'!$A$93:$A$143,MATCH(VALUE(TRIM(RIGHT(D221,2))),'Physical Condition &amp; DM'!$AE$93:$AE$143,0))&amp;IF(ISBLANK(INDEX('Physical Condition &amp; DM'!$AG$93:$AG$143,MATCH(VALUE(TRIM(RIGHT(D221,2))),'Physical Condition &amp; DM'!$AE$93:$AE$143,0))),"",": Est. Cost "&amp;TEXT(INDEX('Physical Condition &amp; DM'!$AG$93:$AG$143,MATCH(VALUE(TRIM(RIGHT(D221,2))),'Physical Condition &amp; DM'!$AE$93:$AE$143,0)),"$#,##0")),"")</f>
        <v/>
      </c>
      <c r="AC222" s="405"/>
      <c r="AD222" s="405"/>
      <c r="AE222" s="405"/>
      <c r="AF222" s="405"/>
      <c r="AG222" s="405"/>
      <c r="AH222"/>
      <c r="AI222" s="369"/>
    </row>
    <row r="223" spans="2:35" ht="15" customHeight="1">
      <c r="B223"/>
      <c r="C223"/>
      <c r="D223" s="672"/>
      <c r="E223" s="672"/>
      <c r="F223" s="505"/>
      <c r="G223" s="506"/>
      <c r="H223" s="506"/>
      <c r="I223" s="506"/>
      <c r="J223" s="506"/>
      <c r="K223" s="506"/>
      <c r="L223" s="506"/>
      <c r="M223" s="506"/>
      <c r="N223" s="506"/>
      <c r="O223" s="506"/>
      <c r="P223" s="506"/>
      <c r="Q223" s="506"/>
      <c r="R223" s="506"/>
      <c r="S223" s="506"/>
      <c r="T223" s="506"/>
      <c r="U223" s="506"/>
      <c r="V223" s="506"/>
      <c r="W223" s="506"/>
      <c r="X223" s="506"/>
      <c r="Y223" s="506"/>
      <c r="Z223" s="507"/>
      <c r="AA223" s="369"/>
      <c r="AB223" s="407" t="str">
        <f t="array" aca="1" ref="AB223" ca="1">IFERROR("RV "&amp;INDEX('Repairs Verification'!$A$29:$A$2177,MATCH(VALUE(TRIM(RIGHT(D221,2))),'Repairs Verification'!$AT$29:$AT$2177,0))&amp;IF(ISBLANK(INDEX('Repairs Verification'!$AT$29:$AT$2177,MATCH(VALUE(TRIM(RIGHT(D221,2))),'Repairs Verification'!$AT$29:$AT$2177,0))),"",": "&amp;INDIRECT("RepairStatusType"&amp;INDEX('Repairs Verification'!$A$29:$A$2177,MATCH(VALUE(TRIM(RIGHT(D221,2))),'Repairs Verification'!$AT$29:$AT$2177,0)))),"")</f>
        <v/>
      </c>
      <c r="AC223" s="408"/>
      <c r="AD223" s="408"/>
      <c r="AE223" s="408"/>
      <c r="AF223" s="408"/>
      <c r="AG223" s="408"/>
      <c r="AH223" s="369"/>
      <c r="AI223" s="369"/>
    </row>
    <row r="224" spans="2:35" ht="15" customHeight="1">
      <c r="B224" s="116"/>
      <c r="C224" s="116"/>
      <c r="D224" s="116"/>
      <c r="E224" s="116"/>
      <c r="F224" s="116"/>
      <c r="G224" s="116"/>
      <c r="H224" s="116"/>
      <c r="I224" s="116"/>
      <c r="J224" s="116"/>
      <c r="K224" s="116"/>
      <c r="L224" s="116"/>
      <c r="M224" s="116"/>
      <c r="N224" s="116"/>
      <c r="O224" s="116"/>
      <c r="P224" s="29"/>
      <c r="Q224" s="29"/>
      <c r="R224" s="113"/>
      <c r="S224" s="29"/>
      <c r="T224" s="113"/>
      <c r="U224" s="113"/>
      <c r="V224" s="113"/>
      <c r="W224" s="113"/>
      <c r="X224" s="113"/>
      <c r="Y224" s="113"/>
      <c r="Z224" s="113"/>
      <c r="AA224" s="29"/>
      <c r="AB224" s="29"/>
      <c r="AC224" s="29"/>
      <c r="AD224" s="29"/>
      <c r="AE224" s="29"/>
      <c r="AF224" s="29"/>
      <c r="AG224" s="29"/>
      <c r="AH224" s="29"/>
      <c r="AI224" s="117"/>
    </row>
    <row r="225" spans="2:35" ht="15" customHeight="1">
      <c r="B225" s="317"/>
      <c r="C225" s="317"/>
      <c r="D225" s="317"/>
      <c r="E225" s="317"/>
      <c r="F225" s="317"/>
      <c r="G225" s="317"/>
      <c r="H225" s="317"/>
      <c r="I225" s="317"/>
      <c r="J225" s="317"/>
      <c r="K225" s="317"/>
      <c r="L225" s="317"/>
      <c r="M225" s="317"/>
      <c r="N225" s="317"/>
      <c r="O225" s="317"/>
      <c r="P225" s="317"/>
      <c r="Q225" s="317"/>
      <c r="R225" s="113"/>
      <c r="S225" s="29"/>
      <c r="T225" s="29"/>
      <c r="U225" s="29"/>
      <c r="V225" s="29"/>
      <c r="W225" s="29"/>
      <c r="X225" s="29"/>
      <c r="Y225" s="29"/>
      <c r="Z225" s="29"/>
      <c r="AA225" s="29"/>
      <c r="AB225" s="29"/>
      <c r="AC225" s="29"/>
      <c r="AD225" s="29"/>
      <c r="AE225" s="29"/>
      <c r="AF225" s="29"/>
      <c r="AG225" s="29"/>
      <c r="AH225" s="29"/>
      <c r="AI225" s="29"/>
    </row>
    <row r="226" spans="2:35" ht="12.6" customHeight="1">
      <c r="B226" s="317"/>
      <c r="C226" s="317"/>
      <c r="D226" s="317"/>
      <c r="E226" s="317"/>
      <c r="F226" s="317"/>
      <c r="G226" s="317"/>
      <c r="H226" s="317"/>
      <c r="I226" s="317"/>
      <c r="J226" s="317"/>
      <c r="K226" s="317"/>
      <c r="L226" s="317"/>
      <c r="M226" s="317"/>
      <c r="N226" s="317"/>
      <c r="O226" s="317"/>
      <c r="P226" s="317"/>
      <c r="Q226" s="317"/>
      <c r="R226" s="113"/>
      <c r="S226" s="29"/>
      <c r="T226" s="29"/>
      <c r="U226" s="29"/>
      <c r="V226" s="29"/>
      <c r="W226" s="29"/>
      <c r="X226" s="29"/>
      <c r="Y226" s="29"/>
      <c r="Z226" s="29"/>
      <c r="AA226" s="29"/>
      <c r="AB226" s="29"/>
      <c r="AC226" s="29"/>
      <c r="AD226" s="29"/>
      <c r="AE226" s="29"/>
      <c r="AF226" s="29"/>
      <c r="AG226" s="29"/>
      <c r="AH226" s="29"/>
      <c r="AI226" s="29"/>
    </row>
    <row r="227" spans="2:35" ht="12.6" customHeight="1">
      <c r="B227" s="318"/>
      <c r="C227" s="318"/>
      <c r="D227" s="318"/>
      <c r="E227" s="318"/>
      <c r="F227" s="318"/>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row>
    <row r="228" spans="2:35" ht="12.6" customHeight="1">
      <c r="B228" s="318"/>
      <c r="C228" s="318"/>
      <c r="D228" s="318"/>
      <c r="E228" s="318"/>
      <c r="F228" s="318"/>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row>
    <row r="229" spans="2:35" ht="12.6" customHeight="1">
      <c r="B229" s="113"/>
      <c r="C229" s="113"/>
      <c r="D229" s="113"/>
      <c r="E229" s="113"/>
      <c r="F229" s="113"/>
      <c r="G229" s="113"/>
      <c r="H229" s="113"/>
      <c r="I229" s="113"/>
      <c r="J229" s="113"/>
      <c r="K229" s="113"/>
      <c r="L229" s="113"/>
      <c r="M229" s="113"/>
      <c r="N229" s="113"/>
      <c r="O229" s="113"/>
      <c r="P229" s="113"/>
      <c r="Q229" s="113"/>
      <c r="R229" s="113"/>
      <c r="S229" s="29"/>
      <c r="T229" s="113"/>
      <c r="U229" s="113"/>
      <c r="V229" s="113"/>
      <c r="W229" s="113"/>
      <c r="X229" s="113"/>
      <c r="Y229" s="113"/>
      <c r="Z229" s="113"/>
      <c r="AA229" s="113"/>
      <c r="AB229" s="113"/>
      <c r="AC229" s="315"/>
      <c r="AD229" s="315"/>
      <c r="AE229" s="315"/>
      <c r="AF229" s="315"/>
      <c r="AG229" s="315"/>
      <c r="AH229" s="315"/>
      <c r="AI229" s="315"/>
    </row>
    <row r="230" spans="2:35" ht="12.6" customHeight="1">
      <c r="B230" s="113"/>
      <c r="C230" s="113"/>
      <c r="D230" s="113"/>
      <c r="E230" s="113"/>
      <c r="F230" s="113"/>
      <c r="G230" s="113"/>
      <c r="H230" s="113"/>
      <c r="I230" s="113"/>
      <c r="J230" s="113"/>
      <c r="K230" s="315"/>
      <c r="L230" s="315"/>
      <c r="M230" s="315"/>
      <c r="N230" s="315"/>
      <c r="O230" s="315"/>
      <c r="P230" s="315"/>
      <c r="Q230" s="315"/>
      <c r="R230" s="113"/>
      <c r="S230" s="29"/>
      <c r="T230" s="113"/>
      <c r="U230" s="113"/>
      <c r="V230" s="113"/>
      <c r="W230" s="113"/>
      <c r="X230" s="113"/>
      <c r="Y230" s="113"/>
      <c r="Z230" s="113"/>
      <c r="AA230" s="113"/>
      <c r="AB230" s="113"/>
      <c r="AC230" s="316"/>
      <c r="AD230" s="316"/>
      <c r="AE230" s="316"/>
      <c r="AF230" s="316"/>
      <c r="AG230" s="316"/>
      <c r="AH230" s="316"/>
      <c r="AI230" s="316"/>
    </row>
    <row r="231" spans="2:35" ht="12.6" customHeight="1">
      <c r="B231" s="113"/>
      <c r="C231" s="113"/>
      <c r="D231" s="113"/>
      <c r="E231" s="113"/>
      <c r="F231" s="113"/>
      <c r="G231" s="113"/>
      <c r="H231" s="113"/>
      <c r="I231" s="113"/>
      <c r="J231" s="113"/>
      <c r="K231" s="113"/>
      <c r="L231" s="113"/>
      <c r="M231" s="113"/>
      <c r="N231" s="113"/>
      <c r="O231" s="113"/>
      <c r="P231" s="113"/>
      <c r="Q231" s="113"/>
      <c r="R231" s="113"/>
      <c r="S231" s="29"/>
      <c r="T231" s="113"/>
      <c r="U231" s="113"/>
      <c r="V231" s="113"/>
      <c r="W231" s="113"/>
      <c r="X231" s="113"/>
      <c r="Y231" s="113"/>
      <c r="Z231" s="113"/>
      <c r="AA231" s="113"/>
      <c r="AB231" s="113"/>
      <c r="AC231" s="316"/>
      <c r="AD231" s="316"/>
      <c r="AE231" s="316"/>
      <c r="AF231" s="316"/>
      <c r="AG231" s="316"/>
      <c r="AH231" s="316"/>
      <c r="AI231" s="316"/>
    </row>
    <row r="232" spans="2:35" ht="12.6" customHeight="1">
      <c r="B232" s="113"/>
      <c r="C232" s="113"/>
      <c r="D232" s="113"/>
      <c r="E232" s="113"/>
      <c r="F232" s="113"/>
      <c r="G232" s="113"/>
      <c r="H232" s="113"/>
      <c r="I232" s="113"/>
      <c r="J232" s="113"/>
      <c r="K232" s="315"/>
      <c r="L232" s="315"/>
      <c r="M232" s="315"/>
      <c r="N232" s="315"/>
      <c r="O232" s="315"/>
      <c r="P232" s="315"/>
      <c r="Q232" s="315"/>
      <c r="R232" s="113"/>
      <c r="S232" s="29"/>
      <c r="T232" s="113"/>
      <c r="U232" s="113"/>
      <c r="V232" s="113"/>
      <c r="W232" s="113"/>
      <c r="X232" s="113"/>
      <c r="Y232" s="113"/>
      <c r="Z232" s="113"/>
      <c r="AA232" s="113"/>
      <c r="AB232" s="113"/>
      <c r="AC232" s="316"/>
      <c r="AD232" s="316"/>
      <c r="AE232" s="316"/>
      <c r="AF232" s="316"/>
      <c r="AG232" s="316"/>
      <c r="AH232" s="316"/>
      <c r="AI232" s="316"/>
    </row>
    <row r="233" spans="2:35" ht="12.6" customHeight="1">
      <c r="B233" s="113"/>
      <c r="C233" s="113"/>
      <c r="D233" s="113"/>
      <c r="E233" s="113"/>
      <c r="F233" s="113"/>
      <c r="G233" s="113"/>
      <c r="H233" s="113"/>
      <c r="I233" s="113"/>
      <c r="J233" s="113"/>
      <c r="K233" s="315"/>
      <c r="L233" s="315"/>
      <c r="M233" s="315"/>
      <c r="N233" s="315"/>
      <c r="O233" s="315"/>
      <c r="P233" s="315"/>
      <c r="Q233" s="315"/>
      <c r="R233" s="113"/>
      <c r="S233" s="29"/>
      <c r="T233" s="113"/>
      <c r="U233" s="113"/>
      <c r="V233" s="113"/>
      <c r="W233" s="113"/>
      <c r="X233" s="113"/>
      <c r="Y233" s="113"/>
      <c r="Z233" s="113"/>
      <c r="AA233" s="113"/>
      <c r="AB233" s="113"/>
      <c r="AC233" s="316"/>
      <c r="AD233" s="316"/>
      <c r="AE233" s="316"/>
      <c r="AF233" s="316"/>
      <c r="AG233" s="316"/>
      <c r="AH233" s="316"/>
      <c r="AI233" s="316"/>
    </row>
    <row r="234" spans="2:35" ht="12.6" customHeight="1">
      <c r="B234" s="113"/>
      <c r="C234" s="113"/>
      <c r="D234" s="113"/>
      <c r="E234" s="113"/>
      <c r="F234" s="113"/>
      <c r="G234" s="113"/>
      <c r="H234" s="113"/>
      <c r="I234" s="113"/>
      <c r="J234" s="113"/>
      <c r="K234" s="315"/>
      <c r="L234" s="315"/>
      <c r="M234" s="315"/>
      <c r="N234" s="315"/>
      <c r="O234" s="315"/>
      <c r="P234" s="315"/>
      <c r="Q234" s="315"/>
      <c r="R234" s="113"/>
      <c r="S234" s="29"/>
      <c r="T234" s="113"/>
      <c r="U234" s="113"/>
      <c r="V234" s="113"/>
      <c r="W234" s="113"/>
      <c r="X234" s="113"/>
      <c r="Y234" s="113"/>
      <c r="Z234" s="113"/>
      <c r="AA234" s="113"/>
      <c r="AB234" s="113"/>
      <c r="AC234" s="316"/>
      <c r="AD234" s="316"/>
      <c r="AE234" s="316"/>
      <c r="AF234" s="316"/>
      <c r="AG234" s="316"/>
      <c r="AH234" s="316"/>
      <c r="AI234" s="316"/>
    </row>
    <row r="235" spans="2:35" ht="12.6" customHeight="1">
      <c r="B235" s="113"/>
      <c r="C235" s="113"/>
      <c r="D235" s="113"/>
      <c r="E235" s="113"/>
      <c r="F235" s="113"/>
      <c r="G235" s="113"/>
      <c r="H235" s="113"/>
      <c r="I235" s="113"/>
      <c r="J235" s="113"/>
      <c r="K235" s="315"/>
      <c r="L235" s="315"/>
      <c r="M235" s="315"/>
      <c r="N235" s="315"/>
      <c r="O235" s="315"/>
      <c r="P235" s="315"/>
      <c r="Q235" s="315"/>
      <c r="R235" s="113"/>
      <c r="S235" s="29"/>
      <c r="T235" s="113"/>
      <c r="U235" s="113"/>
      <c r="V235" s="113"/>
      <c r="W235" s="113"/>
      <c r="X235" s="113"/>
      <c r="Y235" s="113"/>
      <c r="Z235" s="113"/>
      <c r="AA235" s="113"/>
      <c r="AB235" s="113"/>
      <c r="AC235" s="316"/>
      <c r="AD235" s="316"/>
      <c r="AE235" s="316"/>
      <c r="AF235" s="316"/>
      <c r="AG235" s="316"/>
      <c r="AH235" s="316"/>
      <c r="AI235" s="316"/>
    </row>
    <row r="236" spans="2:35" ht="12.6" customHeight="1">
      <c r="B236" s="113"/>
      <c r="C236" s="113"/>
      <c r="D236" s="113"/>
      <c r="E236" s="113"/>
      <c r="F236" s="113"/>
      <c r="G236" s="113"/>
      <c r="H236" s="113"/>
      <c r="I236" s="113"/>
      <c r="J236" s="113"/>
      <c r="K236" s="315"/>
      <c r="L236" s="315"/>
      <c r="M236" s="315"/>
      <c r="N236" s="315"/>
      <c r="O236" s="315"/>
      <c r="P236" s="315"/>
      <c r="Q236" s="315"/>
      <c r="R236" s="113"/>
      <c r="S236" s="29"/>
      <c r="T236" s="113"/>
      <c r="U236" s="113"/>
      <c r="V236" s="113"/>
      <c r="W236" s="113"/>
      <c r="X236" s="113"/>
      <c r="Y236" s="113"/>
      <c r="Z236" s="113"/>
      <c r="AA236" s="113"/>
      <c r="AB236" s="113"/>
      <c r="AC236" s="316"/>
      <c r="AD236" s="316"/>
      <c r="AE236" s="316"/>
      <c r="AF236" s="316"/>
      <c r="AG236" s="316"/>
      <c r="AH236" s="316"/>
      <c r="AI236" s="316"/>
    </row>
    <row r="237" spans="2:35" ht="12.6" customHeight="1">
      <c r="B237" s="113"/>
      <c r="C237" s="113"/>
      <c r="D237" s="113"/>
      <c r="E237" s="113"/>
      <c r="F237" s="113"/>
      <c r="G237" s="113"/>
      <c r="H237" s="113"/>
      <c r="I237" s="113"/>
      <c r="J237" s="113"/>
      <c r="K237" s="315"/>
      <c r="L237" s="315"/>
      <c r="M237" s="315"/>
      <c r="N237" s="315"/>
      <c r="O237" s="315"/>
      <c r="P237" s="315"/>
      <c r="Q237" s="315"/>
      <c r="R237" s="29"/>
      <c r="S237" s="29"/>
      <c r="T237" s="113"/>
      <c r="U237" s="113"/>
      <c r="V237" s="113"/>
      <c r="W237" s="113"/>
      <c r="X237" s="113"/>
      <c r="Y237" s="113"/>
      <c r="Z237" s="113"/>
      <c r="AA237" s="113"/>
      <c r="AB237" s="113"/>
      <c r="AC237" s="316"/>
      <c r="AD237" s="316"/>
      <c r="AE237" s="316"/>
      <c r="AF237" s="316"/>
      <c r="AG237" s="316"/>
      <c r="AH237" s="316"/>
      <c r="AI237" s="316"/>
    </row>
    <row r="238" spans="2:35" ht="12.6" customHeight="1">
      <c r="B238" s="113"/>
      <c r="C238" s="113"/>
      <c r="D238" s="113"/>
      <c r="E238" s="113"/>
      <c r="F238" s="113"/>
      <c r="G238" s="113"/>
      <c r="H238" s="113"/>
      <c r="I238" s="113"/>
      <c r="J238" s="113"/>
      <c r="K238" s="315"/>
      <c r="L238" s="315"/>
      <c r="M238" s="315"/>
      <c r="N238" s="315"/>
      <c r="O238" s="315"/>
      <c r="P238" s="315"/>
      <c r="Q238" s="315"/>
      <c r="R238" s="29"/>
      <c r="S238" s="29"/>
      <c r="T238" s="113"/>
      <c r="U238" s="113"/>
      <c r="V238" s="113"/>
      <c r="W238" s="113"/>
      <c r="X238" s="113"/>
      <c r="Y238" s="113"/>
      <c r="Z238" s="113"/>
      <c r="AA238" s="113"/>
      <c r="AB238" s="113"/>
      <c r="AC238" s="113"/>
      <c r="AD238" s="113"/>
      <c r="AE238" s="113"/>
      <c r="AF238" s="113"/>
      <c r="AG238" s="113"/>
      <c r="AH238" s="113"/>
      <c r="AI238" s="113"/>
    </row>
    <row r="239" spans="2:35" ht="12.6" customHeight="1">
      <c r="B239" s="29"/>
      <c r="C239" s="29"/>
      <c r="D239" s="29"/>
      <c r="E239" s="29"/>
      <c r="F239" s="29"/>
      <c r="G239" s="29"/>
      <c r="H239" s="29"/>
      <c r="I239" s="29"/>
      <c r="J239" s="29"/>
      <c r="K239" s="29"/>
      <c r="L239" s="29"/>
      <c r="M239" s="29"/>
      <c r="N239" s="29"/>
      <c r="O239" s="29"/>
      <c r="P239" s="315"/>
      <c r="Q239" s="315"/>
      <c r="R239" s="29"/>
      <c r="S239" s="29"/>
      <c r="T239" s="29"/>
      <c r="U239" s="29"/>
      <c r="V239" s="29"/>
      <c r="W239" s="29"/>
      <c r="X239" s="29"/>
      <c r="Y239" s="29"/>
      <c r="Z239" s="29"/>
      <c r="AA239" s="29"/>
      <c r="AB239" s="29"/>
      <c r="AC239" s="29"/>
      <c r="AD239" s="29"/>
      <c r="AE239" s="29"/>
      <c r="AF239" s="29"/>
      <c r="AG239" s="29"/>
      <c r="AH239" s="29"/>
      <c r="AI239" s="29"/>
    </row>
    <row r="240" spans="2:35" ht="12.6" customHeight="1">
      <c r="B240" s="113"/>
      <c r="C240"/>
      <c r="D240"/>
      <c r="E240"/>
      <c r="F240"/>
      <c r="G240"/>
      <c r="H240"/>
      <c r="I240"/>
      <c r="J240"/>
      <c r="K240"/>
      <c r="L240"/>
      <c r="M240"/>
      <c r="N240"/>
      <c r="O240"/>
      <c r="P240"/>
      <c r="Q240"/>
      <c r="R240"/>
      <c r="S240"/>
      <c r="T240"/>
      <c r="U240"/>
      <c r="V240"/>
      <c r="W240"/>
      <c r="X240"/>
      <c r="Y240"/>
      <c r="Z240" s="29"/>
      <c r="AA240" s="29"/>
      <c r="AB240"/>
      <c r="AC240" s="29"/>
      <c r="AD240" s="29"/>
      <c r="AE240" s="29"/>
      <c r="AF240" s="29"/>
      <c r="AG240" s="29"/>
      <c r="AH240" s="29"/>
      <c r="AI240" s="29"/>
    </row>
    <row r="241" spans="2:35" ht="12.6" customHeight="1">
      <c r="B241" s="113"/>
      <c r="C241"/>
      <c r="D241"/>
      <c r="E241"/>
      <c r="F241"/>
      <c r="G241"/>
      <c r="H241"/>
      <c r="I241"/>
      <c r="J241"/>
      <c r="K241"/>
      <c r="L241"/>
      <c r="M241"/>
      <c r="N241"/>
      <c r="O241"/>
      <c r="P241"/>
      <c r="Q241"/>
      <c r="R241"/>
      <c r="S241"/>
      <c r="T241"/>
      <c r="U241"/>
      <c r="V241"/>
      <c r="W241"/>
      <c r="X241"/>
      <c r="Y241"/>
      <c r="Z241"/>
      <c r="AA241"/>
      <c r="AB241"/>
      <c r="AC241"/>
      <c r="AD241"/>
      <c r="AE241"/>
      <c r="AF241"/>
      <c r="AG241"/>
      <c r="AH241" s="113"/>
      <c r="AI241" s="113"/>
    </row>
    <row r="242" spans="2:35" ht="12.6" customHeight="1">
      <c r="B242" s="29"/>
      <c r="C242"/>
      <c r="D242"/>
      <c r="E242"/>
      <c r="F242"/>
      <c r="G242"/>
      <c r="H242"/>
      <c r="I242"/>
      <c r="J242"/>
      <c r="K242"/>
      <c r="L242"/>
      <c r="M242"/>
      <c r="N242"/>
      <c r="O242"/>
      <c r="P242"/>
      <c r="Q242"/>
      <c r="R242"/>
      <c r="S242"/>
      <c r="T242"/>
      <c r="U242"/>
      <c r="V242"/>
      <c r="W242"/>
      <c r="X242"/>
      <c r="Y242"/>
      <c r="Z242"/>
      <c r="AA242"/>
      <c r="AB242"/>
      <c r="AC242"/>
      <c r="AD242"/>
      <c r="AE242"/>
      <c r="AF242"/>
      <c r="AG242"/>
      <c r="AH242" s="29"/>
      <c r="AI242" s="29"/>
    </row>
    <row r="243" spans="2:35" ht="12.6" customHeight="1">
      <c r="B243" s="29"/>
      <c r="C243" s="29"/>
      <c r="D243" s="29"/>
      <c r="E243" s="29"/>
      <c r="F243"/>
      <c r="G243"/>
      <c r="H243"/>
      <c r="I243"/>
      <c r="J243"/>
      <c r="K243"/>
      <c r="L243"/>
      <c r="M243"/>
      <c r="N243"/>
      <c r="O243"/>
      <c r="P243"/>
      <c r="Q243"/>
      <c r="R243"/>
      <c r="S243"/>
      <c r="T243"/>
      <c r="U243"/>
      <c r="V243"/>
      <c r="W243"/>
      <c r="X243"/>
      <c r="Y243"/>
      <c r="Z243"/>
      <c r="AA243"/>
      <c r="AB243"/>
      <c r="AC243"/>
      <c r="AD243"/>
      <c r="AE243"/>
      <c r="AF243"/>
      <c r="AG243"/>
      <c r="AH243" s="29"/>
      <c r="AI243" s="29"/>
    </row>
    <row r="244" spans="2:35" ht="12.6" customHeight="1">
      <c r="B244" s="29"/>
      <c r="C244" s="29"/>
      <c r="D244" s="29"/>
      <c r="E244" s="29"/>
      <c r="F244"/>
      <c r="G244"/>
      <c r="H244"/>
      <c r="I244"/>
      <c r="J244"/>
      <c r="K244"/>
      <c r="L244"/>
      <c r="M244"/>
      <c r="N244"/>
      <c r="O244"/>
      <c r="P244"/>
      <c r="Q244"/>
      <c r="R244"/>
      <c r="S244"/>
      <c r="T244"/>
      <c r="U244"/>
      <c r="V244"/>
      <c r="W244"/>
      <c r="X244"/>
      <c r="Y244"/>
      <c r="Z244"/>
      <c r="AA244" s="29"/>
      <c r="AB244" s="29"/>
      <c r="AC244" s="29"/>
      <c r="AD244" s="29"/>
      <c r="AE244" s="29"/>
      <c r="AF244" s="29"/>
      <c r="AG244" s="29"/>
      <c r="AH244" s="29"/>
      <c r="AI244" s="29"/>
    </row>
    <row r="245" spans="2:35" ht="12.6" customHeight="1">
      <c r="B245"/>
      <c r="C245"/>
      <c r="D245" s="672">
        <v>10</v>
      </c>
      <c r="E245" s="673"/>
      <c r="F245" s="502" t="s">
        <v>1093</v>
      </c>
      <c r="G245" s="503"/>
      <c r="H245" s="503"/>
      <c r="I245" s="503"/>
      <c r="J245" s="503"/>
      <c r="K245" s="503"/>
      <c r="L245" s="503"/>
      <c r="M245" s="503"/>
      <c r="N245" s="503"/>
      <c r="O245" s="503"/>
      <c r="P245" s="503"/>
      <c r="Q245" s="503"/>
      <c r="R245" s="503"/>
      <c r="S245" s="503"/>
      <c r="T245" s="503"/>
      <c r="U245" s="503"/>
      <c r="V245" s="503"/>
      <c r="W245" s="503"/>
      <c r="X245" s="503"/>
      <c r="Y245" s="503"/>
      <c r="Z245" s="504"/>
      <c r="AA245" s="405"/>
      <c r="AB245" s="406"/>
      <c r="AC245" s="405"/>
      <c r="AD245" s="405"/>
      <c r="AE245" s="405"/>
      <c r="AF245" s="405"/>
      <c r="AG245" s="405"/>
      <c r="AH245"/>
      <c r="AI245" s="369"/>
    </row>
    <row r="246" spans="2:35" ht="12.6" customHeight="1">
      <c r="B246"/>
      <c r="C246"/>
      <c r="D246" s="672"/>
      <c r="E246" s="673"/>
      <c r="F246" s="674"/>
      <c r="G246" s="675"/>
      <c r="H246" s="675"/>
      <c r="I246" s="675"/>
      <c r="J246" s="675"/>
      <c r="K246" s="675"/>
      <c r="L246" s="675"/>
      <c r="M246" s="675"/>
      <c r="N246" s="675"/>
      <c r="O246" s="675"/>
      <c r="P246" s="675"/>
      <c r="Q246" s="675"/>
      <c r="R246" s="675"/>
      <c r="S246" s="675"/>
      <c r="T246" s="675"/>
      <c r="U246" s="675"/>
      <c r="V246" s="675"/>
      <c r="W246" s="675"/>
      <c r="X246" s="675"/>
      <c r="Y246" s="675"/>
      <c r="Z246" s="676"/>
      <c r="AA246" s="405"/>
      <c r="AB246" s="407" t="str">
        <f>IFERROR("DM "&amp;INDEX('Physical Condition &amp; DM'!$A$93:$A$143,MATCH(VALUE(TRIM(RIGHT(D245,2))),'Physical Condition &amp; DM'!$AE$93:$AE$143,0))&amp;IF(ISBLANK(INDEX('Physical Condition &amp; DM'!$AG$93:$AG$143,MATCH(VALUE(TRIM(RIGHT(D245,2))),'Physical Condition &amp; DM'!$AE$93:$AE$143,0))),"",": Est. Cost "&amp;TEXT(INDEX('Physical Condition &amp; DM'!$AG$93:$AG$143,MATCH(VALUE(TRIM(RIGHT(D245,2))),'Physical Condition &amp; DM'!$AE$93:$AE$143,0)),"$#,##0")),"")</f>
        <v/>
      </c>
      <c r="AC246" s="405"/>
      <c r="AD246" s="405"/>
      <c r="AE246" s="405"/>
      <c r="AF246" s="405"/>
      <c r="AG246" s="405"/>
      <c r="AH246"/>
      <c r="AI246" s="369"/>
    </row>
    <row r="247" spans="2:35" ht="15" customHeight="1">
      <c r="B247"/>
      <c r="C247"/>
      <c r="D247" s="672"/>
      <c r="E247" s="672"/>
      <c r="F247" s="505"/>
      <c r="G247" s="506"/>
      <c r="H247" s="506"/>
      <c r="I247" s="506"/>
      <c r="J247" s="506"/>
      <c r="K247" s="506"/>
      <c r="L247" s="506"/>
      <c r="M247" s="506"/>
      <c r="N247" s="506"/>
      <c r="O247" s="506"/>
      <c r="P247" s="506"/>
      <c r="Q247" s="506"/>
      <c r="R247" s="506"/>
      <c r="S247" s="506"/>
      <c r="T247" s="506"/>
      <c r="U247" s="506"/>
      <c r="V247" s="506"/>
      <c r="W247" s="506"/>
      <c r="X247" s="506"/>
      <c r="Y247" s="506"/>
      <c r="Z247" s="507"/>
      <c r="AA247" s="369"/>
      <c r="AB247" s="407" t="str">
        <f t="array" aca="1" ref="AB247" ca="1">IFERROR("RV "&amp;INDEX('Repairs Verification'!$A$29:$A$2177,MATCH(VALUE(TRIM(RIGHT(D245,2))),'Repairs Verification'!$AT$29:$AT$2177,0))&amp;IF(ISBLANK(INDEX('Repairs Verification'!$AT$29:$AT$2177,MATCH(VALUE(TRIM(RIGHT(D245,2))),'Repairs Verification'!$AT$29:$AT$2177,0))),"",": "&amp;INDIRECT("RepairStatusType"&amp;INDEX('Repairs Verification'!$A$29:$A$2177,MATCH(VALUE(TRIM(RIGHT(D245,2))),'Repairs Verification'!$AT$29:$AT$2177,0)))),"")</f>
        <v/>
      </c>
      <c r="AC247" s="408"/>
      <c r="AD247" s="408"/>
      <c r="AE247" s="408"/>
      <c r="AF247" s="408"/>
      <c r="AG247" s="408"/>
      <c r="AH247" s="369"/>
      <c r="AI247" s="369"/>
    </row>
    <row r="248" spans="2:35" ht="15" customHeight="1">
      <c r="B248" s="116"/>
      <c r="C248" s="116"/>
      <c r="D248" s="116"/>
      <c r="E248" s="116"/>
      <c r="F248" s="116"/>
      <c r="G248" s="116"/>
      <c r="H248" s="116"/>
      <c r="I248" s="116"/>
      <c r="J248" s="116"/>
      <c r="K248" s="116"/>
      <c r="L248" s="116"/>
      <c r="M248" s="116"/>
      <c r="N248" s="116"/>
      <c r="O248" s="116"/>
      <c r="P248" s="29"/>
      <c r="Q248" s="29"/>
      <c r="R248" s="113"/>
      <c r="S248" s="29"/>
      <c r="T248" s="113"/>
      <c r="U248" s="113"/>
      <c r="V248" s="113"/>
      <c r="W248" s="113"/>
      <c r="X248" s="113"/>
      <c r="Y248" s="113"/>
      <c r="Z248" s="113"/>
      <c r="AA248" s="29"/>
      <c r="AB248" s="29"/>
      <c r="AC248" s="29"/>
      <c r="AD248" s="29"/>
      <c r="AE248" s="29"/>
      <c r="AF248" s="29"/>
      <c r="AG248" s="29"/>
      <c r="AH248" s="29"/>
      <c r="AI248" s="117"/>
    </row>
    <row r="249" spans="2:35" ht="15" customHeight="1">
      <c r="B249" s="317"/>
      <c r="C249" s="317"/>
      <c r="D249" s="317"/>
      <c r="E249" s="317"/>
      <c r="F249" s="317"/>
      <c r="G249" s="317"/>
      <c r="H249" s="317"/>
      <c r="I249" s="317"/>
      <c r="J249" s="317"/>
      <c r="K249" s="317"/>
      <c r="L249" s="317"/>
      <c r="M249" s="317"/>
      <c r="N249" s="317"/>
      <c r="O249" s="317"/>
      <c r="P249" s="317"/>
      <c r="Q249" s="317"/>
      <c r="R249" s="113"/>
      <c r="S249" s="29"/>
      <c r="T249" s="29"/>
      <c r="U249" s="29"/>
      <c r="V249" s="29"/>
      <c r="W249" s="29"/>
      <c r="X249" s="29"/>
      <c r="Y249" s="29"/>
      <c r="Z249" s="29"/>
      <c r="AA249" s="29"/>
      <c r="AB249" s="29"/>
      <c r="AC249" s="29"/>
      <c r="AD249" s="29"/>
      <c r="AE249" s="29"/>
      <c r="AF249" s="29"/>
      <c r="AG249" s="29"/>
      <c r="AH249" s="29"/>
      <c r="AI249" s="29"/>
    </row>
    <row r="250" spans="2:35" ht="12.6" customHeight="1">
      <c r="B250" s="317"/>
      <c r="C250" s="317"/>
      <c r="D250" s="317"/>
      <c r="E250" s="317"/>
      <c r="F250" s="317"/>
      <c r="G250" s="317"/>
      <c r="H250" s="317"/>
      <c r="I250" s="317"/>
      <c r="J250" s="317"/>
      <c r="K250" s="317"/>
      <c r="L250" s="317"/>
      <c r="M250" s="317"/>
      <c r="N250" s="317"/>
      <c r="O250" s="317"/>
      <c r="P250" s="317"/>
      <c r="Q250" s="317"/>
      <c r="R250" s="113"/>
      <c r="S250" s="29"/>
      <c r="T250" s="29"/>
      <c r="U250" s="29"/>
      <c r="V250" s="29"/>
      <c r="W250" s="29"/>
      <c r="X250" s="29"/>
      <c r="Y250" s="29"/>
      <c r="Z250" s="29"/>
      <c r="AA250" s="29"/>
      <c r="AB250" s="29"/>
      <c r="AC250" s="29"/>
      <c r="AD250" s="29"/>
      <c r="AE250" s="29"/>
      <c r="AF250" s="29"/>
      <c r="AG250" s="29"/>
      <c r="AH250" s="29"/>
      <c r="AI250" s="29"/>
    </row>
    <row r="251" spans="2:35" ht="12.6" customHeight="1">
      <c r="B251" s="318"/>
      <c r="C251" s="318"/>
      <c r="D251" s="318"/>
      <c r="E251" s="318"/>
      <c r="F251" s="318"/>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row>
    <row r="252" spans="2:35" ht="12.6" customHeight="1">
      <c r="B252" s="318"/>
      <c r="C252" s="318"/>
      <c r="D252" s="318"/>
      <c r="E252" s="318"/>
      <c r="F252" s="318"/>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row>
    <row r="253" spans="2:35" ht="12.6" customHeight="1">
      <c r="B253" s="113"/>
      <c r="C253" s="113"/>
      <c r="D253" s="113"/>
      <c r="E253" s="113"/>
      <c r="F253" s="113"/>
      <c r="G253" s="113"/>
      <c r="H253" s="113"/>
      <c r="I253" s="113"/>
      <c r="J253" s="113"/>
      <c r="K253" s="113"/>
      <c r="L253" s="113"/>
      <c r="M253" s="113"/>
      <c r="N253" s="113"/>
      <c r="O253" s="113"/>
      <c r="P253" s="113"/>
      <c r="Q253" s="113"/>
      <c r="R253" s="113"/>
      <c r="S253" s="29"/>
      <c r="T253" s="113"/>
      <c r="U253" s="113"/>
      <c r="V253" s="113"/>
      <c r="W253" s="113"/>
      <c r="X253" s="113"/>
      <c r="Y253" s="113"/>
      <c r="Z253" s="113"/>
      <c r="AA253" s="113"/>
      <c r="AB253" s="113"/>
      <c r="AC253" s="315"/>
      <c r="AD253" s="315"/>
      <c r="AE253" s="315"/>
      <c r="AF253" s="315"/>
      <c r="AG253" s="315"/>
      <c r="AH253" s="315"/>
      <c r="AI253" s="315"/>
    </row>
    <row r="254" spans="2:35" ht="12.6" customHeight="1">
      <c r="B254" s="113"/>
      <c r="C254" s="113"/>
      <c r="D254" s="113"/>
      <c r="E254" s="113"/>
      <c r="F254" s="113"/>
      <c r="G254" s="113"/>
      <c r="H254" s="113"/>
      <c r="I254" s="113"/>
      <c r="J254" s="113"/>
      <c r="K254" s="315"/>
      <c r="L254" s="315"/>
      <c r="M254" s="315"/>
      <c r="N254" s="315"/>
      <c r="O254" s="315"/>
      <c r="P254" s="315"/>
      <c r="Q254" s="315"/>
      <c r="R254" s="113"/>
      <c r="S254" s="29"/>
      <c r="T254" s="113"/>
      <c r="U254" s="113"/>
      <c r="V254" s="113"/>
      <c r="W254" s="113"/>
      <c r="X254" s="113"/>
      <c r="Y254" s="113"/>
      <c r="Z254" s="113"/>
      <c r="AA254" s="113"/>
      <c r="AB254" s="113"/>
      <c r="AC254" s="316"/>
      <c r="AD254" s="316"/>
      <c r="AE254" s="316"/>
      <c r="AF254" s="316"/>
      <c r="AG254" s="316"/>
      <c r="AH254" s="316"/>
      <c r="AI254" s="316"/>
    </row>
    <row r="255" spans="2:35" ht="12.6" customHeight="1">
      <c r="B255" s="113"/>
      <c r="C255" s="113"/>
      <c r="D255" s="113"/>
      <c r="E255" s="113"/>
      <c r="F255" s="113"/>
      <c r="G255" s="113"/>
      <c r="H255" s="113"/>
      <c r="I255" s="113"/>
      <c r="J255" s="113"/>
      <c r="K255" s="113"/>
      <c r="L255" s="113"/>
      <c r="M255" s="113"/>
      <c r="N255" s="113"/>
      <c r="O255" s="113"/>
      <c r="P255" s="113"/>
      <c r="Q255" s="113"/>
      <c r="R255" s="113"/>
      <c r="S255" s="29"/>
      <c r="T255" s="113"/>
      <c r="U255" s="113"/>
      <c r="V255" s="113"/>
      <c r="W255" s="113"/>
      <c r="X255" s="113"/>
      <c r="Y255" s="113"/>
      <c r="Z255" s="113"/>
      <c r="AA255" s="113"/>
      <c r="AB255" s="113"/>
      <c r="AC255" s="316"/>
      <c r="AD255" s="316"/>
      <c r="AE255" s="316"/>
      <c r="AF255" s="316"/>
      <c r="AG255" s="316"/>
      <c r="AH255" s="316"/>
      <c r="AI255" s="316"/>
    </row>
    <row r="256" spans="2:35" ht="12.6" customHeight="1">
      <c r="B256" s="113"/>
      <c r="C256" s="113"/>
      <c r="D256" s="113"/>
      <c r="E256" s="113"/>
      <c r="F256" s="113"/>
      <c r="G256" s="113"/>
      <c r="H256" s="113"/>
      <c r="I256" s="113"/>
      <c r="J256" s="113"/>
      <c r="K256" s="315"/>
      <c r="L256" s="315"/>
      <c r="M256" s="315"/>
      <c r="N256" s="315"/>
      <c r="O256" s="315"/>
      <c r="P256" s="315"/>
      <c r="Q256" s="315"/>
      <c r="R256" s="113"/>
      <c r="S256" s="29"/>
      <c r="T256" s="113"/>
      <c r="U256" s="113"/>
      <c r="V256" s="113"/>
      <c r="W256" s="113"/>
      <c r="X256" s="113"/>
      <c r="Y256" s="113"/>
      <c r="Z256" s="113"/>
      <c r="AA256" s="113"/>
      <c r="AB256" s="113"/>
      <c r="AC256" s="316"/>
      <c r="AD256" s="316"/>
      <c r="AE256" s="316"/>
      <c r="AF256" s="316"/>
      <c r="AG256" s="316"/>
      <c r="AH256" s="316"/>
      <c r="AI256" s="316"/>
    </row>
    <row r="257" spans="2:35" ht="12.6" customHeight="1">
      <c r="B257" s="113"/>
      <c r="C257" s="113"/>
      <c r="D257" s="113"/>
      <c r="E257" s="113"/>
      <c r="F257" s="113"/>
      <c r="G257" s="113"/>
      <c r="H257" s="113"/>
      <c r="I257" s="113"/>
      <c r="J257" s="113"/>
      <c r="K257" s="315"/>
      <c r="L257" s="315"/>
      <c r="M257" s="315"/>
      <c r="N257" s="315"/>
      <c r="O257" s="315"/>
      <c r="P257" s="315"/>
      <c r="Q257" s="315"/>
      <c r="R257" s="113"/>
      <c r="S257" s="29"/>
      <c r="T257" s="113"/>
      <c r="U257" s="113"/>
      <c r="V257" s="113"/>
      <c r="W257" s="113"/>
      <c r="X257" s="113"/>
      <c r="Y257" s="113"/>
      <c r="Z257" s="113"/>
      <c r="AA257" s="113"/>
      <c r="AB257" s="113"/>
      <c r="AC257" s="316"/>
      <c r="AD257" s="316"/>
      <c r="AE257" s="316"/>
      <c r="AF257" s="316"/>
      <c r="AG257" s="316"/>
      <c r="AH257" s="316"/>
      <c r="AI257" s="316"/>
    </row>
    <row r="258" spans="2:35" ht="12.6" customHeight="1">
      <c r="B258" s="113"/>
      <c r="C258" s="113"/>
      <c r="D258" s="113"/>
      <c r="E258" s="113"/>
      <c r="F258" s="113"/>
      <c r="G258" s="113"/>
      <c r="H258" s="113"/>
      <c r="I258" s="113"/>
      <c r="J258" s="113"/>
      <c r="K258" s="315"/>
      <c r="L258" s="315"/>
      <c r="M258" s="315"/>
      <c r="N258" s="315"/>
      <c r="O258" s="315"/>
      <c r="P258" s="315"/>
      <c r="Q258" s="315"/>
      <c r="R258" s="113"/>
      <c r="S258" s="29"/>
      <c r="T258" s="113"/>
      <c r="U258" s="113"/>
      <c r="V258" s="113"/>
      <c r="W258" s="113"/>
      <c r="X258" s="113"/>
      <c r="Y258" s="113"/>
      <c r="Z258" s="113"/>
      <c r="AA258" s="113"/>
      <c r="AB258" s="113"/>
      <c r="AC258" s="316"/>
      <c r="AD258" s="316"/>
      <c r="AE258" s="316"/>
      <c r="AF258" s="316"/>
      <c r="AG258" s="316"/>
      <c r="AH258" s="316"/>
      <c r="AI258" s="316"/>
    </row>
    <row r="259" spans="2:35" ht="12.6" customHeight="1">
      <c r="B259" s="113"/>
      <c r="C259" s="113"/>
      <c r="D259" s="113"/>
      <c r="E259" s="113"/>
      <c r="F259" s="113"/>
      <c r="G259" s="113"/>
      <c r="H259" s="113"/>
      <c r="I259" s="113"/>
      <c r="J259" s="113"/>
      <c r="K259" s="315"/>
      <c r="L259" s="315"/>
      <c r="M259" s="315"/>
      <c r="N259" s="315"/>
      <c r="O259" s="315"/>
      <c r="P259" s="315"/>
      <c r="Q259" s="315"/>
      <c r="R259" s="113"/>
      <c r="S259" s="29"/>
      <c r="T259" s="113"/>
      <c r="U259" s="113"/>
      <c r="V259" s="113"/>
      <c r="W259" s="113"/>
      <c r="X259" s="113"/>
      <c r="Y259" s="113"/>
      <c r="Z259" s="113"/>
      <c r="AA259" s="113"/>
      <c r="AB259" s="113"/>
      <c r="AC259" s="316"/>
      <c r="AD259" s="316"/>
      <c r="AE259" s="316"/>
      <c r="AF259" s="316"/>
      <c r="AG259" s="316"/>
      <c r="AH259" s="316"/>
      <c r="AI259" s="316"/>
    </row>
    <row r="260" spans="2:35" ht="12.6" customHeight="1">
      <c r="B260" s="113"/>
      <c r="C260" s="113"/>
      <c r="D260" s="113"/>
      <c r="E260" s="113"/>
      <c r="F260" s="113"/>
      <c r="G260" s="113"/>
      <c r="H260" s="113"/>
      <c r="I260" s="113"/>
      <c r="J260" s="113"/>
      <c r="K260" s="315"/>
      <c r="L260" s="315"/>
      <c r="M260" s="315"/>
      <c r="N260" s="315"/>
      <c r="O260" s="315"/>
      <c r="P260" s="315"/>
      <c r="Q260" s="315"/>
      <c r="R260" s="113"/>
      <c r="S260" s="29"/>
      <c r="T260" s="113"/>
      <c r="U260" s="113"/>
      <c r="V260" s="113"/>
      <c r="W260" s="113"/>
      <c r="X260" s="113"/>
      <c r="Y260" s="113"/>
      <c r="Z260" s="113"/>
      <c r="AA260" s="113"/>
      <c r="AB260" s="113"/>
      <c r="AC260" s="316"/>
      <c r="AD260" s="316"/>
      <c r="AE260" s="316"/>
      <c r="AF260" s="316"/>
      <c r="AG260" s="316"/>
      <c r="AH260" s="316"/>
      <c r="AI260" s="316"/>
    </row>
    <row r="261" spans="2:35" ht="12.6" customHeight="1">
      <c r="B261" s="113"/>
      <c r="C261" s="113"/>
      <c r="D261" s="113"/>
      <c r="E261" s="113"/>
      <c r="F261" s="113"/>
      <c r="G261" s="113"/>
      <c r="H261" s="113"/>
      <c r="I261" s="113"/>
      <c r="J261" s="113"/>
      <c r="K261" s="315"/>
      <c r="L261" s="315"/>
      <c r="M261" s="315"/>
      <c r="N261" s="315"/>
      <c r="O261" s="315"/>
      <c r="P261" s="315"/>
      <c r="Q261" s="315"/>
      <c r="R261" s="29"/>
      <c r="S261" s="29"/>
      <c r="T261" s="113"/>
      <c r="U261" s="113"/>
      <c r="V261" s="113"/>
      <c r="W261" s="113"/>
      <c r="X261" s="113"/>
      <c r="Y261" s="113"/>
      <c r="Z261" s="113"/>
      <c r="AA261" s="113"/>
      <c r="AB261" s="113"/>
      <c r="AC261" s="316"/>
      <c r="AD261" s="316"/>
      <c r="AE261" s="316"/>
      <c r="AF261" s="316"/>
      <c r="AG261" s="316"/>
      <c r="AH261" s="316"/>
      <c r="AI261" s="316"/>
    </row>
    <row r="262" spans="2:35" ht="12.6" customHeight="1">
      <c r="B262" s="113"/>
      <c r="C262" s="113"/>
      <c r="D262" s="113"/>
      <c r="E262" s="113"/>
      <c r="F262" s="113"/>
      <c r="G262" s="113"/>
      <c r="H262" s="113"/>
      <c r="I262" s="113"/>
      <c r="J262" s="113"/>
      <c r="K262" s="315"/>
      <c r="L262" s="315"/>
      <c r="M262" s="315"/>
      <c r="N262" s="315"/>
      <c r="O262" s="315"/>
      <c r="P262" s="315"/>
      <c r="Q262" s="315"/>
      <c r="R262" s="29"/>
      <c r="S262" s="29"/>
      <c r="T262" s="113"/>
      <c r="U262" s="113"/>
      <c r="V262" s="113"/>
      <c r="W262" s="113"/>
      <c r="X262" s="113"/>
      <c r="Y262" s="113"/>
      <c r="Z262" s="113"/>
      <c r="AA262" s="113"/>
      <c r="AB262" s="113"/>
      <c r="AC262" s="113"/>
      <c r="AD262" s="113"/>
      <c r="AE262" s="113"/>
      <c r="AF262" s="113"/>
      <c r="AG262" s="113"/>
      <c r="AH262" s="113"/>
      <c r="AI262" s="113"/>
    </row>
    <row r="263" spans="2:35" ht="12.6" customHeight="1">
      <c r="B263" s="29"/>
      <c r="C263" s="29"/>
      <c r="D263" s="29"/>
      <c r="E263" s="29"/>
      <c r="F263" s="29"/>
      <c r="G263" s="29"/>
      <c r="H263" s="29"/>
      <c r="I263" s="29"/>
      <c r="J263" s="29"/>
      <c r="K263" s="29"/>
      <c r="L263" s="29"/>
      <c r="M263" s="29"/>
      <c r="N263" s="29"/>
      <c r="O263" s="29"/>
      <c r="P263" s="315"/>
      <c r="Q263" s="315"/>
      <c r="R263" s="29"/>
      <c r="S263" s="29"/>
      <c r="T263" s="29"/>
      <c r="U263" s="29"/>
      <c r="V263" s="29"/>
      <c r="W263" s="29"/>
      <c r="X263" s="29"/>
      <c r="Y263" s="29"/>
      <c r="Z263" s="29"/>
      <c r="AA263" s="29"/>
      <c r="AB263" s="29"/>
      <c r="AC263" s="29"/>
      <c r="AD263" s="29"/>
      <c r="AE263" s="29"/>
      <c r="AF263" s="29"/>
      <c r="AG263" s="29"/>
      <c r="AH263" s="29"/>
      <c r="AI263" s="29"/>
    </row>
    <row r="264" spans="2:35" ht="12.6" customHeight="1">
      <c r="B264" s="113"/>
      <c r="C264"/>
      <c r="D264"/>
      <c r="E264"/>
      <c r="F264"/>
      <c r="G264"/>
      <c r="H264"/>
      <c r="I264"/>
      <c r="J264"/>
      <c r="K264"/>
      <c r="L264"/>
      <c r="M264"/>
      <c r="N264"/>
      <c r="O264"/>
      <c r="P264"/>
      <c r="Q264"/>
      <c r="R264"/>
      <c r="S264"/>
      <c r="T264"/>
      <c r="U264"/>
      <c r="V264"/>
      <c r="W264"/>
      <c r="X264"/>
      <c r="Y264"/>
      <c r="Z264" s="29"/>
      <c r="AA264" s="29"/>
      <c r="AB264"/>
      <c r="AC264" s="29"/>
      <c r="AD264" s="29"/>
      <c r="AE264" s="29"/>
      <c r="AF264" s="29"/>
      <c r="AG264" s="29"/>
      <c r="AH264" s="29"/>
      <c r="AI264" s="29"/>
    </row>
    <row r="265" spans="2:35" ht="12.6" customHeight="1">
      <c r="B265" s="113"/>
      <c r="C265"/>
      <c r="D265"/>
      <c r="E265"/>
      <c r="F265"/>
      <c r="G265"/>
      <c r="H265"/>
      <c r="I265"/>
      <c r="J265"/>
      <c r="K265"/>
      <c r="L265"/>
      <c r="M265"/>
      <c r="N265"/>
      <c r="O265"/>
      <c r="P265"/>
      <c r="Q265"/>
      <c r="R265"/>
      <c r="S265"/>
      <c r="T265"/>
      <c r="U265"/>
      <c r="V265"/>
      <c r="W265"/>
      <c r="X265"/>
      <c r="Y265"/>
      <c r="Z265"/>
      <c r="AA265"/>
      <c r="AB265"/>
      <c r="AC265"/>
      <c r="AD265"/>
      <c r="AE265"/>
      <c r="AF265"/>
      <c r="AG265"/>
      <c r="AH265" s="113"/>
      <c r="AI265" s="113"/>
    </row>
    <row r="266" spans="2:35" ht="12.6" customHeight="1">
      <c r="B266" s="29"/>
      <c r="C266"/>
      <c r="D266"/>
      <c r="E266"/>
      <c r="F266"/>
      <c r="G266"/>
      <c r="H266"/>
      <c r="I266"/>
      <c r="J266"/>
      <c r="K266"/>
      <c r="L266"/>
      <c r="M266"/>
      <c r="N266"/>
      <c r="O266"/>
      <c r="P266"/>
      <c r="Q266"/>
      <c r="R266"/>
      <c r="S266"/>
      <c r="T266"/>
      <c r="U266"/>
      <c r="V266"/>
      <c r="W266"/>
      <c r="X266"/>
      <c r="Y266"/>
      <c r="Z266"/>
      <c r="AA266"/>
      <c r="AB266"/>
      <c r="AC266"/>
      <c r="AD266"/>
      <c r="AE266"/>
      <c r="AF266"/>
      <c r="AG266"/>
      <c r="AH266" s="29"/>
      <c r="AI266" s="29"/>
    </row>
    <row r="267" spans="2:35" ht="12.6" customHeight="1">
      <c r="B267" s="29"/>
      <c r="C267" s="29"/>
      <c r="D267" s="29"/>
      <c r="E267" s="29"/>
      <c r="F267"/>
      <c r="G267"/>
      <c r="H267"/>
      <c r="I267"/>
      <c r="J267"/>
      <c r="K267"/>
      <c r="L267"/>
      <c r="M267"/>
      <c r="N267"/>
      <c r="O267"/>
      <c r="P267"/>
      <c r="Q267"/>
      <c r="R267"/>
      <c r="S267"/>
      <c r="T267"/>
      <c r="U267"/>
      <c r="V267"/>
      <c r="W267"/>
      <c r="X267"/>
      <c r="Y267"/>
      <c r="Z267"/>
      <c r="AA267"/>
      <c r="AB267"/>
      <c r="AC267"/>
      <c r="AD267"/>
      <c r="AE267"/>
      <c r="AF267"/>
      <c r="AG267"/>
      <c r="AH267" s="29"/>
      <c r="AI267" s="29"/>
    </row>
    <row r="268" spans="2:35" ht="12.6" customHeight="1">
      <c r="B268" s="29"/>
      <c r="C268" s="29"/>
      <c r="D268" s="29"/>
      <c r="E268" s="29"/>
      <c r="F268"/>
      <c r="G268"/>
      <c r="H268"/>
      <c r="I268"/>
      <c r="J268"/>
      <c r="K268"/>
      <c r="L268"/>
      <c r="M268"/>
      <c r="N268"/>
      <c r="O268"/>
      <c r="P268"/>
      <c r="Q268"/>
      <c r="R268"/>
      <c r="S268"/>
      <c r="T268"/>
      <c r="U268"/>
      <c r="V268"/>
      <c r="W268"/>
      <c r="X268"/>
      <c r="Y268"/>
      <c r="Z268"/>
      <c r="AA268" s="29"/>
      <c r="AB268" s="29"/>
      <c r="AC268" s="29"/>
      <c r="AD268" s="29"/>
      <c r="AE268" s="29"/>
      <c r="AF268" s="29"/>
      <c r="AG268" s="29"/>
      <c r="AH268" s="29"/>
      <c r="AI268" s="29"/>
    </row>
    <row r="269" spans="2:35" ht="12.6" customHeight="1">
      <c r="B269"/>
      <c r="C269"/>
      <c r="D269" s="672">
        <v>11</v>
      </c>
      <c r="E269" s="673"/>
      <c r="F269" s="502" t="s">
        <v>1092</v>
      </c>
      <c r="G269" s="503"/>
      <c r="H269" s="503"/>
      <c r="I269" s="503"/>
      <c r="J269" s="503"/>
      <c r="K269" s="503"/>
      <c r="L269" s="503"/>
      <c r="M269" s="503"/>
      <c r="N269" s="503"/>
      <c r="O269" s="503"/>
      <c r="P269" s="503"/>
      <c r="Q269" s="503"/>
      <c r="R269" s="503"/>
      <c r="S269" s="503"/>
      <c r="T269" s="503"/>
      <c r="U269" s="503"/>
      <c r="V269" s="503"/>
      <c r="W269" s="503"/>
      <c r="X269" s="503"/>
      <c r="Y269" s="503"/>
      <c r="Z269" s="504"/>
      <c r="AA269" s="405"/>
      <c r="AB269" s="406"/>
      <c r="AC269" s="405"/>
      <c r="AD269" s="405"/>
      <c r="AE269" s="405"/>
      <c r="AF269" s="405"/>
      <c r="AG269" s="405"/>
      <c r="AH269"/>
      <c r="AI269" s="369"/>
    </row>
    <row r="270" spans="2:35" ht="12.6" customHeight="1">
      <c r="B270"/>
      <c r="C270"/>
      <c r="D270" s="672"/>
      <c r="E270" s="673"/>
      <c r="F270" s="674"/>
      <c r="G270" s="675"/>
      <c r="H270" s="675"/>
      <c r="I270" s="675"/>
      <c r="J270" s="675"/>
      <c r="K270" s="675"/>
      <c r="L270" s="675"/>
      <c r="M270" s="675"/>
      <c r="N270" s="675"/>
      <c r="O270" s="675"/>
      <c r="P270" s="675"/>
      <c r="Q270" s="675"/>
      <c r="R270" s="675"/>
      <c r="S270" s="675"/>
      <c r="T270" s="675"/>
      <c r="U270" s="675"/>
      <c r="V270" s="675"/>
      <c r="W270" s="675"/>
      <c r="X270" s="675"/>
      <c r="Y270" s="675"/>
      <c r="Z270" s="676"/>
      <c r="AA270" s="405"/>
      <c r="AB270" s="407" t="str">
        <f>IFERROR("DM "&amp;INDEX('Physical Condition &amp; DM'!$A$93:$A$143,MATCH(VALUE(TRIM(RIGHT(D269,2))),'Physical Condition &amp; DM'!$AE$93:$AE$143,0))&amp;IF(ISBLANK(INDEX('Physical Condition &amp; DM'!$AG$93:$AG$143,MATCH(VALUE(TRIM(RIGHT(D269,2))),'Physical Condition &amp; DM'!$AE$93:$AE$143,0))),"",": Est. Cost "&amp;TEXT(INDEX('Physical Condition &amp; DM'!$AG$93:$AG$143,MATCH(VALUE(TRIM(RIGHT(D269,2))),'Physical Condition &amp; DM'!$AE$93:$AE$143,0)),"$#,##0")),"")</f>
        <v/>
      </c>
      <c r="AC270" s="405"/>
      <c r="AD270" s="405"/>
      <c r="AE270" s="405"/>
      <c r="AF270" s="405"/>
      <c r="AG270" s="405"/>
      <c r="AH270"/>
      <c r="AI270" s="369"/>
    </row>
    <row r="271" spans="2:35" ht="15" customHeight="1">
      <c r="B271"/>
      <c r="C271"/>
      <c r="D271" s="672"/>
      <c r="E271" s="672"/>
      <c r="F271" s="505"/>
      <c r="G271" s="506"/>
      <c r="H271" s="506"/>
      <c r="I271" s="506"/>
      <c r="J271" s="506"/>
      <c r="K271" s="506"/>
      <c r="L271" s="506"/>
      <c r="M271" s="506"/>
      <c r="N271" s="506"/>
      <c r="O271" s="506"/>
      <c r="P271" s="506"/>
      <c r="Q271" s="506"/>
      <c r="R271" s="506"/>
      <c r="S271" s="506"/>
      <c r="T271" s="506"/>
      <c r="U271" s="506"/>
      <c r="V271" s="506"/>
      <c r="W271" s="506"/>
      <c r="X271" s="506"/>
      <c r="Y271" s="506"/>
      <c r="Z271" s="507"/>
      <c r="AA271" s="369"/>
      <c r="AB271" s="407" t="str">
        <f t="array" aca="1" ref="AB271" ca="1">IFERROR("RV "&amp;INDEX('Repairs Verification'!$A$29:$A$2177,MATCH(VALUE(TRIM(RIGHT(D269,2))),'Repairs Verification'!$AT$29:$AT$2177,0))&amp;IF(ISBLANK(INDEX('Repairs Verification'!$AT$29:$AT$2177,MATCH(VALUE(TRIM(RIGHT(D269,2))),'Repairs Verification'!$AT$29:$AT$2177,0))),"",": "&amp;INDIRECT("RepairStatusType"&amp;INDEX('Repairs Verification'!$A$29:$A$2177,MATCH(VALUE(TRIM(RIGHT(D269,2))),'Repairs Verification'!$AT$29:$AT$2177,0)))),"")</f>
        <v/>
      </c>
      <c r="AC271" s="408"/>
      <c r="AD271" s="408"/>
      <c r="AE271" s="408"/>
      <c r="AF271" s="408"/>
      <c r="AG271" s="408"/>
      <c r="AH271" s="369"/>
      <c r="AI271" s="369"/>
    </row>
    <row r="272" spans="2:35" ht="15" customHeight="1">
      <c r="B272" s="116"/>
      <c r="C272" s="116"/>
      <c r="D272" s="116"/>
      <c r="E272" s="116"/>
      <c r="F272" s="116"/>
      <c r="G272" s="116"/>
      <c r="H272" s="116"/>
      <c r="I272" s="116"/>
      <c r="J272" s="116"/>
      <c r="K272" s="116"/>
      <c r="L272" s="116"/>
      <c r="M272" s="116"/>
      <c r="N272" s="116"/>
      <c r="O272" s="116"/>
      <c r="P272" s="29"/>
      <c r="Q272" s="29"/>
      <c r="R272" s="113"/>
      <c r="S272" s="29"/>
      <c r="T272" s="113"/>
      <c r="U272" s="113"/>
      <c r="V272" s="113"/>
      <c r="W272" s="113"/>
      <c r="X272" s="113"/>
      <c r="Y272" s="113"/>
      <c r="Z272" s="113"/>
      <c r="AA272" s="29"/>
      <c r="AB272" s="29"/>
      <c r="AC272" s="29"/>
      <c r="AD272" s="29"/>
      <c r="AE272" s="29"/>
      <c r="AF272" s="29"/>
      <c r="AG272" s="29"/>
      <c r="AH272" s="29"/>
      <c r="AI272" s="117"/>
    </row>
    <row r="273" spans="2:35" ht="15" customHeight="1">
      <c r="B273" s="317"/>
      <c r="C273" s="317"/>
      <c r="D273" s="317"/>
      <c r="E273" s="317"/>
      <c r="F273" s="317"/>
      <c r="G273" s="317"/>
      <c r="H273" s="317"/>
      <c r="I273" s="317"/>
      <c r="J273" s="317"/>
      <c r="K273" s="317"/>
      <c r="L273" s="317"/>
      <c r="M273" s="317"/>
      <c r="N273" s="317"/>
      <c r="O273" s="317"/>
      <c r="P273" s="317"/>
      <c r="Q273" s="317"/>
      <c r="R273" s="113"/>
      <c r="S273" s="29"/>
      <c r="T273" s="29"/>
      <c r="U273" s="29"/>
      <c r="V273" s="29"/>
      <c r="W273" s="29"/>
      <c r="X273" s="29"/>
      <c r="Y273" s="29"/>
      <c r="Z273" s="29"/>
      <c r="AA273" s="29"/>
      <c r="AB273" s="29"/>
      <c r="AC273" s="29"/>
      <c r="AD273" s="29"/>
      <c r="AE273" s="29"/>
      <c r="AF273" s="29"/>
      <c r="AG273" s="29"/>
      <c r="AH273" s="29"/>
      <c r="AI273" s="29"/>
    </row>
    <row r="274" spans="2:35" ht="12.6" customHeight="1">
      <c r="B274" s="317"/>
      <c r="C274" s="317"/>
      <c r="D274" s="317"/>
      <c r="E274" s="317"/>
      <c r="F274" s="317"/>
      <c r="G274" s="317"/>
      <c r="H274" s="317"/>
      <c r="I274" s="317"/>
      <c r="J274" s="317"/>
      <c r="K274" s="317"/>
      <c r="L274" s="317"/>
      <c r="M274" s="317"/>
      <c r="N274" s="317"/>
      <c r="O274" s="317"/>
      <c r="P274" s="317"/>
      <c r="Q274" s="317"/>
      <c r="R274" s="113"/>
      <c r="S274" s="29"/>
      <c r="T274" s="29"/>
      <c r="U274" s="29"/>
      <c r="V274" s="29"/>
      <c r="W274" s="29"/>
      <c r="X274" s="29"/>
      <c r="Y274" s="29"/>
      <c r="Z274" s="29"/>
      <c r="AA274" s="29"/>
      <c r="AB274" s="29"/>
      <c r="AC274" s="29"/>
      <c r="AD274" s="29"/>
      <c r="AE274" s="29"/>
      <c r="AF274" s="29"/>
      <c r="AG274" s="29"/>
      <c r="AH274" s="29"/>
      <c r="AI274" s="29"/>
    </row>
    <row r="275" spans="2:35" ht="12.6" customHeight="1">
      <c r="B275" s="318"/>
      <c r="C275" s="318"/>
      <c r="D275" s="318"/>
      <c r="E275" s="318"/>
      <c r="F275" s="318"/>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row>
    <row r="276" spans="2:35" ht="12.6" customHeight="1">
      <c r="B276" s="318"/>
      <c r="C276" s="318"/>
      <c r="D276" s="318"/>
      <c r="E276" s="318"/>
      <c r="F276" s="318"/>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row>
    <row r="277" spans="2:35" ht="12.6" customHeight="1">
      <c r="B277" s="113"/>
      <c r="C277" s="113"/>
      <c r="D277" s="113"/>
      <c r="E277" s="113"/>
      <c r="F277" s="113"/>
      <c r="G277" s="113"/>
      <c r="H277" s="113"/>
      <c r="I277" s="113"/>
      <c r="J277" s="113"/>
      <c r="K277" s="113"/>
      <c r="L277" s="113"/>
      <c r="M277" s="113"/>
      <c r="N277" s="113"/>
      <c r="O277" s="113"/>
      <c r="P277" s="113"/>
      <c r="Q277" s="113"/>
      <c r="R277" s="113"/>
      <c r="S277" s="29"/>
      <c r="T277" s="113"/>
      <c r="U277" s="113"/>
      <c r="V277" s="113"/>
      <c r="W277" s="113"/>
      <c r="X277" s="113"/>
      <c r="Y277" s="113"/>
      <c r="Z277" s="113"/>
      <c r="AA277" s="113"/>
      <c r="AB277" s="113"/>
      <c r="AC277" s="315"/>
      <c r="AD277" s="315"/>
      <c r="AE277" s="315"/>
      <c r="AF277" s="315"/>
      <c r="AG277" s="315"/>
      <c r="AH277" s="315"/>
      <c r="AI277" s="315"/>
    </row>
    <row r="278" spans="2:35" ht="12.6" customHeight="1">
      <c r="B278" s="113"/>
      <c r="C278" s="113"/>
      <c r="D278" s="113"/>
      <c r="E278" s="113"/>
      <c r="F278" s="113"/>
      <c r="G278" s="113"/>
      <c r="H278" s="113"/>
      <c r="I278" s="113"/>
      <c r="J278" s="113"/>
      <c r="K278" s="315"/>
      <c r="L278" s="315"/>
      <c r="M278" s="315"/>
      <c r="N278" s="315"/>
      <c r="O278" s="315"/>
      <c r="P278" s="315"/>
      <c r="Q278" s="315"/>
      <c r="R278" s="113"/>
      <c r="S278" s="29"/>
      <c r="T278" s="113"/>
      <c r="U278" s="113"/>
      <c r="V278" s="113"/>
      <c r="W278" s="113"/>
      <c r="X278" s="113"/>
      <c r="Y278" s="113"/>
      <c r="Z278" s="113"/>
      <c r="AA278" s="113"/>
      <c r="AB278" s="113"/>
      <c r="AC278" s="316"/>
      <c r="AD278" s="316"/>
      <c r="AE278" s="316"/>
      <c r="AF278" s="316"/>
      <c r="AG278" s="316"/>
      <c r="AH278" s="316"/>
      <c r="AI278" s="316"/>
    </row>
    <row r="279" spans="2:35" ht="12.6" customHeight="1">
      <c r="B279" s="113"/>
      <c r="C279" s="113"/>
      <c r="D279" s="113"/>
      <c r="E279" s="113"/>
      <c r="F279" s="113"/>
      <c r="G279" s="113"/>
      <c r="H279" s="113"/>
      <c r="I279" s="113"/>
      <c r="J279" s="113"/>
      <c r="K279" s="113"/>
      <c r="L279" s="113"/>
      <c r="M279" s="113"/>
      <c r="N279" s="113"/>
      <c r="O279" s="113"/>
      <c r="P279" s="113"/>
      <c r="Q279" s="113"/>
      <c r="R279" s="113"/>
      <c r="S279" s="29"/>
      <c r="T279" s="113"/>
      <c r="U279" s="113"/>
      <c r="V279" s="113"/>
      <c r="W279" s="113"/>
      <c r="X279" s="113"/>
      <c r="Y279" s="113"/>
      <c r="Z279" s="113"/>
      <c r="AA279" s="113"/>
      <c r="AB279" s="113"/>
      <c r="AC279" s="316"/>
      <c r="AD279" s="316"/>
      <c r="AE279" s="316"/>
      <c r="AF279" s="316"/>
      <c r="AG279" s="316"/>
      <c r="AH279" s="316"/>
      <c r="AI279" s="316"/>
    </row>
    <row r="280" spans="2:35" ht="12.6" customHeight="1">
      <c r="B280" s="113"/>
      <c r="C280" s="113"/>
      <c r="D280" s="113"/>
      <c r="E280" s="113"/>
      <c r="F280" s="113"/>
      <c r="G280" s="113"/>
      <c r="H280" s="113"/>
      <c r="I280" s="113"/>
      <c r="J280" s="113"/>
      <c r="K280" s="315"/>
      <c r="L280" s="315"/>
      <c r="M280" s="315"/>
      <c r="N280" s="315"/>
      <c r="O280" s="315"/>
      <c r="P280" s="315"/>
      <c r="Q280" s="315"/>
      <c r="R280" s="113"/>
      <c r="S280" s="29"/>
      <c r="T280" s="113"/>
      <c r="U280" s="113"/>
      <c r="V280" s="113"/>
      <c r="W280" s="113"/>
      <c r="X280" s="113"/>
      <c r="Y280" s="113"/>
      <c r="Z280" s="113"/>
      <c r="AA280" s="113"/>
      <c r="AB280" s="113"/>
      <c r="AC280" s="316"/>
      <c r="AD280" s="316"/>
      <c r="AE280" s="316"/>
      <c r="AF280" s="316"/>
      <c r="AG280" s="316"/>
      <c r="AH280" s="316"/>
      <c r="AI280" s="316"/>
    </row>
    <row r="281" spans="2:35" ht="12.6" customHeight="1">
      <c r="B281" s="113"/>
      <c r="C281" s="113"/>
      <c r="D281" s="113"/>
      <c r="E281" s="113"/>
      <c r="F281" s="113"/>
      <c r="G281" s="113"/>
      <c r="H281" s="113"/>
      <c r="I281" s="113"/>
      <c r="J281" s="113"/>
      <c r="K281" s="315"/>
      <c r="L281" s="315"/>
      <c r="M281" s="315"/>
      <c r="N281" s="315"/>
      <c r="O281" s="315"/>
      <c r="P281" s="315"/>
      <c r="Q281" s="315"/>
      <c r="R281" s="113"/>
      <c r="S281" s="29"/>
      <c r="T281" s="113"/>
      <c r="U281" s="113"/>
      <c r="V281" s="113"/>
      <c r="W281" s="113"/>
      <c r="X281" s="113"/>
      <c r="Y281" s="113"/>
      <c r="Z281" s="113"/>
      <c r="AA281" s="113"/>
      <c r="AB281" s="113"/>
      <c r="AC281" s="316"/>
      <c r="AD281" s="316"/>
      <c r="AE281" s="316"/>
      <c r="AF281" s="316"/>
      <c r="AG281" s="316"/>
      <c r="AH281" s="316"/>
      <c r="AI281" s="316"/>
    </row>
    <row r="282" spans="2:35" ht="12.6" customHeight="1">
      <c r="B282" s="113"/>
      <c r="C282" s="113"/>
      <c r="D282" s="113"/>
      <c r="E282" s="113"/>
      <c r="F282" s="113"/>
      <c r="G282" s="113"/>
      <c r="H282" s="113"/>
      <c r="I282" s="113"/>
      <c r="J282" s="113"/>
      <c r="K282" s="315"/>
      <c r="L282" s="315"/>
      <c r="M282" s="315"/>
      <c r="N282" s="315"/>
      <c r="O282" s="315"/>
      <c r="P282" s="315"/>
      <c r="Q282" s="315"/>
      <c r="R282" s="113"/>
      <c r="S282" s="29"/>
      <c r="T282" s="113"/>
      <c r="U282" s="113"/>
      <c r="V282" s="113"/>
      <c r="W282" s="113"/>
      <c r="X282" s="113"/>
      <c r="Y282" s="113"/>
      <c r="Z282" s="113"/>
      <c r="AA282" s="113"/>
      <c r="AB282" s="113"/>
      <c r="AC282" s="316"/>
      <c r="AD282" s="316"/>
      <c r="AE282" s="316"/>
      <c r="AF282" s="316"/>
      <c r="AG282" s="316"/>
      <c r="AH282" s="316"/>
      <c r="AI282" s="316"/>
    </row>
    <row r="283" spans="2:35" ht="12.6" customHeight="1">
      <c r="B283" s="113"/>
      <c r="C283" s="113"/>
      <c r="D283" s="113"/>
      <c r="E283" s="113"/>
      <c r="F283" s="113"/>
      <c r="G283" s="113"/>
      <c r="H283" s="113"/>
      <c r="I283" s="113"/>
      <c r="J283" s="113"/>
      <c r="K283" s="315"/>
      <c r="L283" s="315"/>
      <c r="M283" s="315"/>
      <c r="N283" s="315"/>
      <c r="O283" s="315"/>
      <c r="P283" s="315"/>
      <c r="Q283" s="315"/>
      <c r="R283" s="113"/>
      <c r="S283" s="29"/>
      <c r="T283" s="113"/>
      <c r="U283" s="113"/>
      <c r="V283" s="113"/>
      <c r="W283" s="113"/>
      <c r="X283" s="113"/>
      <c r="Y283" s="113"/>
      <c r="Z283" s="113"/>
      <c r="AA283" s="113"/>
      <c r="AB283" s="113"/>
      <c r="AC283" s="316"/>
      <c r="AD283" s="316"/>
      <c r="AE283" s="316"/>
      <c r="AF283" s="316"/>
      <c r="AG283" s="316"/>
      <c r="AH283" s="316"/>
      <c r="AI283" s="316"/>
    </row>
    <row r="284" spans="2:35" ht="12.6" customHeight="1">
      <c r="B284" s="113"/>
      <c r="C284" s="113"/>
      <c r="D284" s="113"/>
      <c r="E284" s="113"/>
      <c r="F284" s="113"/>
      <c r="G284" s="113"/>
      <c r="H284" s="113"/>
      <c r="I284" s="113"/>
      <c r="J284" s="113"/>
      <c r="K284" s="315"/>
      <c r="L284" s="315"/>
      <c r="M284" s="315"/>
      <c r="N284" s="315"/>
      <c r="O284" s="315"/>
      <c r="P284" s="315"/>
      <c r="Q284" s="315"/>
      <c r="R284" s="113"/>
      <c r="S284" s="29"/>
      <c r="T284" s="113"/>
      <c r="U284" s="113"/>
      <c r="V284" s="113"/>
      <c r="W284" s="113"/>
      <c r="X284" s="113"/>
      <c r="Y284" s="113"/>
      <c r="Z284" s="113"/>
      <c r="AA284" s="113"/>
      <c r="AB284" s="113"/>
      <c r="AC284" s="316"/>
      <c r="AD284" s="316"/>
      <c r="AE284" s="316"/>
      <c r="AF284" s="316"/>
      <c r="AG284" s="316"/>
      <c r="AH284" s="316"/>
      <c r="AI284" s="316"/>
    </row>
    <row r="285" spans="2:35" ht="12.6" customHeight="1">
      <c r="B285" s="113"/>
      <c r="C285" s="113"/>
      <c r="D285" s="113"/>
      <c r="E285" s="113"/>
      <c r="F285" s="113"/>
      <c r="G285" s="113"/>
      <c r="H285" s="113"/>
      <c r="I285" s="113"/>
      <c r="J285" s="113"/>
      <c r="K285" s="315"/>
      <c r="L285" s="315"/>
      <c r="M285" s="315"/>
      <c r="N285" s="315"/>
      <c r="O285" s="315"/>
      <c r="P285" s="315"/>
      <c r="Q285" s="315"/>
      <c r="R285" s="29"/>
      <c r="S285" s="29"/>
      <c r="T285" s="113"/>
      <c r="U285" s="113"/>
      <c r="V285" s="113"/>
      <c r="W285" s="113"/>
      <c r="X285" s="113"/>
      <c r="Y285" s="113"/>
      <c r="Z285" s="113"/>
      <c r="AA285" s="113"/>
      <c r="AB285" s="113"/>
      <c r="AC285" s="316"/>
      <c r="AD285" s="316"/>
      <c r="AE285" s="316"/>
      <c r="AF285" s="316"/>
      <c r="AG285" s="316"/>
      <c r="AH285" s="316"/>
      <c r="AI285" s="316"/>
    </row>
    <row r="286" spans="2:35" ht="12.6" customHeight="1">
      <c r="B286" s="113"/>
      <c r="C286" s="113"/>
      <c r="D286" s="113"/>
      <c r="E286" s="113"/>
      <c r="F286" s="113"/>
      <c r="G286" s="113"/>
      <c r="H286" s="113"/>
      <c r="I286" s="113"/>
      <c r="J286" s="113"/>
      <c r="K286" s="315"/>
      <c r="L286" s="315"/>
      <c r="M286" s="315"/>
      <c r="N286" s="315"/>
      <c r="O286" s="315"/>
      <c r="P286" s="315"/>
      <c r="Q286" s="315"/>
      <c r="R286" s="29"/>
      <c r="S286" s="29"/>
      <c r="T286" s="113"/>
      <c r="U286" s="113"/>
      <c r="V286" s="113"/>
      <c r="W286" s="113"/>
      <c r="X286" s="113"/>
      <c r="Y286" s="113"/>
      <c r="Z286" s="113"/>
      <c r="AA286" s="113"/>
      <c r="AB286" s="113"/>
      <c r="AC286" s="113"/>
      <c r="AD286" s="113"/>
      <c r="AE286" s="113"/>
      <c r="AF286" s="113"/>
      <c r="AG286" s="113"/>
      <c r="AH286" s="113"/>
      <c r="AI286" s="113"/>
    </row>
    <row r="287" spans="2:35" ht="12.6" customHeight="1">
      <c r="B287" s="29"/>
      <c r="C287" s="29"/>
      <c r="D287" s="29"/>
      <c r="E287" s="29"/>
      <c r="F287" s="29"/>
      <c r="G287" s="29"/>
      <c r="H287" s="29"/>
      <c r="I287" s="29"/>
      <c r="J287" s="29"/>
      <c r="K287" s="29"/>
      <c r="L287" s="29"/>
      <c r="M287" s="29"/>
      <c r="N287" s="29"/>
      <c r="O287" s="29"/>
      <c r="P287" s="315"/>
      <c r="Q287" s="315"/>
      <c r="R287" s="29"/>
      <c r="S287" s="29"/>
      <c r="T287" s="29"/>
      <c r="U287" s="29"/>
      <c r="V287" s="29"/>
      <c r="W287" s="29"/>
      <c r="X287" s="29"/>
      <c r="Y287" s="29"/>
      <c r="Z287" s="29"/>
      <c r="AA287" s="29"/>
      <c r="AB287" s="29"/>
      <c r="AC287" s="29"/>
      <c r="AD287" s="29"/>
      <c r="AE287" s="29"/>
      <c r="AF287" s="29"/>
      <c r="AG287" s="29"/>
      <c r="AH287" s="29"/>
      <c r="AI287" s="29"/>
    </row>
    <row r="288" spans="2:35" ht="12.6" customHeight="1">
      <c r="B288" s="113"/>
      <c r="C288"/>
      <c r="D288"/>
      <c r="E288"/>
      <c r="F288"/>
      <c r="G288"/>
      <c r="H288"/>
      <c r="I288"/>
      <c r="J288"/>
      <c r="K288"/>
      <c r="L288"/>
      <c r="M288"/>
      <c r="N288"/>
      <c r="O288"/>
      <c r="P288"/>
      <c r="Q288"/>
      <c r="R288"/>
      <c r="S288"/>
      <c r="T288"/>
      <c r="U288"/>
      <c r="V288"/>
      <c r="W288"/>
      <c r="X288"/>
      <c r="Y288"/>
      <c r="Z288" s="29"/>
      <c r="AA288" s="29"/>
      <c r="AB288"/>
      <c r="AC288" s="29"/>
      <c r="AD288" s="29"/>
      <c r="AE288" s="29"/>
      <c r="AF288" s="29"/>
      <c r="AG288" s="29"/>
      <c r="AH288" s="29"/>
      <c r="AI288" s="29"/>
    </row>
    <row r="289" spans="2:35" ht="12.6" customHeight="1">
      <c r="B289" s="113"/>
      <c r="C289"/>
      <c r="D289"/>
      <c r="E289"/>
      <c r="F289"/>
      <c r="G289"/>
      <c r="H289"/>
      <c r="I289"/>
      <c r="J289"/>
      <c r="K289"/>
      <c r="L289"/>
      <c r="M289"/>
      <c r="N289"/>
      <c r="O289"/>
      <c r="P289"/>
      <c r="Q289"/>
      <c r="R289"/>
      <c r="S289"/>
      <c r="T289"/>
      <c r="U289"/>
      <c r="V289"/>
      <c r="W289"/>
      <c r="X289"/>
      <c r="Y289"/>
      <c r="Z289"/>
      <c r="AA289"/>
      <c r="AB289"/>
      <c r="AC289"/>
      <c r="AD289"/>
      <c r="AE289"/>
      <c r="AF289"/>
      <c r="AG289"/>
      <c r="AH289" s="113"/>
      <c r="AI289" s="113"/>
    </row>
    <row r="290" spans="2:35" ht="12.6" customHeight="1">
      <c r="B290" s="29"/>
      <c r="C290"/>
      <c r="D290"/>
      <c r="E290"/>
      <c r="F290"/>
      <c r="G290"/>
      <c r="H290"/>
      <c r="I290"/>
      <c r="J290"/>
      <c r="K290"/>
      <c r="L290"/>
      <c r="M290"/>
      <c r="N290"/>
      <c r="O290"/>
      <c r="P290"/>
      <c r="Q290"/>
      <c r="R290"/>
      <c r="S290"/>
      <c r="T290"/>
      <c r="U290"/>
      <c r="V290"/>
      <c r="W290"/>
      <c r="X290"/>
      <c r="Y290"/>
      <c r="Z290"/>
      <c r="AA290"/>
      <c r="AB290"/>
      <c r="AC290"/>
      <c r="AD290"/>
      <c r="AE290"/>
      <c r="AF290"/>
      <c r="AG290"/>
      <c r="AH290" s="29"/>
      <c r="AI290" s="29"/>
    </row>
    <row r="291" spans="2:35" ht="12.6" customHeight="1">
      <c r="B291" s="29"/>
      <c r="C291" s="29"/>
      <c r="D291" s="29"/>
      <c r="E291" s="29"/>
      <c r="F291"/>
      <c r="G291"/>
      <c r="H291"/>
      <c r="I291"/>
      <c r="J291"/>
      <c r="K291"/>
      <c r="L291"/>
      <c r="M291"/>
      <c r="N291"/>
      <c r="O291"/>
      <c r="P291"/>
      <c r="Q291"/>
      <c r="R291"/>
      <c r="S291"/>
      <c r="T291"/>
      <c r="U291"/>
      <c r="V291"/>
      <c r="W291"/>
      <c r="X291"/>
      <c r="Y291"/>
      <c r="Z291"/>
      <c r="AA291"/>
      <c r="AB291"/>
      <c r="AC291"/>
      <c r="AD291"/>
      <c r="AE291"/>
      <c r="AF291"/>
      <c r="AG291"/>
      <c r="AH291" s="29"/>
      <c r="AI291" s="29"/>
    </row>
    <row r="292" spans="2:35" ht="12.6" customHeight="1">
      <c r="B292" s="29"/>
      <c r="C292" s="29"/>
      <c r="D292" s="29"/>
      <c r="E292" s="29"/>
      <c r="F292"/>
      <c r="G292"/>
      <c r="H292"/>
      <c r="I292"/>
      <c r="J292"/>
      <c r="K292"/>
      <c r="L292"/>
      <c r="M292"/>
      <c r="N292"/>
      <c r="O292"/>
      <c r="P292"/>
      <c r="Q292"/>
      <c r="R292"/>
      <c r="S292"/>
      <c r="T292"/>
      <c r="U292"/>
      <c r="V292"/>
      <c r="W292"/>
      <c r="X292"/>
      <c r="Y292"/>
      <c r="Z292"/>
      <c r="AA292" s="29"/>
      <c r="AB292" s="29"/>
      <c r="AC292" s="29"/>
      <c r="AD292" s="29"/>
      <c r="AE292" s="29"/>
      <c r="AF292" s="29"/>
      <c r="AG292" s="29"/>
      <c r="AH292" s="29"/>
      <c r="AI292" s="29"/>
    </row>
    <row r="293" spans="2:35" ht="12.6" customHeight="1">
      <c r="B293"/>
      <c r="C293"/>
      <c r="D293" s="672">
        <v>12</v>
      </c>
      <c r="E293" s="673"/>
      <c r="F293" s="502" t="s">
        <v>1091</v>
      </c>
      <c r="G293" s="503"/>
      <c r="H293" s="503"/>
      <c r="I293" s="503"/>
      <c r="J293" s="503"/>
      <c r="K293" s="503"/>
      <c r="L293" s="503"/>
      <c r="M293" s="503"/>
      <c r="N293" s="503"/>
      <c r="O293" s="503"/>
      <c r="P293" s="503"/>
      <c r="Q293" s="503"/>
      <c r="R293" s="503"/>
      <c r="S293" s="503"/>
      <c r="T293" s="503"/>
      <c r="U293" s="503"/>
      <c r="V293" s="503"/>
      <c r="W293" s="503"/>
      <c r="X293" s="503"/>
      <c r="Y293" s="503"/>
      <c r="Z293" s="504"/>
      <c r="AA293" s="405"/>
      <c r="AB293" s="406"/>
      <c r="AC293" s="405"/>
      <c r="AD293" s="405"/>
      <c r="AE293" s="405"/>
      <c r="AF293" s="405"/>
      <c r="AG293" s="405"/>
      <c r="AH293"/>
      <c r="AI293" s="369"/>
    </row>
    <row r="294" spans="2:35" ht="12.6" customHeight="1">
      <c r="B294"/>
      <c r="C294"/>
      <c r="D294" s="672"/>
      <c r="E294" s="673"/>
      <c r="F294" s="674"/>
      <c r="G294" s="675"/>
      <c r="H294" s="675"/>
      <c r="I294" s="675"/>
      <c r="J294" s="675"/>
      <c r="K294" s="675"/>
      <c r="L294" s="675"/>
      <c r="M294" s="675"/>
      <c r="N294" s="675"/>
      <c r="O294" s="675"/>
      <c r="P294" s="675"/>
      <c r="Q294" s="675"/>
      <c r="R294" s="675"/>
      <c r="S294" s="675"/>
      <c r="T294" s="675"/>
      <c r="U294" s="675"/>
      <c r="V294" s="675"/>
      <c r="W294" s="675"/>
      <c r="X294" s="675"/>
      <c r="Y294" s="675"/>
      <c r="Z294" s="676"/>
      <c r="AA294" s="405"/>
      <c r="AB294" s="407" t="str">
        <f>IFERROR("DM "&amp;INDEX('Physical Condition &amp; DM'!$A$93:$A$143,MATCH(VALUE(TRIM(RIGHT(D293,2))),'Physical Condition &amp; DM'!$AE$93:$AE$143,0))&amp;IF(ISBLANK(INDEX('Physical Condition &amp; DM'!$AG$93:$AG$143,MATCH(VALUE(TRIM(RIGHT(D293,2))),'Physical Condition &amp; DM'!$AE$93:$AE$143,0))),"",": Est. Cost "&amp;TEXT(INDEX('Physical Condition &amp; DM'!$AG$93:$AG$143,MATCH(VALUE(TRIM(RIGHT(D293,2))),'Physical Condition &amp; DM'!$AE$93:$AE$143,0)),"$#,##0")),"")</f>
        <v/>
      </c>
      <c r="AC294" s="405"/>
      <c r="AD294" s="405"/>
      <c r="AE294" s="405"/>
      <c r="AF294" s="405"/>
      <c r="AG294" s="405"/>
      <c r="AH294"/>
      <c r="AI294" s="369"/>
    </row>
    <row r="295" spans="2:35" ht="15" customHeight="1">
      <c r="B295"/>
      <c r="C295"/>
      <c r="D295" s="672"/>
      <c r="E295" s="672"/>
      <c r="F295" s="505"/>
      <c r="G295" s="506"/>
      <c r="H295" s="506"/>
      <c r="I295" s="506"/>
      <c r="J295" s="506"/>
      <c r="K295" s="506"/>
      <c r="L295" s="506"/>
      <c r="M295" s="506"/>
      <c r="N295" s="506"/>
      <c r="O295" s="506"/>
      <c r="P295" s="506"/>
      <c r="Q295" s="506"/>
      <c r="R295" s="506"/>
      <c r="S295" s="506"/>
      <c r="T295" s="506"/>
      <c r="U295" s="506"/>
      <c r="V295" s="506"/>
      <c r="W295" s="506"/>
      <c r="X295" s="506"/>
      <c r="Y295" s="506"/>
      <c r="Z295" s="507"/>
      <c r="AA295" s="369"/>
      <c r="AB295" s="407" t="str">
        <f t="array" aca="1" ref="AB295" ca="1">IFERROR("RV "&amp;INDEX('Repairs Verification'!$A$29:$A$2177,MATCH(VALUE(TRIM(RIGHT(D293,2))),'Repairs Verification'!$AT$29:$AT$2177,0))&amp;IF(ISBLANK(INDEX('Repairs Verification'!$AT$29:$AT$2177,MATCH(VALUE(TRIM(RIGHT(D293,2))),'Repairs Verification'!$AT$29:$AT$2177,0))),"",": "&amp;INDIRECT("RepairStatusType"&amp;INDEX('Repairs Verification'!$A$29:$A$2177,MATCH(VALUE(TRIM(RIGHT(D293,2))),'Repairs Verification'!$AT$29:$AT$2177,0)))),"")</f>
        <v/>
      </c>
      <c r="AC295" s="408"/>
      <c r="AD295" s="408"/>
      <c r="AE295" s="408"/>
      <c r="AF295" s="408"/>
      <c r="AG295" s="408"/>
      <c r="AH295" s="369"/>
      <c r="AI295" s="369"/>
    </row>
    <row r="296" spans="2:35" ht="15" customHeight="1">
      <c r="B296" s="116"/>
      <c r="C296" s="116"/>
      <c r="D296" s="116"/>
      <c r="E296" s="116"/>
      <c r="F296" s="116"/>
      <c r="G296" s="116"/>
      <c r="H296" s="116"/>
      <c r="I296" s="116"/>
      <c r="J296" s="116"/>
      <c r="K296" s="116"/>
      <c r="L296" s="116"/>
      <c r="M296" s="116"/>
      <c r="N296" s="116"/>
      <c r="O296" s="116"/>
      <c r="P296" s="29"/>
      <c r="Q296" s="29"/>
      <c r="R296" s="113"/>
      <c r="S296" s="29"/>
      <c r="T296" s="113"/>
      <c r="U296" s="113"/>
      <c r="V296" s="113"/>
      <c r="W296" s="113"/>
      <c r="X296" s="113"/>
      <c r="Y296" s="113"/>
      <c r="Z296" s="113"/>
      <c r="AA296" s="29"/>
      <c r="AB296" s="29"/>
      <c r="AC296" s="29"/>
      <c r="AD296" s="29"/>
      <c r="AE296" s="29"/>
      <c r="AF296" s="29"/>
      <c r="AG296" s="29"/>
      <c r="AH296" s="29"/>
      <c r="AI296" s="117"/>
    </row>
    <row r="297" spans="2:35" ht="15" customHeight="1">
      <c r="B297" s="317"/>
      <c r="C297" s="317"/>
      <c r="D297" s="317"/>
      <c r="E297" s="317"/>
      <c r="F297" s="317"/>
      <c r="G297" s="317"/>
      <c r="H297" s="317"/>
      <c r="I297" s="317"/>
      <c r="J297" s="317"/>
      <c r="K297" s="317"/>
      <c r="L297" s="317"/>
      <c r="M297" s="317"/>
      <c r="N297" s="317"/>
      <c r="O297" s="317"/>
      <c r="P297" s="317"/>
      <c r="Q297" s="317"/>
      <c r="R297" s="113"/>
      <c r="S297" s="29"/>
      <c r="T297" s="29"/>
      <c r="U297" s="29"/>
      <c r="V297" s="29"/>
      <c r="W297" s="29"/>
      <c r="X297" s="29"/>
      <c r="Y297" s="29"/>
      <c r="Z297" s="29"/>
      <c r="AA297" s="29"/>
      <c r="AB297" s="29"/>
      <c r="AC297" s="29"/>
      <c r="AD297" s="29"/>
      <c r="AE297" s="29"/>
      <c r="AF297" s="29"/>
      <c r="AG297" s="29"/>
      <c r="AH297" s="29"/>
      <c r="AI297" s="29"/>
    </row>
    <row r="298" spans="2:35" ht="12.6" customHeight="1">
      <c r="B298" s="317"/>
      <c r="C298" s="317"/>
      <c r="D298" s="317"/>
      <c r="E298" s="317"/>
      <c r="F298" s="317"/>
      <c r="G298" s="317"/>
      <c r="H298" s="317"/>
      <c r="I298" s="317"/>
      <c r="J298" s="317"/>
      <c r="K298" s="317"/>
      <c r="L298" s="317"/>
      <c r="M298" s="317"/>
      <c r="N298" s="317"/>
      <c r="O298" s="317"/>
      <c r="P298" s="317"/>
      <c r="Q298" s="317"/>
      <c r="R298" s="113"/>
      <c r="S298" s="29"/>
      <c r="T298" s="29"/>
      <c r="U298" s="29"/>
      <c r="V298" s="29"/>
      <c r="W298" s="29"/>
      <c r="X298" s="29"/>
      <c r="Y298" s="29"/>
      <c r="Z298" s="29"/>
      <c r="AA298" s="29"/>
      <c r="AB298" s="29"/>
      <c r="AC298" s="29"/>
      <c r="AD298" s="29"/>
      <c r="AE298" s="29"/>
      <c r="AF298" s="29"/>
      <c r="AG298" s="29"/>
      <c r="AH298" s="29"/>
      <c r="AI298" s="29"/>
    </row>
    <row r="299" spans="2:35" ht="12.6" customHeight="1">
      <c r="B299" s="318"/>
      <c r="C299" s="318"/>
      <c r="D299" s="318"/>
      <c r="E299" s="318"/>
      <c r="F299" s="318"/>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row>
    <row r="300" spans="2:35" ht="12.6" customHeight="1">
      <c r="B300" s="318"/>
      <c r="C300" s="318"/>
      <c r="D300" s="318"/>
      <c r="E300" s="318"/>
      <c r="F300" s="318"/>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row>
    <row r="301" spans="2:35" ht="12.6" customHeight="1">
      <c r="B301" s="113"/>
      <c r="C301" s="113"/>
      <c r="D301" s="113"/>
      <c r="E301" s="113"/>
      <c r="F301" s="113"/>
      <c r="G301" s="113"/>
      <c r="H301" s="113"/>
      <c r="I301" s="113"/>
      <c r="J301" s="113"/>
      <c r="K301" s="113"/>
      <c r="L301" s="113"/>
      <c r="M301" s="113"/>
      <c r="N301" s="113"/>
      <c r="O301" s="113"/>
      <c r="P301" s="113"/>
      <c r="Q301" s="113"/>
      <c r="R301" s="113"/>
      <c r="S301" s="29"/>
      <c r="T301" s="113"/>
      <c r="U301" s="113"/>
      <c r="V301" s="113"/>
      <c r="W301" s="113"/>
      <c r="X301" s="113"/>
      <c r="Y301" s="113"/>
      <c r="Z301" s="113"/>
      <c r="AA301" s="113"/>
      <c r="AB301" s="113"/>
      <c r="AC301" s="315"/>
      <c r="AD301" s="315"/>
      <c r="AE301" s="315"/>
      <c r="AF301" s="315"/>
      <c r="AG301" s="315"/>
      <c r="AH301" s="315"/>
      <c r="AI301" s="315"/>
    </row>
    <row r="302" spans="2:35" ht="12.6" customHeight="1">
      <c r="B302" s="113"/>
      <c r="C302" s="113"/>
      <c r="D302" s="113"/>
      <c r="E302" s="113"/>
      <c r="F302" s="113"/>
      <c r="G302" s="113"/>
      <c r="H302" s="113"/>
      <c r="I302" s="113"/>
      <c r="J302" s="113"/>
      <c r="K302" s="315"/>
      <c r="L302" s="315"/>
      <c r="M302" s="315"/>
      <c r="N302" s="315"/>
      <c r="O302" s="315"/>
      <c r="P302" s="315"/>
      <c r="Q302" s="315"/>
      <c r="R302" s="113"/>
      <c r="S302" s="29"/>
      <c r="T302" s="113"/>
      <c r="U302" s="113"/>
      <c r="V302" s="113"/>
      <c r="W302" s="113"/>
      <c r="X302" s="113"/>
      <c r="Y302" s="113"/>
      <c r="Z302" s="113"/>
      <c r="AA302" s="113"/>
      <c r="AB302" s="113"/>
      <c r="AC302" s="316"/>
      <c r="AD302" s="316"/>
      <c r="AE302" s="316"/>
      <c r="AF302" s="316"/>
      <c r="AG302" s="316"/>
      <c r="AH302" s="316"/>
      <c r="AI302" s="316"/>
    </row>
    <row r="303" spans="2:35" ht="12.6" customHeight="1">
      <c r="B303" s="113"/>
      <c r="C303" s="113"/>
      <c r="D303" s="113"/>
      <c r="E303" s="113"/>
      <c r="F303" s="113"/>
      <c r="G303" s="113"/>
      <c r="H303" s="113"/>
      <c r="I303" s="113"/>
      <c r="J303" s="113"/>
      <c r="K303" s="113"/>
      <c r="L303" s="113"/>
      <c r="M303" s="113"/>
      <c r="N303" s="113"/>
      <c r="O303" s="113"/>
      <c r="P303" s="113"/>
      <c r="Q303" s="113"/>
      <c r="R303" s="113"/>
      <c r="S303" s="29"/>
      <c r="T303" s="113"/>
      <c r="U303" s="113"/>
      <c r="V303" s="113"/>
      <c r="W303" s="113"/>
      <c r="X303" s="113"/>
      <c r="Y303" s="113"/>
      <c r="Z303" s="113"/>
      <c r="AA303" s="113"/>
      <c r="AB303" s="113"/>
      <c r="AC303" s="316"/>
      <c r="AD303" s="316"/>
      <c r="AE303" s="316"/>
      <c r="AF303" s="316"/>
      <c r="AG303" s="316"/>
      <c r="AH303" s="316"/>
      <c r="AI303" s="316"/>
    </row>
    <row r="304" spans="2:35" ht="12.6" customHeight="1">
      <c r="B304" s="113"/>
      <c r="C304" s="113"/>
      <c r="D304" s="113"/>
      <c r="E304" s="113"/>
      <c r="F304" s="113"/>
      <c r="G304" s="113"/>
      <c r="H304" s="113"/>
      <c r="I304" s="113"/>
      <c r="J304" s="113"/>
      <c r="K304" s="315"/>
      <c r="L304" s="315"/>
      <c r="M304" s="315"/>
      <c r="N304" s="315"/>
      <c r="O304" s="315"/>
      <c r="P304" s="315"/>
      <c r="Q304" s="315"/>
      <c r="R304" s="113"/>
      <c r="S304" s="29"/>
      <c r="T304" s="113"/>
      <c r="U304" s="113"/>
      <c r="V304" s="113"/>
      <c r="W304" s="113"/>
      <c r="X304" s="113"/>
      <c r="Y304" s="113"/>
      <c r="Z304" s="113"/>
      <c r="AA304" s="113"/>
      <c r="AB304" s="113"/>
      <c r="AC304" s="316"/>
      <c r="AD304" s="316"/>
      <c r="AE304" s="316"/>
      <c r="AF304" s="316"/>
      <c r="AG304" s="316"/>
      <c r="AH304" s="316"/>
      <c r="AI304" s="316"/>
    </row>
    <row r="305" spans="2:35" ht="12.6" customHeight="1">
      <c r="B305" s="113"/>
      <c r="C305" s="113"/>
      <c r="D305" s="113"/>
      <c r="E305" s="113"/>
      <c r="F305" s="113"/>
      <c r="G305" s="113"/>
      <c r="H305" s="113"/>
      <c r="I305" s="113"/>
      <c r="J305" s="113"/>
      <c r="K305" s="315"/>
      <c r="L305" s="315"/>
      <c r="M305" s="315"/>
      <c r="N305" s="315"/>
      <c r="O305" s="315"/>
      <c r="P305" s="315"/>
      <c r="Q305" s="315"/>
      <c r="R305" s="113"/>
      <c r="S305" s="29"/>
      <c r="T305" s="113"/>
      <c r="U305" s="113"/>
      <c r="V305" s="113"/>
      <c r="W305" s="113"/>
      <c r="X305" s="113"/>
      <c r="Y305" s="113"/>
      <c r="Z305" s="113"/>
      <c r="AA305" s="113"/>
      <c r="AB305" s="113"/>
      <c r="AC305" s="316"/>
      <c r="AD305" s="316"/>
      <c r="AE305" s="316"/>
      <c r="AF305" s="316"/>
      <c r="AG305" s="316"/>
      <c r="AH305" s="316"/>
      <c r="AI305" s="316"/>
    </row>
    <row r="306" spans="2:35" ht="12.6" customHeight="1">
      <c r="B306" s="113"/>
      <c r="C306" s="113"/>
      <c r="D306" s="113"/>
      <c r="E306" s="113"/>
      <c r="F306" s="113"/>
      <c r="G306" s="113"/>
      <c r="H306" s="113"/>
      <c r="I306" s="113"/>
      <c r="J306" s="113"/>
      <c r="K306" s="315"/>
      <c r="L306" s="315"/>
      <c r="M306" s="315"/>
      <c r="N306" s="315"/>
      <c r="O306" s="315"/>
      <c r="P306" s="315"/>
      <c r="Q306" s="315"/>
      <c r="R306" s="113"/>
      <c r="S306" s="29"/>
      <c r="T306" s="113"/>
      <c r="U306" s="113"/>
      <c r="V306" s="113"/>
      <c r="W306" s="113"/>
      <c r="X306" s="113"/>
      <c r="Y306" s="113"/>
      <c r="Z306" s="113"/>
      <c r="AA306" s="113"/>
      <c r="AB306" s="113"/>
      <c r="AC306" s="316"/>
      <c r="AD306" s="316"/>
      <c r="AE306" s="316"/>
      <c r="AF306" s="316"/>
      <c r="AG306" s="316"/>
      <c r="AH306" s="316"/>
      <c r="AI306" s="316"/>
    </row>
    <row r="307" spans="2:35" ht="12.6" customHeight="1">
      <c r="B307" s="113"/>
      <c r="C307" s="113"/>
      <c r="D307" s="113"/>
      <c r="E307" s="113"/>
      <c r="F307" s="113"/>
      <c r="G307" s="113"/>
      <c r="H307" s="113"/>
      <c r="I307" s="113"/>
      <c r="J307" s="113"/>
      <c r="K307" s="315"/>
      <c r="L307" s="315"/>
      <c r="M307" s="315"/>
      <c r="N307" s="315"/>
      <c r="O307" s="315"/>
      <c r="P307" s="315"/>
      <c r="Q307" s="315"/>
      <c r="R307" s="113"/>
      <c r="S307" s="29"/>
      <c r="T307" s="113"/>
      <c r="U307" s="113"/>
      <c r="V307" s="113"/>
      <c r="W307" s="113"/>
      <c r="X307" s="113"/>
      <c r="Y307" s="113"/>
      <c r="Z307" s="113"/>
      <c r="AA307" s="113"/>
      <c r="AB307" s="113"/>
      <c r="AC307" s="316"/>
      <c r="AD307" s="316"/>
      <c r="AE307" s="316"/>
      <c r="AF307" s="316"/>
      <c r="AG307" s="316"/>
      <c r="AH307" s="316"/>
      <c r="AI307" s="316"/>
    </row>
    <row r="308" spans="2:35" ht="12.6" customHeight="1">
      <c r="B308" s="113"/>
      <c r="C308" s="113"/>
      <c r="D308" s="113"/>
      <c r="E308" s="113"/>
      <c r="F308" s="113"/>
      <c r="G308" s="113"/>
      <c r="H308" s="113"/>
      <c r="I308" s="113"/>
      <c r="J308" s="113"/>
      <c r="K308" s="315"/>
      <c r="L308" s="315"/>
      <c r="M308" s="315"/>
      <c r="N308" s="315"/>
      <c r="O308" s="315"/>
      <c r="P308" s="315"/>
      <c r="Q308" s="315"/>
      <c r="R308" s="113"/>
      <c r="S308" s="29"/>
      <c r="T308" s="113"/>
      <c r="U308" s="113"/>
      <c r="V308" s="113"/>
      <c r="W308" s="113"/>
      <c r="X308" s="113"/>
      <c r="Y308" s="113"/>
      <c r="Z308" s="113"/>
      <c r="AA308" s="113"/>
      <c r="AB308" s="113"/>
      <c r="AC308" s="316"/>
      <c r="AD308" s="316"/>
      <c r="AE308" s="316"/>
      <c r="AF308" s="316"/>
      <c r="AG308" s="316"/>
      <c r="AH308" s="316"/>
      <c r="AI308" s="316"/>
    </row>
    <row r="309" spans="2:35" ht="12.6" customHeight="1">
      <c r="B309" s="113"/>
      <c r="C309" s="113"/>
      <c r="D309" s="113"/>
      <c r="E309" s="113"/>
      <c r="F309" s="113"/>
      <c r="G309" s="113"/>
      <c r="H309" s="113"/>
      <c r="I309" s="113"/>
      <c r="J309" s="113"/>
      <c r="K309" s="315"/>
      <c r="L309" s="315"/>
      <c r="M309" s="315"/>
      <c r="N309" s="315"/>
      <c r="O309" s="315"/>
      <c r="P309" s="315"/>
      <c r="Q309" s="315"/>
      <c r="R309" s="29"/>
      <c r="S309" s="29"/>
      <c r="T309" s="113"/>
      <c r="U309" s="113"/>
      <c r="V309" s="113"/>
      <c r="W309" s="113"/>
      <c r="X309" s="113"/>
      <c r="Y309" s="113"/>
      <c r="Z309" s="113"/>
      <c r="AA309" s="113"/>
      <c r="AB309" s="113"/>
      <c r="AC309" s="316"/>
      <c r="AD309" s="316"/>
      <c r="AE309" s="316"/>
      <c r="AF309" s="316"/>
      <c r="AG309" s="316"/>
      <c r="AH309" s="316"/>
      <c r="AI309" s="316"/>
    </row>
    <row r="310" spans="2:35" ht="12.6" customHeight="1">
      <c r="B310" s="113"/>
      <c r="C310" s="113"/>
      <c r="D310" s="113"/>
      <c r="E310" s="113"/>
      <c r="F310" s="113"/>
      <c r="G310" s="113"/>
      <c r="H310" s="113"/>
      <c r="I310" s="113"/>
      <c r="J310" s="113"/>
      <c r="K310" s="315"/>
      <c r="L310" s="315"/>
      <c r="M310" s="315"/>
      <c r="N310" s="315"/>
      <c r="O310" s="315"/>
      <c r="P310" s="315"/>
      <c r="Q310" s="315"/>
      <c r="R310" s="29"/>
      <c r="S310" s="29"/>
      <c r="T310" s="113"/>
      <c r="U310" s="113"/>
      <c r="V310" s="113"/>
      <c r="W310" s="113"/>
      <c r="X310" s="113"/>
      <c r="Y310" s="113"/>
      <c r="Z310" s="113"/>
      <c r="AA310" s="113"/>
      <c r="AB310" s="113"/>
      <c r="AC310" s="113"/>
      <c r="AD310" s="113"/>
      <c r="AE310" s="113"/>
      <c r="AF310" s="113"/>
      <c r="AG310" s="113"/>
      <c r="AH310" s="113"/>
      <c r="AI310" s="113"/>
    </row>
    <row r="311" spans="2:35" ht="12.6" customHeight="1">
      <c r="B311" s="29"/>
      <c r="C311" s="29"/>
      <c r="D311" s="29"/>
      <c r="E311" s="29"/>
      <c r="F311" s="29"/>
      <c r="G311" s="29"/>
      <c r="H311" s="29"/>
      <c r="I311" s="29"/>
      <c r="J311" s="29"/>
      <c r="K311" s="29"/>
      <c r="L311" s="29"/>
      <c r="M311" s="29"/>
      <c r="N311" s="29"/>
      <c r="O311" s="29"/>
      <c r="P311" s="315"/>
      <c r="Q311" s="315"/>
      <c r="R311" s="29"/>
      <c r="S311" s="29"/>
      <c r="T311" s="29"/>
      <c r="U311" s="29"/>
      <c r="V311" s="29"/>
      <c r="W311" s="29"/>
      <c r="X311" s="29"/>
      <c r="Y311" s="29"/>
      <c r="Z311" s="29"/>
      <c r="AA311" s="29"/>
      <c r="AB311" s="29"/>
      <c r="AC311" s="29"/>
      <c r="AD311" s="29"/>
      <c r="AE311" s="29"/>
      <c r="AF311" s="29"/>
      <c r="AG311" s="29"/>
      <c r="AH311" s="29"/>
      <c r="AI311" s="29"/>
    </row>
    <row r="312" spans="2:35" ht="12.6" customHeight="1">
      <c r="B312" s="113"/>
      <c r="C312"/>
      <c r="D312"/>
      <c r="E312"/>
      <c r="F312"/>
      <c r="G312"/>
      <c r="H312"/>
      <c r="I312"/>
      <c r="J312"/>
      <c r="K312"/>
      <c r="L312"/>
      <c r="M312"/>
      <c r="N312"/>
      <c r="O312"/>
      <c r="P312"/>
      <c r="Q312"/>
      <c r="R312"/>
      <c r="S312"/>
      <c r="T312"/>
      <c r="U312"/>
      <c r="V312"/>
      <c r="W312"/>
      <c r="X312"/>
      <c r="Y312"/>
      <c r="Z312" s="29"/>
      <c r="AA312" s="29"/>
      <c r="AB312"/>
      <c r="AC312" s="29"/>
      <c r="AD312" s="29"/>
      <c r="AE312" s="29"/>
      <c r="AF312" s="29"/>
      <c r="AG312" s="29"/>
      <c r="AH312" s="29"/>
      <c r="AI312" s="29"/>
    </row>
    <row r="313" spans="2:35" ht="12.6" customHeight="1">
      <c r="B313" s="113"/>
      <c r="C313"/>
      <c r="D313"/>
      <c r="E313"/>
      <c r="F313"/>
      <c r="G313"/>
      <c r="H313"/>
      <c r="I313"/>
      <c r="J313"/>
      <c r="K313"/>
      <c r="L313"/>
      <c r="M313"/>
      <c r="N313"/>
      <c r="O313"/>
      <c r="P313"/>
      <c r="Q313"/>
      <c r="R313"/>
      <c r="S313"/>
      <c r="T313"/>
      <c r="U313"/>
      <c r="V313"/>
      <c r="W313"/>
      <c r="X313"/>
      <c r="Y313"/>
      <c r="Z313"/>
      <c r="AA313"/>
      <c r="AB313"/>
      <c r="AC313"/>
      <c r="AD313"/>
      <c r="AE313"/>
      <c r="AF313"/>
      <c r="AG313"/>
      <c r="AH313" s="113"/>
      <c r="AI313" s="113"/>
    </row>
    <row r="314" spans="2:35" ht="12.6" customHeight="1">
      <c r="B314" s="29"/>
      <c r="C314"/>
      <c r="D314"/>
      <c r="E314"/>
      <c r="F314"/>
      <c r="G314"/>
      <c r="H314"/>
      <c r="I314"/>
      <c r="J314"/>
      <c r="K314"/>
      <c r="L314"/>
      <c r="M314"/>
      <c r="N314"/>
      <c r="O314"/>
      <c r="P314"/>
      <c r="Q314"/>
      <c r="R314"/>
      <c r="S314"/>
      <c r="T314"/>
      <c r="U314"/>
      <c r="V314"/>
      <c r="W314"/>
      <c r="X314"/>
      <c r="Y314"/>
      <c r="Z314"/>
      <c r="AA314"/>
      <c r="AB314"/>
      <c r="AC314"/>
      <c r="AD314"/>
      <c r="AE314"/>
      <c r="AF314"/>
      <c r="AG314"/>
      <c r="AH314" s="29"/>
      <c r="AI314" s="29"/>
    </row>
    <row r="315" spans="2:35" ht="12.6" customHeight="1">
      <c r="B315" s="29"/>
      <c r="C315" s="29"/>
      <c r="D315" s="29"/>
      <c r="E315" s="29"/>
      <c r="F315"/>
      <c r="G315"/>
      <c r="H315"/>
      <c r="I315"/>
      <c r="J315"/>
      <c r="K315"/>
      <c r="L315"/>
      <c r="M315"/>
      <c r="N315"/>
      <c r="O315"/>
      <c r="P315"/>
      <c r="Q315"/>
      <c r="R315"/>
      <c r="S315"/>
      <c r="T315"/>
      <c r="U315"/>
      <c r="V315"/>
      <c r="W315"/>
      <c r="X315"/>
      <c r="Y315"/>
      <c r="Z315"/>
      <c r="AA315"/>
      <c r="AB315"/>
      <c r="AC315"/>
      <c r="AD315"/>
      <c r="AE315"/>
      <c r="AF315"/>
      <c r="AG315"/>
      <c r="AH315" s="29"/>
      <c r="AI315" s="29"/>
    </row>
    <row r="316" spans="2:35" ht="12.6" customHeight="1">
      <c r="B316" s="29"/>
      <c r="C316" s="29"/>
      <c r="D316" s="29"/>
      <c r="E316" s="29"/>
      <c r="F316"/>
      <c r="G316"/>
      <c r="H316"/>
      <c r="I316"/>
      <c r="J316"/>
      <c r="K316"/>
      <c r="L316"/>
      <c r="M316"/>
      <c r="N316"/>
      <c r="O316"/>
      <c r="P316"/>
      <c r="Q316"/>
      <c r="R316"/>
      <c r="S316"/>
      <c r="T316"/>
      <c r="U316"/>
      <c r="V316"/>
      <c r="W316"/>
      <c r="X316"/>
      <c r="Y316"/>
      <c r="Z316"/>
      <c r="AA316" s="29"/>
      <c r="AB316" s="29"/>
      <c r="AC316" s="29"/>
      <c r="AD316" s="29"/>
      <c r="AE316" s="29"/>
      <c r="AF316" s="29"/>
      <c r="AG316" s="29"/>
      <c r="AH316" s="29"/>
      <c r="AI316" s="29"/>
    </row>
    <row r="317" spans="2:35" ht="12.6" customHeight="1">
      <c r="B317"/>
      <c r="C317"/>
      <c r="D317" s="672">
        <v>13</v>
      </c>
      <c r="E317" s="673"/>
      <c r="F317" s="502" t="s">
        <v>1090</v>
      </c>
      <c r="G317" s="503"/>
      <c r="H317" s="503"/>
      <c r="I317" s="503"/>
      <c r="J317" s="503"/>
      <c r="K317" s="503"/>
      <c r="L317" s="503"/>
      <c r="M317" s="503"/>
      <c r="N317" s="503"/>
      <c r="O317" s="503"/>
      <c r="P317" s="503"/>
      <c r="Q317" s="503"/>
      <c r="R317" s="503"/>
      <c r="S317" s="503"/>
      <c r="T317" s="503"/>
      <c r="U317" s="503"/>
      <c r="V317" s="503"/>
      <c r="W317" s="503"/>
      <c r="X317" s="503"/>
      <c r="Y317" s="503"/>
      <c r="Z317" s="504"/>
      <c r="AA317" s="405"/>
      <c r="AB317" s="406"/>
      <c r="AC317" s="405"/>
      <c r="AD317" s="405"/>
      <c r="AE317" s="405"/>
      <c r="AF317" s="405"/>
      <c r="AG317" s="405"/>
      <c r="AH317"/>
      <c r="AI317" s="369"/>
    </row>
    <row r="318" spans="2:35" ht="12.6" customHeight="1">
      <c r="B318"/>
      <c r="C318"/>
      <c r="D318" s="672"/>
      <c r="E318" s="673"/>
      <c r="F318" s="674"/>
      <c r="G318" s="675"/>
      <c r="H318" s="675"/>
      <c r="I318" s="675"/>
      <c r="J318" s="675"/>
      <c r="K318" s="675"/>
      <c r="L318" s="675"/>
      <c r="M318" s="675"/>
      <c r="N318" s="675"/>
      <c r="O318" s="675"/>
      <c r="P318" s="675"/>
      <c r="Q318" s="675"/>
      <c r="R318" s="675"/>
      <c r="S318" s="675"/>
      <c r="T318" s="675"/>
      <c r="U318" s="675"/>
      <c r="V318" s="675"/>
      <c r="W318" s="675"/>
      <c r="X318" s="675"/>
      <c r="Y318" s="675"/>
      <c r="Z318" s="676"/>
      <c r="AA318" s="405"/>
      <c r="AB318" s="407" t="str">
        <f>IFERROR("DM "&amp;INDEX('Physical Condition &amp; DM'!$A$93:$A$143,MATCH(VALUE(TRIM(RIGHT(D317,2))),'Physical Condition &amp; DM'!$AE$93:$AE$143,0))&amp;IF(ISBLANK(INDEX('Physical Condition &amp; DM'!$AG$93:$AG$143,MATCH(VALUE(TRIM(RIGHT(D317,2))),'Physical Condition &amp; DM'!$AE$93:$AE$143,0))),"",": Est. Cost "&amp;TEXT(INDEX('Physical Condition &amp; DM'!$AG$93:$AG$143,MATCH(VALUE(TRIM(RIGHT(D317,2))),'Physical Condition &amp; DM'!$AE$93:$AE$143,0)),"$#,##0")),"")</f>
        <v/>
      </c>
      <c r="AC318" s="405"/>
      <c r="AD318" s="405"/>
      <c r="AE318" s="405"/>
      <c r="AF318" s="405"/>
      <c r="AG318" s="405"/>
      <c r="AH318"/>
      <c r="AI318" s="369"/>
    </row>
    <row r="319" spans="2:35" ht="15" customHeight="1">
      <c r="B319"/>
      <c r="C319"/>
      <c r="D319" s="672"/>
      <c r="E319" s="672"/>
      <c r="F319" s="505"/>
      <c r="G319" s="506"/>
      <c r="H319" s="506"/>
      <c r="I319" s="506"/>
      <c r="J319" s="506"/>
      <c r="K319" s="506"/>
      <c r="L319" s="506"/>
      <c r="M319" s="506"/>
      <c r="N319" s="506"/>
      <c r="O319" s="506"/>
      <c r="P319" s="506"/>
      <c r="Q319" s="506"/>
      <c r="R319" s="506"/>
      <c r="S319" s="506"/>
      <c r="T319" s="506"/>
      <c r="U319" s="506"/>
      <c r="V319" s="506"/>
      <c r="W319" s="506"/>
      <c r="X319" s="506"/>
      <c r="Y319" s="506"/>
      <c r="Z319" s="507"/>
      <c r="AA319" s="369"/>
      <c r="AB319" s="407" t="str">
        <f t="array" aca="1" ref="AB319" ca="1">IFERROR("RV "&amp;INDEX('Repairs Verification'!$A$29:$A$2177,MATCH(VALUE(TRIM(RIGHT(D317,2))),'Repairs Verification'!$AT$29:$AT$2177,0))&amp;IF(ISBLANK(INDEX('Repairs Verification'!$AT$29:$AT$2177,MATCH(VALUE(TRIM(RIGHT(D317,2))),'Repairs Verification'!$AT$29:$AT$2177,0))),"",": "&amp;INDIRECT("RepairStatusType"&amp;INDEX('Repairs Verification'!$A$29:$A$2177,MATCH(VALUE(TRIM(RIGHT(D317,2))),'Repairs Verification'!$AT$29:$AT$2177,0)))),"")</f>
        <v/>
      </c>
      <c r="AC319" s="408"/>
      <c r="AD319" s="408"/>
      <c r="AE319" s="408"/>
      <c r="AF319" s="408"/>
      <c r="AG319" s="408"/>
      <c r="AH319" s="369"/>
      <c r="AI319" s="369"/>
    </row>
    <row r="320" spans="2:35" ht="15" customHeight="1">
      <c r="B320" s="116"/>
      <c r="C320" s="116"/>
      <c r="D320" s="116"/>
      <c r="E320" s="116"/>
      <c r="F320" s="116"/>
      <c r="G320" s="116"/>
      <c r="H320" s="116"/>
      <c r="I320" s="116"/>
      <c r="J320" s="116"/>
      <c r="K320" s="116"/>
      <c r="L320" s="116"/>
      <c r="M320" s="116"/>
      <c r="N320" s="116"/>
      <c r="O320" s="116"/>
      <c r="P320" s="29"/>
      <c r="Q320" s="29"/>
      <c r="R320" s="113"/>
      <c r="S320" s="29"/>
      <c r="T320" s="113"/>
      <c r="U320" s="113"/>
      <c r="V320" s="113"/>
      <c r="W320" s="113"/>
      <c r="X320" s="113"/>
      <c r="Y320" s="113"/>
      <c r="Z320" s="113"/>
      <c r="AA320" s="29"/>
      <c r="AB320" s="29"/>
      <c r="AC320" s="29"/>
      <c r="AD320" s="29"/>
      <c r="AE320" s="29"/>
      <c r="AF320" s="29"/>
      <c r="AG320" s="29"/>
      <c r="AH320" s="29"/>
      <c r="AI320" s="117"/>
    </row>
    <row r="321" spans="2:35" ht="15" customHeight="1">
      <c r="B321" s="317"/>
      <c r="C321" s="317"/>
      <c r="D321" s="317"/>
      <c r="E321" s="317"/>
      <c r="F321" s="317"/>
      <c r="G321" s="317"/>
      <c r="H321" s="317"/>
      <c r="I321" s="317"/>
      <c r="J321" s="317"/>
      <c r="K321" s="317"/>
      <c r="L321" s="317"/>
      <c r="M321" s="317"/>
      <c r="N321" s="317"/>
      <c r="O321" s="317"/>
      <c r="P321" s="317"/>
      <c r="Q321" s="317"/>
      <c r="R321" s="113"/>
      <c r="S321" s="29"/>
      <c r="T321" s="29"/>
      <c r="U321" s="29"/>
      <c r="V321" s="29"/>
      <c r="W321" s="29"/>
      <c r="X321" s="29"/>
      <c r="Y321" s="29"/>
      <c r="Z321" s="29"/>
      <c r="AA321" s="29"/>
      <c r="AB321" s="29"/>
      <c r="AC321" s="29"/>
      <c r="AD321" s="29"/>
      <c r="AE321" s="29"/>
      <c r="AF321" s="29"/>
      <c r="AG321" s="29"/>
      <c r="AH321" s="29"/>
      <c r="AI321" s="29"/>
    </row>
    <row r="322" spans="2:35" ht="12.6" customHeight="1">
      <c r="B322" s="317"/>
      <c r="C322" s="317"/>
      <c r="D322" s="317"/>
      <c r="E322" s="317"/>
      <c r="F322" s="317"/>
      <c r="G322" s="317"/>
      <c r="H322" s="317"/>
      <c r="I322" s="317"/>
      <c r="J322" s="317"/>
      <c r="K322" s="317"/>
      <c r="L322" s="317"/>
      <c r="M322" s="317"/>
      <c r="N322" s="317"/>
      <c r="O322" s="317"/>
      <c r="P322" s="317"/>
      <c r="Q322" s="317"/>
      <c r="R322" s="113"/>
      <c r="S322" s="29"/>
      <c r="T322" s="29"/>
      <c r="U322" s="29"/>
      <c r="V322" s="29"/>
      <c r="W322" s="29"/>
      <c r="X322" s="29"/>
      <c r="Y322" s="29"/>
      <c r="Z322" s="29"/>
      <c r="AA322" s="29"/>
      <c r="AB322" s="29"/>
      <c r="AC322" s="29"/>
      <c r="AD322" s="29"/>
      <c r="AE322" s="29"/>
      <c r="AF322" s="29"/>
      <c r="AG322" s="29"/>
      <c r="AH322" s="29"/>
      <c r="AI322" s="29"/>
    </row>
    <row r="323" spans="2:35" ht="12.6" customHeight="1">
      <c r="B323" s="318"/>
      <c r="C323" s="318"/>
      <c r="D323" s="318"/>
      <c r="E323" s="318"/>
      <c r="F323" s="318"/>
      <c r="G323" s="29"/>
      <c r="H323" s="29"/>
      <c r="I323" s="29"/>
      <c r="J323" s="29"/>
      <c r="K323" s="29"/>
      <c r="L323" s="29"/>
      <c r="M323" s="29"/>
      <c r="N323" s="29"/>
      <c r="O323" s="29"/>
      <c r="P323" s="29"/>
      <c r="Q323" s="29"/>
      <c r="R323" s="29"/>
      <c r="S323" s="29"/>
      <c r="T323" s="29"/>
      <c r="U323" s="29"/>
      <c r="V323" s="29"/>
      <c r="W323" s="29"/>
      <c r="X323" s="29"/>
      <c r="Y323" s="29"/>
      <c r="Z323" s="29"/>
      <c r="AA323" s="29"/>
      <c r="AB323" s="29"/>
      <c r="AC323" s="29"/>
      <c r="AD323" s="29"/>
      <c r="AE323" s="29"/>
      <c r="AF323" s="29"/>
      <c r="AG323" s="29"/>
      <c r="AH323" s="29"/>
      <c r="AI323" s="29"/>
    </row>
    <row r="324" spans="2:35" ht="12.6" customHeight="1">
      <c r="B324" s="318"/>
      <c r="C324" s="318"/>
      <c r="D324" s="318"/>
      <c r="E324" s="318"/>
      <c r="F324" s="318"/>
      <c r="G324" s="29"/>
      <c r="H324" s="29"/>
      <c r="I324" s="29"/>
      <c r="J324" s="29"/>
      <c r="K324" s="29"/>
      <c r="L324" s="29"/>
      <c r="M324" s="29"/>
      <c r="N324" s="29"/>
      <c r="O324" s="29"/>
      <c r="P324" s="29"/>
      <c r="Q324" s="29"/>
      <c r="R324" s="29"/>
      <c r="S324" s="29"/>
      <c r="T324" s="29"/>
      <c r="U324" s="29"/>
      <c r="V324" s="29"/>
      <c r="W324" s="29"/>
      <c r="X324" s="29"/>
      <c r="Y324" s="29"/>
      <c r="Z324" s="29"/>
      <c r="AA324" s="29"/>
      <c r="AB324" s="29"/>
      <c r="AC324" s="29"/>
      <c r="AD324" s="29"/>
      <c r="AE324" s="29"/>
      <c r="AF324" s="29"/>
      <c r="AG324" s="29"/>
      <c r="AH324" s="29"/>
      <c r="AI324" s="29"/>
    </row>
    <row r="325" spans="2:35" ht="12.6" customHeight="1">
      <c r="B325" s="113"/>
      <c r="C325" s="113"/>
      <c r="D325" s="113"/>
      <c r="E325" s="113"/>
      <c r="F325" s="113"/>
      <c r="G325" s="113"/>
      <c r="H325" s="113"/>
      <c r="I325" s="113"/>
      <c r="J325" s="113"/>
      <c r="K325" s="113"/>
      <c r="L325" s="113"/>
      <c r="M325" s="113"/>
      <c r="N325" s="113"/>
      <c r="O325" s="113"/>
      <c r="P325" s="113"/>
      <c r="Q325" s="113"/>
      <c r="R325" s="113"/>
      <c r="S325" s="29"/>
      <c r="T325" s="113"/>
      <c r="U325" s="113"/>
      <c r="V325" s="113"/>
      <c r="W325" s="113"/>
      <c r="X325" s="113"/>
      <c r="Y325" s="113"/>
      <c r="Z325" s="113"/>
      <c r="AA325" s="113"/>
      <c r="AB325" s="113"/>
      <c r="AC325" s="315"/>
      <c r="AD325" s="315"/>
      <c r="AE325" s="315"/>
      <c r="AF325" s="315"/>
      <c r="AG325" s="315"/>
      <c r="AH325" s="315"/>
      <c r="AI325" s="315"/>
    </row>
    <row r="326" spans="2:35" ht="12.6" customHeight="1">
      <c r="B326" s="113"/>
      <c r="C326" s="113"/>
      <c r="D326" s="113"/>
      <c r="E326" s="113"/>
      <c r="F326" s="113"/>
      <c r="G326" s="113"/>
      <c r="H326" s="113"/>
      <c r="I326" s="113"/>
      <c r="J326" s="113"/>
      <c r="K326" s="315"/>
      <c r="L326" s="315"/>
      <c r="M326" s="315"/>
      <c r="N326" s="315"/>
      <c r="O326" s="315"/>
      <c r="P326" s="315"/>
      <c r="Q326" s="315"/>
      <c r="R326" s="113"/>
      <c r="S326" s="29"/>
      <c r="T326" s="113"/>
      <c r="U326" s="113"/>
      <c r="V326" s="113"/>
      <c r="W326" s="113"/>
      <c r="X326" s="113"/>
      <c r="Y326" s="113"/>
      <c r="Z326" s="113"/>
      <c r="AA326" s="113"/>
      <c r="AB326" s="113"/>
      <c r="AC326" s="316"/>
      <c r="AD326" s="316"/>
      <c r="AE326" s="316"/>
      <c r="AF326" s="316"/>
      <c r="AG326" s="316"/>
      <c r="AH326" s="316"/>
      <c r="AI326" s="316"/>
    </row>
    <row r="327" spans="2:35" ht="12.6" customHeight="1">
      <c r="B327" s="113"/>
      <c r="C327" s="113"/>
      <c r="D327" s="113"/>
      <c r="E327" s="113"/>
      <c r="F327" s="113"/>
      <c r="G327" s="113"/>
      <c r="H327" s="113"/>
      <c r="I327" s="113"/>
      <c r="J327" s="113"/>
      <c r="K327" s="113"/>
      <c r="L327" s="113"/>
      <c r="M327" s="113"/>
      <c r="N327" s="113"/>
      <c r="O327" s="113"/>
      <c r="P327" s="113"/>
      <c r="Q327" s="113"/>
      <c r="R327" s="113"/>
      <c r="S327" s="29"/>
      <c r="T327" s="113"/>
      <c r="U327" s="113"/>
      <c r="V327" s="113"/>
      <c r="W327" s="113"/>
      <c r="X327" s="113"/>
      <c r="Y327" s="113"/>
      <c r="Z327" s="113"/>
      <c r="AA327" s="113"/>
      <c r="AB327" s="113"/>
      <c r="AC327" s="316"/>
      <c r="AD327" s="316"/>
      <c r="AE327" s="316"/>
      <c r="AF327" s="316"/>
      <c r="AG327" s="316"/>
      <c r="AH327" s="316"/>
      <c r="AI327" s="316"/>
    </row>
    <row r="328" spans="2:35" ht="12.6" customHeight="1">
      <c r="B328" s="113"/>
      <c r="C328" s="113"/>
      <c r="D328" s="113"/>
      <c r="E328" s="113"/>
      <c r="F328" s="113"/>
      <c r="G328" s="113"/>
      <c r="H328" s="113"/>
      <c r="I328" s="113"/>
      <c r="J328" s="113"/>
      <c r="K328" s="315"/>
      <c r="L328" s="315"/>
      <c r="M328" s="315"/>
      <c r="N328" s="315"/>
      <c r="O328" s="315"/>
      <c r="P328" s="315"/>
      <c r="Q328" s="315"/>
      <c r="R328" s="113"/>
      <c r="S328" s="29"/>
      <c r="T328" s="113"/>
      <c r="U328" s="113"/>
      <c r="V328" s="113"/>
      <c r="W328" s="113"/>
      <c r="X328" s="113"/>
      <c r="Y328" s="113"/>
      <c r="Z328" s="113"/>
      <c r="AA328" s="113"/>
      <c r="AB328" s="113"/>
      <c r="AC328" s="316"/>
      <c r="AD328" s="316"/>
      <c r="AE328" s="316"/>
      <c r="AF328" s="316"/>
      <c r="AG328" s="316"/>
      <c r="AH328" s="316"/>
      <c r="AI328" s="316"/>
    </row>
    <row r="329" spans="2:35" ht="12.6" customHeight="1">
      <c r="B329" s="113"/>
      <c r="C329" s="113"/>
      <c r="D329" s="113"/>
      <c r="E329" s="113"/>
      <c r="F329" s="113"/>
      <c r="G329" s="113"/>
      <c r="H329" s="113"/>
      <c r="I329" s="113"/>
      <c r="J329" s="113"/>
      <c r="K329" s="315"/>
      <c r="L329" s="315"/>
      <c r="M329" s="315"/>
      <c r="N329" s="315"/>
      <c r="O329" s="315"/>
      <c r="P329" s="315"/>
      <c r="Q329" s="315"/>
      <c r="R329" s="113"/>
      <c r="S329" s="29"/>
      <c r="T329" s="113"/>
      <c r="U329" s="113"/>
      <c r="V329" s="113"/>
      <c r="W329" s="113"/>
      <c r="X329" s="113"/>
      <c r="Y329" s="113"/>
      <c r="Z329" s="113"/>
      <c r="AA329" s="113"/>
      <c r="AB329" s="113"/>
      <c r="AC329" s="316"/>
      <c r="AD329" s="316"/>
      <c r="AE329" s="316"/>
      <c r="AF329" s="316"/>
      <c r="AG329" s="316"/>
      <c r="AH329" s="316"/>
      <c r="AI329" s="316"/>
    </row>
    <row r="330" spans="2:35" ht="12.6" customHeight="1">
      <c r="B330" s="113"/>
      <c r="C330" s="113"/>
      <c r="D330" s="113"/>
      <c r="E330" s="113"/>
      <c r="F330" s="113"/>
      <c r="G330" s="113"/>
      <c r="H330" s="113"/>
      <c r="I330" s="113"/>
      <c r="J330" s="113"/>
      <c r="K330" s="315"/>
      <c r="L330" s="315"/>
      <c r="M330" s="315"/>
      <c r="N330" s="315"/>
      <c r="O330" s="315"/>
      <c r="P330" s="315"/>
      <c r="Q330" s="315"/>
      <c r="R330" s="113"/>
      <c r="S330" s="29"/>
      <c r="T330" s="113"/>
      <c r="U330" s="113"/>
      <c r="V330" s="113"/>
      <c r="W330" s="113"/>
      <c r="X330" s="113"/>
      <c r="Y330" s="113"/>
      <c r="Z330" s="113"/>
      <c r="AA330" s="113"/>
      <c r="AB330" s="113"/>
      <c r="AC330" s="316"/>
      <c r="AD330" s="316"/>
      <c r="AE330" s="316"/>
      <c r="AF330" s="316"/>
      <c r="AG330" s="316"/>
      <c r="AH330" s="316"/>
      <c r="AI330" s="316"/>
    </row>
    <row r="331" spans="2:35" ht="12.6" customHeight="1">
      <c r="B331" s="113"/>
      <c r="C331" s="113"/>
      <c r="D331" s="113"/>
      <c r="E331" s="113"/>
      <c r="F331" s="113"/>
      <c r="G331" s="113"/>
      <c r="H331" s="113"/>
      <c r="I331" s="113"/>
      <c r="J331" s="113"/>
      <c r="K331" s="315"/>
      <c r="L331" s="315"/>
      <c r="M331" s="315"/>
      <c r="N331" s="315"/>
      <c r="O331" s="315"/>
      <c r="P331" s="315"/>
      <c r="Q331" s="315"/>
      <c r="R331" s="113"/>
      <c r="S331" s="29"/>
      <c r="T331" s="113"/>
      <c r="U331" s="113"/>
      <c r="V331" s="113"/>
      <c r="W331" s="113"/>
      <c r="X331" s="113"/>
      <c r="Y331" s="113"/>
      <c r="Z331" s="113"/>
      <c r="AA331" s="113"/>
      <c r="AB331" s="113"/>
      <c r="AC331" s="316"/>
      <c r="AD331" s="316"/>
      <c r="AE331" s="316"/>
      <c r="AF331" s="316"/>
      <c r="AG331" s="316"/>
      <c r="AH331" s="316"/>
      <c r="AI331" s="316"/>
    </row>
    <row r="332" spans="2:35" ht="12.6" customHeight="1">
      <c r="B332" s="113"/>
      <c r="C332" s="113"/>
      <c r="D332" s="113"/>
      <c r="E332" s="113"/>
      <c r="F332" s="113"/>
      <c r="G332" s="113"/>
      <c r="H332" s="113"/>
      <c r="I332" s="113"/>
      <c r="J332" s="113"/>
      <c r="K332" s="315"/>
      <c r="L332" s="315"/>
      <c r="M332" s="315"/>
      <c r="N332" s="315"/>
      <c r="O332" s="315"/>
      <c r="P332" s="315"/>
      <c r="Q332" s="315"/>
      <c r="R332" s="113"/>
      <c r="S332" s="29"/>
      <c r="T332" s="113"/>
      <c r="U332" s="113"/>
      <c r="V332" s="113"/>
      <c r="W332" s="113"/>
      <c r="X332" s="113"/>
      <c r="Y332" s="113"/>
      <c r="Z332" s="113"/>
      <c r="AA332" s="113"/>
      <c r="AB332" s="113"/>
      <c r="AC332" s="316"/>
      <c r="AD332" s="316"/>
      <c r="AE332" s="316"/>
      <c r="AF332" s="316"/>
      <c r="AG332" s="316"/>
      <c r="AH332" s="316"/>
      <c r="AI332" s="316"/>
    </row>
    <row r="333" spans="2:35" ht="12.6" customHeight="1">
      <c r="B333" s="113"/>
      <c r="C333" s="113"/>
      <c r="D333" s="113"/>
      <c r="E333" s="113"/>
      <c r="F333" s="113"/>
      <c r="G333" s="113"/>
      <c r="H333" s="113"/>
      <c r="I333" s="113"/>
      <c r="J333" s="113"/>
      <c r="K333" s="315"/>
      <c r="L333" s="315"/>
      <c r="M333" s="315"/>
      <c r="N333" s="315"/>
      <c r="O333" s="315"/>
      <c r="P333" s="315"/>
      <c r="Q333" s="315"/>
      <c r="R333" s="29"/>
      <c r="S333" s="29"/>
      <c r="T333" s="113"/>
      <c r="U333" s="113"/>
      <c r="V333" s="113"/>
      <c r="W333" s="113"/>
      <c r="X333" s="113"/>
      <c r="Y333" s="113"/>
      <c r="Z333" s="113"/>
      <c r="AA333" s="113"/>
      <c r="AB333" s="113"/>
      <c r="AC333" s="316"/>
      <c r="AD333" s="316"/>
      <c r="AE333" s="316"/>
      <c r="AF333" s="316"/>
      <c r="AG333" s="316"/>
      <c r="AH333" s="316"/>
      <c r="AI333" s="316"/>
    </row>
    <row r="334" spans="2:35" ht="12.6" customHeight="1">
      <c r="B334" s="113"/>
      <c r="C334" s="113"/>
      <c r="D334" s="113"/>
      <c r="E334" s="113"/>
      <c r="F334" s="113"/>
      <c r="G334" s="113"/>
      <c r="H334" s="113"/>
      <c r="I334" s="113"/>
      <c r="J334" s="113"/>
      <c r="K334" s="315"/>
      <c r="L334" s="315"/>
      <c r="M334" s="315"/>
      <c r="N334" s="315"/>
      <c r="O334" s="315"/>
      <c r="P334" s="315"/>
      <c r="Q334" s="315"/>
      <c r="R334" s="29"/>
      <c r="S334" s="29"/>
      <c r="T334" s="113"/>
      <c r="U334" s="113"/>
      <c r="V334" s="113"/>
      <c r="W334" s="113"/>
      <c r="X334" s="113"/>
      <c r="Y334" s="113"/>
      <c r="Z334" s="113"/>
      <c r="AA334" s="113"/>
      <c r="AB334" s="113"/>
      <c r="AC334" s="113"/>
      <c r="AD334" s="113"/>
      <c r="AE334" s="113"/>
      <c r="AF334" s="113"/>
      <c r="AG334" s="113"/>
      <c r="AH334" s="113"/>
      <c r="AI334" s="113"/>
    </row>
    <row r="335" spans="2:35" ht="12.6" customHeight="1">
      <c r="B335" s="29"/>
      <c r="C335" s="29"/>
      <c r="D335" s="29"/>
      <c r="E335" s="29"/>
      <c r="F335" s="29"/>
      <c r="G335" s="29"/>
      <c r="H335" s="29"/>
      <c r="I335" s="29"/>
      <c r="J335" s="29"/>
      <c r="K335" s="29"/>
      <c r="L335" s="29"/>
      <c r="M335" s="29"/>
      <c r="N335" s="29"/>
      <c r="O335" s="29"/>
      <c r="P335" s="315"/>
      <c r="Q335" s="315"/>
      <c r="R335" s="29"/>
      <c r="S335" s="29"/>
      <c r="T335" s="29"/>
      <c r="U335" s="29"/>
      <c r="V335" s="29"/>
      <c r="W335" s="29"/>
      <c r="X335" s="29"/>
      <c r="Y335" s="29"/>
      <c r="Z335" s="29"/>
      <c r="AA335" s="29"/>
      <c r="AB335" s="29"/>
      <c r="AC335" s="29"/>
      <c r="AD335" s="29"/>
      <c r="AE335" s="29"/>
      <c r="AF335" s="29"/>
      <c r="AG335" s="29"/>
      <c r="AH335" s="29"/>
      <c r="AI335" s="29"/>
    </row>
    <row r="336" spans="2:35" ht="12.6" customHeight="1">
      <c r="B336" s="113"/>
      <c r="C336"/>
      <c r="D336"/>
      <c r="E336"/>
      <c r="F336"/>
      <c r="G336"/>
      <c r="H336"/>
      <c r="I336"/>
      <c r="J336"/>
      <c r="K336"/>
      <c r="L336"/>
      <c r="M336"/>
      <c r="N336"/>
      <c r="O336"/>
      <c r="P336"/>
      <c r="Q336"/>
      <c r="R336"/>
      <c r="S336"/>
      <c r="T336"/>
      <c r="U336"/>
      <c r="V336"/>
      <c r="W336"/>
      <c r="X336"/>
      <c r="Y336"/>
      <c r="Z336" s="29"/>
      <c r="AA336" s="29"/>
      <c r="AB336"/>
      <c r="AC336" s="29"/>
      <c r="AD336" s="29"/>
      <c r="AE336" s="29"/>
      <c r="AF336" s="29"/>
      <c r="AG336" s="29"/>
      <c r="AH336" s="29"/>
      <c r="AI336" s="29"/>
    </row>
    <row r="337" spans="2:35" ht="12.6" customHeight="1">
      <c r="B337" s="113"/>
      <c r="C337"/>
      <c r="D337"/>
      <c r="E337"/>
      <c r="F337"/>
      <c r="G337"/>
      <c r="H337"/>
      <c r="I337"/>
      <c r="J337"/>
      <c r="K337"/>
      <c r="L337"/>
      <c r="M337"/>
      <c r="N337"/>
      <c r="O337"/>
      <c r="P337"/>
      <c r="Q337"/>
      <c r="R337"/>
      <c r="S337"/>
      <c r="T337"/>
      <c r="U337"/>
      <c r="V337"/>
      <c r="W337"/>
      <c r="X337"/>
      <c r="Y337"/>
      <c r="Z337"/>
      <c r="AA337"/>
      <c r="AB337"/>
      <c r="AC337"/>
      <c r="AD337"/>
      <c r="AE337"/>
      <c r="AF337"/>
      <c r="AG337"/>
      <c r="AH337" s="113"/>
      <c r="AI337" s="113"/>
    </row>
    <row r="338" spans="2:35" ht="12.6" customHeight="1">
      <c r="B338" s="29"/>
      <c r="C338"/>
      <c r="D338"/>
      <c r="E338"/>
      <c r="F338"/>
      <c r="G338"/>
      <c r="H338"/>
      <c r="I338"/>
      <c r="J338"/>
      <c r="K338"/>
      <c r="L338"/>
      <c r="M338"/>
      <c r="N338"/>
      <c r="O338"/>
      <c r="P338"/>
      <c r="Q338"/>
      <c r="R338"/>
      <c r="S338"/>
      <c r="T338"/>
      <c r="U338"/>
      <c r="V338"/>
      <c r="W338"/>
      <c r="X338"/>
      <c r="Y338"/>
      <c r="Z338"/>
      <c r="AA338"/>
      <c r="AB338"/>
      <c r="AC338"/>
      <c r="AD338"/>
      <c r="AE338"/>
      <c r="AF338"/>
      <c r="AG338"/>
      <c r="AH338" s="29"/>
      <c r="AI338" s="29"/>
    </row>
    <row r="339" spans="2:35" ht="12.6" customHeight="1">
      <c r="B339" s="29"/>
      <c r="C339" s="29"/>
      <c r="D339" s="29"/>
      <c r="E339" s="29"/>
      <c r="F339"/>
      <c r="G339"/>
      <c r="H339"/>
      <c r="I339"/>
      <c r="J339"/>
      <c r="K339"/>
      <c r="L339"/>
      <c r="M339"/>
      <c r="N339"/>
      <c r="O339"/>
      <c r="P339"/>
      <c r="Q339"/>
      <c r="R339"/>
      <c r="S339"/>
      <c r="T339"/>
      <c r="U339"/>
      <c r="V339"/>
      <c r="W339"/>
      <c r="X339"/>
      <c r="Y339"/>
      <c r="Z339"/>
      <c r="AA339"/>
      <c r="AB339"/>
      <c r="AC339"/>
      <c r="AD339"/>
      <c r="AE339"/>
      <c r="AF339"/>
      <c r="AG339"/>
      <c r="AH339" s="29"/>
      <c r="AI339" s="29"/>
    </row>
    <row r="340" spans="2:35" ht="12.6" customHeight="1">
      <c r="B340" s="29"/>
      <c r="C340" s="29"/>
      <c r="D340" s="29"/>
      <c r="E340" s="29"/>
      <c r="F340"/>
      <c r="G340"/>
      <c r="H340"/>
      <c r="I340"/>
      <c r="J340"/>
      <c r="K340"/>
      <c r="L340"/>
      <c r="M340"/>
      <c r="N340"/>
      <c r="O340"/>
      <c r="P340"/>
      <c r="Q340"/>
      <c r="R340"/>
      <c r="S340"/>
      <c r="T340"/>
      <c r="U340"/>
      <c r="V340"/>
      <c r="W340"/>
      <c r="X340"/>
      <c r="Y340"/>
      <c r="Z340"/>
      <c r="AA340" s="29"/>
      <c r="AB340" s="29"/>
      <c r="AC340" s="29"/>
      <c r="AD340" s="29"/>
      <c r="AE340" s="29"/>
      <c r="AF340" s="29"/>
      <c r="AG340" s="29"/>
      <c r="AH340" s="29"/>
      <c r="AI340" s="29"/>
    </row>
    <row r="341" spans="2:35" ht="12.6" customHeight="1">
      <c r="B341"/>
      <c r="C341"/>
      <c r="D341" s="672">
        <v>14</v>
      </c>
      <c r="E341" s="673"/>
      <c r="F341" s="502" t="s">
        <v>1089</v>
      </c>
      <c r="G341" s="503"/>
      <c r="H341" s="503"/>
      <c r="I341" s="503"/>
      <c r="J341" s="503"/>
      <c r="K341" s="503"/>
      <c r="L341" s="503"/>
      <c r="M341" s="503"/>
      <c r="N341" s="503"/>
      <c r="O341" s="503"/>
      <c r="P341" s="503"/>
      <c r="Q341" s="503"/>
      <c r="R341" s="503"/>
      <c r="S341" s="503"/>
      <c r="T341" s="503"/>
      <c r="U341" s="503"/>
      <c r="V341" s="503"/>
      <c r="W341" s="503"/>
      <c r="X341" s="503"/>
      <c r="Y341" s="503"/>
      <c r="Z341" s="504"/>
      <c r="AA341" s="405"/>
      <c r="AB341" s="406"/>
      <c r="AC341" s="405"/>
      <c r="AD341" s="405"/>
      <c r="AE341" s="405"/>
      <c r="AF341" s="405"/>
      <c r="AG341" s="405"/>
      <c r="AH341"/>
      <c r="AI341" s="369"/>
    </row>
    <row r="342" spans="2:35" ht="12.6" customHeight="1">
      <c r="B342"/>
      <c r="C342"/>
      <c r="D342" s="672"/>
      <c r="E342" s="673"/>
      <c r="F342" s="674"/>
      <c r="G342" s="675"/>
      <c r="H342" s="675"/>
      <c r="I342" s="675"/>
      <c r="J342" s="675"/>
      <c r="K342" s="675"/>
      <c r="L342" s="675"/>
      <c r="M342" s="675"/>
      <c r="N342" s="675"/>
      <c r="O342" s="675"/>
      <c r="P342" s="675"/>
      <c r="Q342" s="675"/>
      <c r="R342" s="675"/>
      <c r="S342" s="675"/>
      <c r="T342" s="675"/>
      <c r="U342" s="675"/>
      <c r="V342" s="675"/>
      <c r="W342" s="675"/>
      <c r="X342" s="675"/>
      <c r="Y342" s="675"/>
      <c r="Z342" s="676"/>
      <c r="AA342" s="405"/>
      <c r="AB342" s="407" t="str">
        <f>IFERROR("DM "&amp;INDEX('Physical Condition &amp; DM'!$A$93:$A$143,MATCH(VALUE(TRIM(RIGHT(D341,2))),'Physical Condition &amp; DM'!$AE$93:$AE$143,0))&amp;IF(ISBLANK(INDEX('Physical Condition &amp; DM'!$AG$93:$AG$143,MATCH(VALUE(TRIM(RIGHT(D341,2))),'Physical Condition &amp; DM'!$AE$93:$AE$143,0))),"",": Est. Cost "&amp;TEXT(INDEX('Physical Condition &amp; DM'!$AG$93:$AG$143,MATCH(VALUE(TRIM(RIGHT(D341,2))),'Physical Condition &amp; DM'!$AE$93:$AE$143,0)),"$#,##0")),"")</f>
        <v/>
      </c>
      <c r="AC342" s="405"/>
      <c r="AD342" s="405"/>
      <c r="AE342" s="405"/>
      <c r="AF342" s="405"/>
      <c r="AG342" s="405"/>
      <c r="AH342"/>
      <c r="AI342" s="369"/>
    </row>
    <row r="343" spans="2:35" ht="15" customHeight="1">
      <c r="B343"/>
      <c r="C343"/>
      <c r="D343" s="672"/>
      <c r="E343" s="672"/>
      <c r="F343" s="505"/>
      <c r="G343" s="506"/>
      <c r="H343" s="506"/>
      <c r="I343" s="506"/>
      <c r="J343" s="506"/>
      <c r="K343" s="506"/>
      <c r="L343" s="506"/>
      <c r="M343" s="506"/>
      <c r="N343" s="506"/>
      <c r="O343" s="506"/>
      <c r="P343" s="506"/>
      <c r="Q343" s="506"/>
      <c r="R343" s="506"/>
      <c r="S343" s="506"/>
      <c r="T343" s="506"/>
      <c r="U343" s="506"/>
      <c r="V343" s="506"/>
      <c r="W343" s="506"/>
      <c r="X343" s="506"/>
      <c r="Y343" s="506"/>
      <c r="Z343" s="507"/>
      <c r="AA343" s="369"/>
      <c r="AB343" s="407" t="str">
        <f t="array" aca="1" ref="AB343" ca="1">IFERROR("RV "&amp;INDEX('Repairs Verification'!$A$29:$A$2177,MATCH(VALUE(TRIM(RIGHT(D341,2))),'Repairs Verification'!$AT$29:$AT$2177,0))&amp;IF(ISBLANK(INDEX('Repairs Verification'!$AT$29:$AT$2177,MATCH(VALUE(TRIM(RIGHT(D341,2))),'Repairs Verification'!$AT$29:$AT$2177,0))),"",": "&amp;INDIRECT("RepairStatusType"&amp;INDEX('Repairs Verification'!$A$29:$A$2177,MATCH(VALUE(TRIM(RIGHT(D341,2))),'Repairs Verification'!$AT$29:$AT$2177,0)))),"")</f>
        <v/>
      </c>
      <c r="AC343" s="408"/>
      <c r="AD343" s="408"/>
      <c r="AE343" s="408"/>
      <c r="AF343" s="408"/>
      <c r="AG343" s="408"/>
      <c r="AH343" s="369"/>
      <c r="AI343" s="369"/>
    </row>
    <row r="344" spans="2:35" ht="15" customHeight="1">
      <c r="B344" s="116"/>
      <c r="C344" s="116"/>
      <c r="D344" s="116"/>
      <c r="E344" s="116"/>
      <c r="F344" s="116"/>
      <c r="G344" s="116"/>
      <c r="H344" s="116"/>
      <c r="I344" s="116"/>
      <c r="J344" s="116"/>
      <c r="K344" s="116"/>
      <c r="L344" s="116"/>
      <c r="M344" s="116"/>
      <c r="N344" s="116"/>
      <c r="O344" s="116"/>
      <c r="P344" s="29"/>
      <c r="Q344" s="29"/>
      <c r="R344" s="113"/>
      <c r="S344" s="29"/>
      <c r="T344" s="113"/>
      <c r="U344" s="113"/>
      <c r="V344" s="113"/>
      <c r="W344" s="113"/>
      <c r="X344" s="113"/>
      <c r="Y344" s="113"/>
      <c r="Z344" s="113"/>
      <c r="AA344" s="29"/>
      <c r="AB344" s="29"/>
      <c r="AC344" s="29"/>
      <c r="AD344" s="29"/>
      <c r="AE344" s="29"/>
      <c r="AF344" s="29"/>
      <c r="AG344" s="29"/>
      <c r="AH344" s="29"/>
      <c r="AI344" s="117"/>
    </row>
    <row r="345" spans="2:35" ht="15" customHeight="1">
      <c r="B345" s="317"/>
      <c r="C345" s="317"/>
      <c r="D345" s="317"/>
      <c r="E345" s="317"/>
      <c r="F345" s="317"/>
      <c r="G345" s="317"/>
      <c r="H345" s="317"/>
      <c r="I345" s="317"/>
      <c r="J345" s="317"/>
      <c r="K345" s="317"/>
      <c r="L345" s="317"/>
      <c r="M345" s="317"/>
      <c r="N345" s="317"/>
      <c r="O345" s="317"/>
      <c r="P345" s="317"/>
      <c r="Q345" s="317"/>
      <c r="R345" s="113"/>
      <c r="S345" s="29"/>
      <c r="T345" s="29"/>
      <c r="U345" s="29"/>
      <c r="V345" s="29"/>
      <c r="W345" s="29"/>
      <c r="X345" s="29"/>
      <c r="Y345" s="29"/>
      <c r="Z345" s="29"/>
      <c r="AA345" s="29"/>
      <c r="AB345" s="29"/>
      <c r="AC345" s="29"/>
      <c r="AD345" s="29"/>
      <c r="AE345" s="29"/>
      <c r="AF345" s="29"/>
      <c r="AG345" s="29"/>
      <c r="AH345" s="29"/>
      <c r="AI345" s="29"/>
    </row>
    <row r="346" spans="2:35" ht="12.6" customHeight="1">
      <c r="B346" s="317"/>
      <c r="C346" s="317"/>
      <c r="D346" s="317"/>
      <c r="E346" s="317"/>
      <c r="F346" s="317"/>
      <c r="G346" s="317"/>
      <c r="H346" s="317"/>
      <c r="I346" s="317"/>
      <c r="J346" s="317"/>
      <c r="K346" s="317"/>
      <c r="L346" s="317"/>
      <c r="M346" s="317"/>
      <c r="N346" s="317"/>
      <c r="O346" s="317"/>
      <c r="P346" s="317"/>
      <c r="Q346" s="317"/>
      <c r="R346" s="113"/>
      <c r="S346" s="29"/>
      <c r="T346" s="29"/>
      <c r="U346" s="29"/>
      <c r="V346" s="29"/>
      <c r="W346" s="29"/>
      <c r="X346" s="29"/>
      <c r="Y346" s="29"/>
      <c r="Z346" s="29"/>
      <c r="AA346" s="29"/>
      <c r="AB346" s="29"/>
      <c r="AC346" s="29"/>
      <c r="AD346" s="29"/>
      <c r="AE346" s="29"/>
      <c r="AF346" s="29"/>
      <c r="AG346" s="29"/>
      <c r="AH346" s="29"/>
      <c r="AI346" s="29"/>
    </row>
    <row r="347" spans="2:35" ht="12.6" customHeight="1">
      <c r="B347" s="318"/>
      <c r="C347" s="318"/>
      <c r="D347" s="318"/>
      <c r="E347" s="318"/>
      <c r="F347" s="318"/>
      <c r="G347" s="29"/>
      <c r="H347" s="29"/>
      <c r="I347" s="29"/>
      <c r="J347" s="29"/>
      <c r="K347" s="29"/>
      <c r="L347" s="29"/>
      <c r="M347" s="29"/>
      <c r="N347" s="29"/>
      <c r="O347" s="29"/>
      <c r="P347" s="29"/>
      <c r="Q347" s="29"/>
      <c r="R347" s="29"/>
      <c r="S347" s="29"/>
      <c r="T347" s="29"/>
      <c r="U347" s="29"/>
      <c r="V347" s="29"/>
      <c r="W347" s="29"/>
      <c r="X347" s="29"/>
      <c r="Y347" s="29"/>
      <c r="Z347" s="29"/>
      <c r="AA347" s="29"/>
      <c r="AB347" s="29"/>
      <c r="AC347" s="29"/>
      <c r="AD347" s="29"/>
      <c r="AE347" s="29"/>
      <c r="AF347" s="29"/>
      <c r="AG347" s="29"/>
      <c r="AH347" s="29"/>
      <c r="AI347" s="29"/>
    </row>
    <row r="348" spans="2:35" ht="12.6" customHeight="1">
      <c r="B348" s="318"/>
      <c r="C348" s="318"/>
      <c r="D348" s="318"/>
      <c r="E348" s="318"/>
      <c r="F348" s="318"/>
      <c r="G348" s="29"/>
      <c r="H348" s="29"/>
      <c r="I348" s="29"/>
      <c r="J348" s="29"/>
      <c r="K348" s="29"/>
      <c r="L348" s="29"/>
      <c r="M348" s="29"/>
      <c r="N348" s="29"/>
      <c r="O348" s="29"/>
      <c r="P348" s="29"/>
      <c r="Q348" s="29"/>
      <c r="R348" s="29"/>
      <c r="S348" s="29"/>
      <c r="T348" s="29"/>
      <c r="U348" s="29"/>
      <c r="V348" s="29"/>
      <c r="W348" s="29"/>
      <c r="X348" s="29"/>
      <c r="Y348" s="29"/>
      <c r="Z348" s="29"/>
      <c r="AA348" s="29"/>
      <c r="AB348" s="29"/>
      <c r="AC348" s="29"/>
      <c r="AD348" s="29"/>
      <c r="AE348" s="29"/>
      <c r="AF348" s="29"/>
      <c r="AG348" s="29"/>
      <c r="AH348" s="29"/>
      <c r="AI348" s="29"/>
    </row>
    <row r="349" spans="2:35" ht="12.6" customHeight="1">
      <c r="B349" s="113"/>
      <c r="C349" s="113"/>
      <c r="D349" s="113"/>
      <c r="E349" s="113"/>
      <c r="F349" s="113"/>
      <c r="G349" s="113"/>
      <c r="H349" s="113"/>
      <c r="I349" s="113"/>
      <c r="J349" s="113"/>
      <c r="K349" s="113"/>
      <c r="L349" s="113"/>
      <c r="M349" s="113"/>
      <c r="N349" s="113"/>
      <c r="O349" s="113"/>
      <c r="P349" s="113"/>
      <c r="Q349" s="113"/>
      <c r="R349" s="113"/>
      <c r="S349" s="29"/>
      <c r="T349" s="113"/>
      <c r="U349" s="113"/>
      <c r="V349" s="113"/>
      <c r="W349" s="113"/>
      <c r="X349" s="113"/>
      <c r="Y349" s="113"/>
      <c r="Z349" s="113"/>
      <c r="AA349" s="113"/>
      <c r="AB349" s="113"/>
      <c r="AC349" s="315"/>
      <c r="AD349" s="315"/>
      <c r="AE349" s="315"/>
      <c r="AF349" s="315"/>
      <c r="AG349" s="315"/>
      <c r="AH349" s="315"/>
      <c r="AI349" s="315"/>
    </row>
    <row r="350" spans="2:35" ht="12.6" customHeight="1">
      <c r="B350" s="113"/>
      <c r="C350" s="113"/>
      <c r="D350" s="113"/>
      <c r="E350" s="113"/>
      <c r="F350" s="113"/>
      <c r="G350" s="113"/>
      <c r="H350" s="113"/>
      <c r="I350" s="113"/>
      <c r="J350" s="113"/>
      <c r="K350" s="315"/>
      <c r="L350" s="315"/>
      <c r="M350" s="315"/>
      <c r="N350" s="315"/>
      <c r="O350" s="315"/>
      <c r="P350" s="315"/>
      <c r="Q350" s="315"/>
      <c r="R350" s="113"/>
      <c r="S350" s="29"/>
      <c r="T350" s="113"/>
      <c r="U350" s="113"/>
      <c r="V350" s="113"/>
      <c r="W350" s="113"/>
      <c r="X350" s="113"/>
      <c r="Y350" s="113"/>
      <c r="Z350" s="113"/>
      <c r="AA350" s="113"/>
      <c r="AB350" s="113"/>
      <c r="AC350" s="316"/>
      <c r="AD350" s="316"/>
      <c r="AE350" s="316"/>
      <c r="AF350" s="316"/>
      <c r="AG350" s="316"/>
      <c r="AH350" s="316"/>
      <c r="AI350" s="316"/>
    </row>
    <row r="351" spans="2:35" ht="12.6" customHeight="1">
      <c r="B351" s="113"/>
      <c r="C351" s="113"/>
      <c r="D351" s="113"/>
      <c r="E351" s="113"/>
      <c r="F351" s="113"/>
      <c r="G351" s="113"/>
      <c r="H351" s="113"/>
      <c r="I351" s="113"/>
      <c r="J351" s="113"/>
      <c r="K351" s="113"/>
      <c r="L351" s="113"/>
      <c r="M351" s="113"/>
      <c r="N351" s="113"/>
      <c r="O351" s="113"/>
      <c r="P351" s="113"/>
      <c r="Q351" s="113"/>
      <c r="R351" s="113"/>
      <c r="S351" s="29"/>
      <c r="T351" s="113"/>
      <c r="U351" s="113"/>
      <c r="V351" s="113"/>
      <c r="W351" s="113"/>
      <c r="X351" s="113"/>
      <c r="Y351" s="113"/>
      <c r="Z351" s="113"/>
      <c r="AA351" s="113"/>
      <c r="AB351" s="113"/>
      <c r="AC351" s="316"/>
      <c r="AD351" s="316"/>
      <c r="AE351" s="316"/>
      <c r="AF351" s="316"/>
      <c r="AG351" s="316"/>
      <c r="AH351" s="316"/>
      <c r="AI351" s="316"/>
    </row>
    <row r="352" spans="2:35" ht="12.6" customHeight="1">
      <c r="B352" s="113"/>
      <c r="C352" s="113"/>
      <c r="D352" s="113"/>
      <c r="E352" s="113"/>
      <c r="F352" s="113"/>
      <c r="G352" s="113"/>
      <c r="H352" s="113"/>
      <c r="I352" s="113"/>
      <c r="J352" s="113"/>
      <c r="K352" s="315"/>
      <c r="L352" s="315"/>
      <c r="M352" s="315"/>
      <c r="N352" s="315"/>
      <c r="O352" s="315"/>
      <c r="P352" s="315"/>
      <c r="Q352" s="315"/>
      <c r="R352" s="113"/>
      <c r="S352" s="29"/>
      <c r="T352" s="113"/>
      <c r="U352" s="113"/>
      <c r="V352" s="113"/>
      <c r="W352" s="113"/>
      <c r="X352" s="113"/>
      <c r="Y352" s="113"/>
      <c r="Z352" s="113"/>
      <c r="AA352" s="113"/>
      <c r="AB352" s="113"/>
      <c r="AC352" s="316"/>
      <c r="AD352" s="316"/>
      <c r="AE352" s="316"/>
      <c r="AF352" s="316"/>
      <c r="AG352" s="316"/>
      <c r="AH352" s="316"/>
      <c r="AI352" s="316"/>
    </row>
    <row r="353" spans="2:35" ht="12.6" customHeight="1">
      <c r="B353" s="113"/>
      <c r="C353" s="113"/>
      <c r="D353" s="113"/>
      <c r="E353" s="113"/>
      <c r="F353" s="113"/>
      <c r="G353" s="113"/>
      <c r="H353" s="113"/>
      <c r="I353" s="113"/>
      <c r="J353" s="113"/>
      <c r="K353" s="315"/>
      <c r="L353" s="315"/>
      <c r="M353" s="315"/>
      <c r="N353" s="315"/>
      <c r="O353" s="315"/>
      <c r="P353" s="315"/>
      <c r="Q353" s="315"/>
      <c r="R353" s="113"/>
      <c r="S353" s="29"/>
      <c r="T353" s="113"/>
      <c r="U353" s="113"/>
      <c r="V353" s="113"/>
      <c r="W353" s="113"/>
      <c r="X353" s="113"/>
      <c r="Y353" s="113"/>
      <c r="Z353" s="113"/>
      <c r="AA353" s="113"/>
      <c r="AB353" s="113"/>
      <c r="AC353" s="316"/>
      <c r="AD353" s="316"/>
      <c r="AE353" s="316"/>
      <c r="AF353" s="316"/>
      <c r="AG353" s="316"/>
      <c r="AH353" s="316"/>
      <c r="AI353" s="316"/>
    </row>
    <row r="354" spans="2:35" ht="12.6" customHeight="1">
      <c r="B354" s="113"/>
      <c r="C354" s="113"/>
      <c r="D354" s="113"/>
      <c r="E354" s="113"/>
      <c r="F354" s="113"/>
      <c r="G354" s="113"/>
      <c r="H354" s="113"/>
      <c r="I354" s="113"/>
      <c r="J354" s="113"/>
      <c r="K354" s="315"/>
      <c r="L354" s="315"/>
      <c r="M354" s="315"/>
      <c r="N354" s="315"/>
      <c r="O354" s="315"/>
      <c r="P354" s="315"/>
      <c r="Q354" s="315"/>
      <c r="R354" s="113"/>
      <c r="S354" s="29"/>
      <c r="T354" s="113"/>
      <c r="U354" s="113"/>
      <c r="V354" s="113"/>
      <c r="W354" s="113"/>
      <c r="X354" s="113"/>
      <c r="Y354" s="113"/>
      <c r="Z354" s="113"/>
      <c r="AA354" s="113"/>
      <c r="AB354" s="113"/>
      <c r="AC354" s="316"/>
      <c r="AD354" s="316"/>
      <c r="AE354" s="316"/>
      <c r="AF354" s="316"/>
      <c r="AG354" s="316"/>
      <c r="AH354" s="316"/>
      <c r="AI354" s="316"/>
    </row>
    <row r="355" spans="2:35" ht="12.6" customHeight="1">
      <c r="B355" s="113"/>
      <c r="C355" s="113"/>
      <c r="D355" s="113"/>
      <c r="E355" s="113"/>
      <c r="F355" s="113"/>
      <c r="G355" s="113"/>
      <c r="H355" s="113"/>
      <c r="I355" s="113"/>
      <c r="J355" s="113"/>
      <c r="K355" s="315"/>
      <c r="L355" s="315"/>
      <c r="M355" s="315"/>
      <c r="N355" s="315"/>
      <c r="O355" s="315"/>
      <c r="P355" s="315"/>
      <c r="Q355" s="315"/>
      <c r="R355" s="113"/>
      <c r="S355" s="29"/>
      <c r="T355" s="113"/>
      <c r="U355" s="113"/>
      <c r="V355" s="113"/>
      <c r="W355" s="113"/>
      <c r="X355" s="113"/>
      <c r="Y355" s="113"/>
      <c r="Z355" s="113"/>
      <c r="AA355" s="113"/>
      <c r="AB355" s="113"/>
      <c r="AC355" s="316"/>
      <c r="AD355" s="316"/>
      <c r="AE355" s="316"/>
      <c r="AF355" s="316"/>
      <c r="AG355" s="316"/>
      <c r="AH355" s="316"/>
      <c r="AI355" s="316"/>
    </row>
    <row r="356" spans="2:35" ht="12.6" customHeight="1">
      <c r="B356" s="113"/>
      <c r="C356" s="113"/>
      <c r="D356" s="113"/>
      <c r="E356" s="113"/>
      <c r="F356" s="113"/>
      <c r="G356" s="113"/>
      <c r="H356" s="113"/>
      <c r="I356" s="113"/>
      <c r="J356" s="113"/>
      <c r="K356" s="315"/>
      <c r="L356" s="315"/>
      <c r="M356" s="315"/>
      <c r="N356" s="315"/>
      <c r="O356" s="315"/>
      <c r="P356" s="315"/>
      <c r="Q356" s="315"/>
      <c r="R356" s="113"/>
      <c r="S356" s="29"/>
      <c r="T356" s="113"/>
      <c r="U356" s="113"/>
      <c r="V356" s="113"/>
      <c r="W356" s="113"/>
      <c r="X356" s="113"/>
      <c r="Y356" s="113"/>
      <c r="Z356" s="113"/>
      <c r="AA356" s="113"/>
      <c r="AB356" s="113"/>
      <c r="AC356" s="316"/>
      <c r="AD356" s="316"/>
      <c r="AE356" s="316"/>
      <c r="AF356" s="316"/>
      <c r="AG356" s="316"/>
      <c r="AH356" s="316"/>
      <c r="AI356" s="316"/>
    </row>
    <row r="357" spans="2:35" ht="12.6" customHeight="1">
      <c r="B357" s="113"/>
      <c r="C357" s="113"/>
      <c r="D357" s="113"/>
      <c r="E357" s="113"/>
      <c r="F357" s="113"/>
      <c r="G357" s="113"/>
      <c r="H357" s="113"/>
      <c r="I357" s="113"/>
      <c r="J357" s="113"/>
      <c r="K357" s="315"/>
      <c r="L357" s="315"/>
      <c r="M357" s="315"/>
      <c r="N357" s="315"/>
      <c r="O357" s="315"/>
      <c r="P357" s="315"/>
      <c r="Q357" s="315"/>
      <c r="R357" s="29"/>
      <c r="S357" s="29"/>
      <c r="T357" s="113"/>
      <c r="U357" s="113"/>
      <c r="V357" s="113"/>
      <c r="W357" s="113"/>
      <c r="X357" s="113"/>
      <c r="Y357" s="113"/>
      <c r="Z357" s="113"/>
      <c r="AA357" s="113"/>
      <c r="AB357" s="113"/>
      <c r="AC357" s="316"/>
      <c r="AD357" s="316"/>
      <c r="AE357" s="316"/>
      <c r="AF357" s="316"/>
      <c r="AG357" s="316"/>
      <c r="AH357" s="316"/>
      <c r="AI357" s="316"/>
    </row>
    <row r="358" spans="2:35" ht="12.6" customHeight="1">
      <c r="B358" s="113"/>
      <c r="C358" s="113"/>
      <c r="D358" s="113"/>
      <c r="E358" s="113"/>
      <c r="F358" s="113"/>
      <c r="G358" s="113"/>
      <c r="H358" s="113"/>
      <c r="I358" s="113"/>
      <c r="J358" s="113"/>
      <c r="K358" s="315"/>
      <c r="L358" s="315"/>
      <c r="M358" s="315"/>
      <c r="N358" s="315"/>
      <c r="O358" s="315"/>
      <c r="P358" s="315"/>
      <c r="Q358" s="315"/>
      <c r="R358" s="29"/>
      <c r="S358" s="29"/>
      <c r="T358" s="113"/>
      <c r="U358" s="113"/>
      <c r="V358" s="113"/>
      <c r="W358" s="113"/>
      <c r="X358" s="113"/>
      <c r="Y358" s="113"/>
      <c r="Z358" s="113"/>
      <c r="AA358" s="113"/>
      <c r="AB358" s="113"/>
      <c r="AC358" s="113"/>
      <c r="AD358" s="113"/>
      <c r="AE358" s="113"/>
      <c r="AF358" s="113"/>
      <c r="AG358" s="113"/>
      <c r="AH358" s="113"/>
      <c r="AI358" s="113"/>
    </row>
    <row r="359" spans="2:35" ht="12.6" customHeight="1">
      <c r="B359" s="29"/>
      <c r="C359" s="29"/>
      <c r="D359" s="29"/>
      <c r="E359" s="29"/>
      <c r="F359" s="29"/>
      <c r="G359" s="29"/>
      <c r="H359" s="29"/>
      <c r="I359" s="29"/>
      <c r="J359" s="29"/>
      <c r="K359" s="29"/>
      <c r="L359" s="29"/>
      <c r="M359" s="29"/>
      <c r="N359" s="29"/>
      <c r="O359" s="29"/>
      <c r="P359" s="315"/>
      <c r="Q359" s="315"/>
      <c r="R359" s="29"/>
      <c r="S359" s="29"/>
      <c r="T359" s="29"/>
      <c r="U359" s="29"/>
      <c r="V359" s="29"/>
      <c r="W359" s="29"/>
      <c r="X359" s="29"/>
      <c r="Y359" s="29"/>
      <c r="Z359" s="29"/>
      <c r="AA359" s="29"/>
      <c r="AB359" s="29"/>
      <c r="AC359" s="29"/>
      <c r="AD359" s="29"/>
      <c r="AE359" s="29"/>
      <c r="AF359" s="29"/>
      <c r="AG359" s="29"/>
      <c r="AH359" s="29"/>
      <c r="AI359" s="29"/>
    </row>
    <row r="360" spans="2:35" ht="12.6" customHeight="1">
      <c r="B360" s="113"/>
      <c r="C360"/>
      <c r="D360"/>
      <c r="E360"/>
      <c r="F360"/>
      <c r="G360"/>
      <c r="H360"/>
      <c r="I360"/>
      <c r="J360"/>
      <c r="K360"/>
      <c r="L360"/>
      <c r="M360"/>
      <c r="N360"/>
      <c r="O360"/>
      <c r="P360"/>
      <c r="Q360"/>
      <c r="R360"/>
      <c r="S360"/>
      <c r="T360"/>
      <c r="U360"/>
      <c r="V360"/>
      <c r="W360"/>
      <c r="X360"/>
      <c r="Y360"/>
      <c r="Z360" s="29"/>
      <c r="AA360" s="29"/>
      <c r="AB360"/>
      <c r="AC360" s="29"/>
      <c r="AD360" s="29"/>
      <c r="AE360" s="29"/>
      <c r="AF360" s="29"/>
      <c r="AG360" s="29"/>
      <c r="AH360" s="29"/>
      <c r="AI360" s="29"/>
    </row>
    <row r="361" spans="2:35" ht="12.6" customHeight="1">
      <c r="B361" s="113"/>
      <c r="C361"/>
      <c r="D361"/>
      <c r="E361"/>
      <c r="F361"/>
      <c r="G361"/>
      <c r="H361"/>
      <c r="I361"/>
      <c r="J361"/>
      <c r="K361"/>
      <c r="L361"/>
      <c r="M361"/>
      <c r="N361"/>
      <c r="O361"/>
      <c r="P361"/>
      <c r="Q361"/>
      <c r="R361"/>
      <c r="S361"/>
      <c r="T361"/>
      <c r="U361"/>
      <c r="V361"/>
      <c r="W361"/>
      <c r="X361"/>
      <c r="Y361"/>
      <c r="Z361"/>
      <c r="AA361"/>
      <c r="AB361"/>
      <c r="AC361"/>
      <c r="AD361"/>
      <c r="AE361"/>
      <c r="AF361"/>
      <c r="AG361"/>
      <c r="AH361" s="113"/>
      <c r="AI361" s="113"/>
    </row>
    <row r="362" spans="2:35" ht="12.6" customHeight="1">
      <c r="B362" s="29"/>
      <c r="C362"/>
      <c r="D362"/>
      <c r="E362"/>
      <c r="F362"/>
      <c r="G362"/>
      <c r="H362"/>
      <c r="I362"/>
      <c r="J362"/>
      <c r="K362"/>
      <c r="L362"/>
      <c r="M362"/>
      <c r="N362"/>
      <c r="O362"/>
      <c r="P362"/>
      <c r="Q362"/>
      <c r="R362"/>
      <c r="S362"/>
      <c r="T362"/>
      <c r="U362"/>
      <c r="V362"/>
      <c r="W362"/>
      <c r="X362"/>
      <c r="Y362"/>
      <c r="Z362"/>
      <c r="AA362"/>
      <c r="AB362"/>
      <c r="AC362"/>
      <c r="AD362"/>
      <c r="AE362"/>
      <c r="AF362"/>
      <c r="AG362"/>
      <c r="AH362" s="29"/>
      <c r="AI362" s="29"/>
    </row>
    <row r="363" spans="2:35" ht="12.6" customHeight="1">
      <c r="B363" s="29"/>
      <c r="C363" s="29"/>
      <c r="D363" s="29"/>
      <c r="E363" s="29"/>
      <c r="F363"/>
      <c r="G363"/>
      <c r="H363"/>
      <c r="I363"/>
      <c r="J363"/>
      <c r="K363"/>
      <c r="L363"/>
      <c r="M363"/>
      <c r="N363"/>
      <c r="O363"/>
      <c r="P363"/>
      <c r="Q363"/>
      <c r="R363"/>
      <c r="S363"/>
      <c r="T363"/>
      <c r="U363"/>
      <c r="V363"/>
      <c r="W363"/>
      <c r="X363"/>
      <c r="Y363"/>
      <c r="Z363"/>
      <c r="AA363"/>
      <c r="AB363"/>
      <c r="AC363"/>
      <c r="AD363"/>
      <c r="AE363"/>
      <c r="AF363"/>
      <c r="AG363"/>
      <c r="AH363" s="29"/>
      <c r="AI363" s="29"/>
    </row>
    <row r="364" spans="2:35" ht="12.6" customHeight="1">
      <c r="B364" s="29"/>
      <c r="C364" s="29"/>
      <c r="D364" s="29"/>
      <c r="E364" s="29"/>
      <c r="F364"/>
      <c r="G364"/>
      <c r="H364"/>
      <c r="I364"/>
      <c r="J364"/>
      <c r="K364"/>
      <c r="L364"/>
      <c r="M364"/>
      <c r="N364"/>
      <c r="O364"/>
      <c r="P364"/>
      <c r="Q364"/>
      <c r="R364"/>
      <c r="S364"/>
      <c r="T364"/>
      <c r="U364"/>
      <c r="V364"/>
      <c r="W364"/>
      <c r="X364"/>
      <c r="Y364"/>
      <c r="Z364"/>
      <c r="AA364" s="29"/>
      <c r="AB364" s="29"/>
      <c r="AC364" s="29"/>
      <c r="AD364" s="29"/>
      <c r="AE364" s="29"/>
      <c r="AF364" s="29"/>
      <c r="AG364" s="29"/>
      <c r="AH364" s="29"/>
      <c r="AI364" s="29"/>
    </row>
    <row r="365" spans="2:35" ht="12.6" customHeight="1">
      <c r="B365"/>
      <c r="C365"/>
      <c r="D365" s="672">
        <v>15</v>
      </c>
      <c r="E365" s="673"/>
      <c r="F365" s="502" t="s">
        <v>1088</v>
      </c>
      <c r="G365" s="503"/>
      <c r="H365" s="503"/>
      <c r="I365" s="503"/>
      <c r="J365" s="503"/>
      <c r="K365" s="503"/>
      <c r="L365" s="503"/>
      <c r="M365" s="503"/>
      <c r="N365" s="503"/>
      <c r="O365" s="503"/>
      <c r="P365" s="503"/>
      <c r="Q365" s="503"/>
      <c r="R365" s="503"/>
      <c r="S365" s="503"/>
      <c r="T365" s="503"/>
      <c r="U365" s="503"/>
      <c r="V365" s="503"/>
      <c r="W365" s="503"/>
      <c r="X365" s="503"/>
      <c r="Y365" s="503"/>
      <c r="Z365" s="504"/>
      <c r="AA365" s="405"/>
      <c r="AB365" s="406"/>
      <c r="AC365" s="405"/>
      <c r="AD365" s="405"/>
      <c r="AE365" s="405"/>
      <c r="AF365" s="405"/>
      <c r="AG365" s="405"/>
      <c r="AH365"/>
      <c r="AI365" s="369"/>
    </row>
    <row r="366" spans="2:35" ht="12.6" customHeight="1">
      <c r="B366"/>
      <c r="C366"/>
      <c r="D366" s="672"/>
      <c r="E366" s="673"/>
      <c r="F366" s="674"/>
      <c r="G366" s="675"/>
      <c r="H366" s="675"/>
      <c r="I366" s="675"/>
      <c r="J366" s="675"/>
      <c r="K366" s="675"/>
      <c r="L366" s="675"/>
      <c r="M366" s="675"/>
      <c r="N366" s="675"/>
      <c r="O366" s="675"/>
      <c r="P366" s="675"/>
      <c r="Q366" s="675"/>
      <c r="R366" s="675"/>
      <c r="S366" s="675"/>
      <c r="T366" s="675"/>
      <c r="U366" s="675"/>
      <c r="V366" s="675"/>
      <c r="W366" s="675"/>
      <c r="X366" s="675"/>
      <c r="Y366" s="675"/>
      <c r="Z366" s="676"/>
      <c r="AA366" s="405"/>
      <c r="AB366" s="407" t="str">
        <f>IFERROR("DM "&amp;INDEX('Physical Condition &amp; DM'!$A$93:$A$143,MATCH(VALUE(TRIM(RIGHT(D365,2))),'Physical Condition &amp; DM'!$AE$93:$AE$143,0))&amp;IF(ISBLANK(INDEX('Physical Condition &amp; DM'!$AG$93:$AG$143,MATCH(VALUE(TRIM(RIGHT(D365,2))),'Physical Condition &amp; DM'!$AE$93:$AE$143,0))),"",": Est. Cost "&amp;TEXT(INDEX('Physical Condition &amp; DM'!$AG$93:$AG$143,MATCH(VALUE(TRIM(RIGHT(D365,2))),'Physical Condition &amp; DM'!$AE$93:$AE$143,0)),"$#,##0")),"")</f>
        <v/>
      </c>
      <c r="AC366" s="405"/>
      <c r="AD366" s="405"/>
      <c r="AE366" s="405"/>
      <c r="AF366" s="405"/>
      <c r="AG366" s="405"/>
      <c r="AH366"/>
      <c r="AI366" s="369"/>
    </row>
    <row r="367" spans="2:35" ht="15" customHeight="1">
      <c r="B367"/>
      <c r="C367"/>
      <c r="D367" s="672"/>
      <c r="E367" s="672"/>
      <c r="F367" s="505"/>
      <c r="G367" s="506"/>
      <c r="H367" s="506"/>
      <c r="I367" s="506"/>
      <c r="J367" s="506"/>
      <c r="K367" s="506"/>
      <c r="L367" s="506"/>
      <c r="M367" s="506"/>
      <c r="N367" s="506"/>
      <c r="O367" s="506"/>
      <c r="P367" s="506"/>
      <c r="Q367" s="506"/>
      <c r="R367" s="506"/>
      <c r="S367" s="506"/>
      <c r="T367" s="506"/>
      <c r="U367" s="506"/>
      <c r="V367" s="506"/>
      <c r="W367" s="506"/>
      <c r="X367" s="506"/>
      <c r="Y367" s="506"/>
      <c r="Z367" s="507"/>
      <c r="AA367" s="369"/>
      <c r="AB367" s="407" t="str">
        <f t="array" aca="1" ref="AB367" ca="1">IFERROR("RV "&amp;INDEX('Repairs Verification'!$A$29:$A$2177,MATCH(VALUE(TRIM(RIGHT(D365,2))),'Repairs Verification'!$AT$29:$AT$2177,0))&amp;IF(ISBLANK(INDEX('Repairs Verification'!$AT$29:$AT$2177,MATCH(VALUE(TRIM(RIGHT(D365,2))),'Repairs Verification'!$AT$29:$AT$2177,0))),"",": "&amp;INDIRECT("RepairStatusType"&amp;INDEX('Repairs Verification'!$A$29:$A$2177,MATCH(VALUE(TRIM(RIGHT(D365,2))),'Repairs Verification'!$AT$29:$AT$2177,0)))),"")</f>
        <v/>
      </c>
      <c r="AC367" s="408"/>
      <c r="AD367" s="408"/>
      <c r="AE367" s="408"/>
      <c r="AF367" s="408"/>
      <c r="AG367" s="408"/>
      <c r="AH367" s="369"/>
      <c r="AI367" s="369"/>
    </row>
    <row r="368" spans="2:35" ht="15" customHeight="1">
      <c r="B368" s="116"/>
      <c r="C368" s="116"/>
      <c r="D368" s="116"/>
      <c r="E368" s="116"/>
      <c r="F368" s="116"/>
      <c r="G368" s="116"/>
      <c r="H368" s="116"/>
      <c r="I368" s="116"/>
      <c r="J368" s="116"/>
      <c r="K368" s="116"/>
      <c r="L368" s="116"/>
      <c r="M368" s="116"/>
      <c r="N368" s="116"/>
      <c r="O368" s="116"/>
      <c r="P368" s="29"/>
      <c r="Q368" s="29"/>
      <c r="R368" s="113"/>
      <c r="S368" s="29"/>
      <c r="T368" s="113"/>
      <c r="U368" s="113"/>
      <c r="V368" s="113"/>
      <c r="W368" s="113"/>
      <c r="X368" s="113"/>
      <c r="Y368" s="113"/>
      <c r="Z368" s="113"/>
      <c r="AA368" s="29"/>
      <c r="AB368" s="29"/>
      <c r="AC368" s="29"/>
      <c r="AD368" s="29"/>
      <c r="AE368" s="29"/>
      <c r="AF368" s="29"/>
      <c r="AG368" s="29"/>
      <c r="AH368" s="29"/>
      <c r="AI368" s="117"/>
    </row>
    <row r="369" spans="2:35" ht="15" customHeight="1">
      <c r="B369" s="317"/>
      <c r="C369" s="317"/>
      <c r="D369" s="317"/>
      <c r="E369" s="317"/>
      <c r="F369" s="317"/>
      <c r="G369" s="317"/>
      <c r="H369" s="317"/>
      <c r="I369" s="317"/>
      <c r="J369" s="317"/>
      <c r="K369" s="317"/>
      <c r="L369" s="317"/>
      <c r="M369" s="317"/>
      <c r="N369" s="317"/>
      <c r="O369" s="317"/>
      <c r="P369" s="317"/>
      <c r="Q369" s="317"/>
      <c r="R369" s="113"/>
      <c r="S369" s="29"/>
      <c r="T369" s="29"/>
      <c r="U369" s="29"/>
      <c r="V369" s="29"/>
      <c r="W369" s="29"/>
      <c r="X369" s="29"/>
      <c r="Y369" s="29"/>
      <c r="Z369" s="29"/>
      <c r="AA369" s="29"/>
      <c r="AB369" s="29"/>
      <c r="AC369" s="29"/>
      <c r="AD369" s="29"/>
      <c r="AE369" s="29"/>
      <c r="AF369" s="29"/>
      <c r="AG369" s="29"/>
      <c r="AH369" s="29"/>
      <c r="AI369" s="29"/>
    </row>
    <row r="370" spans="2:35" ht="12.6" customHeight="1">
      <c r="B370" s="317"/>
      <c r="C370" s="317"/>
      <c r="D370" s="317"/>
      <c r="E370" s="317"/>
      <c r="F370" s="317"/>
      <c r="G370" s="317"/>
      <c r="H370" s="317"/>
      <c r="I370" s="317"/>
      <c r="J370" s="317"/>
      <c r="K370" s="317"/>
      <c r="L370" s="317"/>
      <c r="M370" s="317"/>
      <c r="N370" s="317"/>
      <c r="O370" s="317"/>
      <c r="P370" s="317"/>
      <c r="Q370" s="317"/>
      <c r="R370" s="113"/>
      <c r="S370" s="29"/>
      <c r="T370" s="29"/>
      <c r="U370" s="29"/>
      <c r="V370" s="29"/>
      <c r="W370" s="29"/>
      <c r="X370" s="29"/>
      <c r="Y370" s="29"/>
      <c r="Z370" s="29"/>
      <c r="AA370" s="29"/>
      <c r="AB370" s="29"/>
      <c r="AC370" s="29"/>
      <c r="AD370" s="29"/>
      <c r="AE370" s="29"/>
      <c r="AF370" s="29"/>
      <c r="AG370" s="29"/>
      <c r="AH370" s="29"/>
      <c r="AI370" s="29"/>
    </row>
    <row r="371" spans="2:35" ht="12.6" customHeight="1">
      <c r="B371" s="318"/>
      <c r="C371" s="318"/>
      <c r="D371" s="318"/>
      <c r="E371" s="318"/>
      <c r="F371" s="318"/>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29"/>
      <c r="AH371" s="29"/>
      <c r="AI371" s="29"/>
    </row>
    <row r="372" spans="2:35" ht="12.6" customHeight="1">
      <c r="B372" s="318"/>
      <c r="C372" s="318"/>
      <c r="D372" s="318"/>
      <c r="E372" s="318"/>
      <c r="F372" s="318"/>
      <c r="G372" s="29"/>
      <c r="H372" s="29"/>
      <c r="I372" s="29"/>
      <c r="J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29"/>
      <c r="AH372" s="29"/>
      <c r="AI372" s="29"/>
    </row>
    <row r="373" spans="2:35" ht="12.6" customHeight="1">
      <c r="B373" s="113"/>
      <c r="C373" s="113"/>
      <c r="D373" s="113"/>
      <c r="E373" s="113"/>
      <c r="F373" s="113"/>
      <c r="G373" s="113"/>
      <c r="H373" s="113"/>
      <c r="I373" s="113"/>
      <c r="J373" s="113"/>
      <c r="K373" s="113"/>
      <c r="L373" s="113"/>
      <c r="M373" s="113"/>
      <c r="N373" s="113"/>
      <c r="O373" s="113"/>
      <c r="P373" s="113"/>
      <c r="Q373" s="113"/>
      <c r="R373" s="113"/>
      <c r="S373" s="29"/>
      <c r="T373" s="113"/>
      <c r="U373" s="113"/>
      <c r="V373" s="113"/>
      <c r="W373" s="113"/>
      <c r="X373" s="113"/>
      <c r="Y373" s="113"/>
      <c r="Z373" s="113"/>
      <c r="AA373" s="113"/>
      <c r="AB373" s="113"/>
      <c r="AC373" s="315"/>
      <c r="AD373" s="315"/>
      <c r="AE373" s="315"/>
      <c r="AF373" s="315"/>
      <c r="AG373" s="315"/>
      <c r="AH373" s="315"/>
      <c r="AI373" s="315"/>
    </row>
    <row r="374" spans="2:35" ht="12.6" customHeight="1">
      <c r="B374" s="113"/>
      <c r="C374" s="113"/>
      <c r="D374" s="113"/>
      <c r="E374" s="113"/>
      <c r="F374" s="113"/>
      <c r="G374" s="113"/>
      <c r="H374" s="113"/>
      <c r="I374" s="113"/>
      <c r="J374" s="113"/>
      <c r="K374" s="315"/>
      <c r="L374" s="315"/>
      <c r="M374" s="315"/>
      <c r="N374" s="315"/>
      <c r="O374" s="315"/>
      <c r="P374" s="315"/>
      <c r="Q374" s="315"/>
      <c r="R374" s="113"/>
      <c r="S374" s="29"/>
      <c r="T374" s="113"/>
      <c r="U374" s="113"/>
      <c r="V374" s="113"/>
      <c r="W374" s="113"/>
      <c r="X374" s="113"/>
      <c r="Y374" s="113"/>
      <c r="Z374" s="113"/>
      <c r="AA374" s="113"/>
      <c r="AB374" s="113"/>
      <c r="AC374" s="316"/>
      <c r="AD374" s="316"/>
      <c r="AE374" s="316"/>
      <c r="AF374" s="316"/>
      <c r="AG374" s="316"/>
      <c r="AH374" s="316"/>
      <c r="AI374" s="316"/>
    </row>
    <row r="375" spans="2:35" ht="12.6" customHeight="1">
      <c r="B375" s="113"/>
      <c r="C375" s="113"/>
      <c r="D375" s="113"/>
      <c r="E375" s="113"/>
      <c r="F375" s="113"/>
      <c r="G375" s="113"/>
      <c r="H375" s="113"/>
      <c r="I375" s="113"/>
      <c r="J375" s="113"/>
      <c r="K375" s="113"/>
      <c r="L375" s="113"/>
      <c r="M375" s="113"/>
      <c r="N375" s="113"/>
      <c r="O375" s="113"/>
      <c r="P375" s="113"/>
      <c r="Q375" s="113"/>
      <c r="R375" s="113"/>
      <c r="S375" s="29"/>
      <c r="T375" s="113"/>
      <c r="U375" s="113"/>
      <c r="V375" s="113"/>
      <c r="W375" s="113"/>
      <c r="X375" s="113"/>
      <c r="Y375" s="113"/>
      <c r="Z375" s="113"/>
      <c r="AA375" s="113"/>
      <c r="AB375" s="113"/>
      <c r="AC375" s="316"/>
      <c r="AD375" s="316"/>
      <c r="AE375" s="316"/>
      <c r="AF375" s="316"/>
      <c r="AG375" s="316"/>
      <c r="AH375" s="316"/>
      <c r="AI375" s="316"/>
    </row>
    <row r="376" spans="2:35" ht="12.6" customHeight="1">
      <c r="B376" s="113"/>
      <c r="C376" s="113"/>
      <c r="D376" s="113"/>
      <c r="E376" s="113"/>
      <c r="F376" s="113"/>
      <c r="G376" s="113"/>
      <c r="H376" s="113"/>
      <c r="I376" s="113"/>
      <c r="J376" s="113"/>
      <c r="K376" s="315"/>
      <c r="L376" s="315"/>
      <c r="M376" s="315"/>
      <c r="N376" s="315"/>
      <c r="O376" s="315"/>
      <c r="P376" s="315"/>
      <c r="Q376" s="315"/>
      <c r="R376" s="113"/>
      <c r="S376" s="29"/>
      <c r="T376" s="113"/>
      <c r="U376" s="113"/>
      <c r="V376" s="113"/>
      <c r="W376" s="113"/>
      <c r="X376" s="113"/>
      <c r="Y376" s="113"/>
      <c r="Z376" s="113"/>
      <c r="AA376" s="113"/>
      <c r="AB376" s="113"/>
      <c r="AC376" s="316"/>
      <c r="AD376" s="316"/>
      <c r="AE376" s="316"/>
      <c r="AF376" s="316"/>
      <c r="AG376" s="316"/>
      <c r="AH376" s="316"/>
      <c r="AI376" s="316"/>
    </row>
    <row r="377" spans="2:35" ht="12.6" customHeight="1">
      <c r="B377" s="113"/>
      <c r="C377" s="113"/>
      <c r="D377" s="113"/>
      <c r="E377" s="113"/>
      <c r="F377" s="113"/>
      <c r="G377" s="113"/>
      <c r="H377" s="113"/>
      <c r="I377" s="113"/>
      <c r="J377" s="113"/>
      <c r="K377" s="315"/>
      <c r="L377" s="315"/>
      <c r="M377" s="315"/>
      <c r="N377" s="315"/>
      <c r="O377" s="315"/>
      <c r="P377" s="315"/>
      <c r="Q377" s="315"/>
      <c r="R377" s="113"/>
      <c r="S377" s="29"/>
      <c r="T377" s="113"/>
      <c r="U377" s="113"/>
      <c r="V377" s="113"/>
      <c r="W377" s="113"/>
      <c r="X377" s="113"/>
      <c r="Y377" s="113"/>
      <c r="Z377" s="113"/>
      <c r="AA377" s="113"/>
      <c r="AB377" s="113"/>
      <c r="AC377" s="316"/>
      <c r="AD377" s="316"/>
      <c r="AE377" s="316"/>
      <c r="AF377" s="316"/>
      <c r="AG377" s="316"/>
      <c r="AH377" s="316"/>
      <c r="AI377" s="316"/>
    </row>
    <row r="378" spans="2:35" ht="12.6" customHeight="1">
      <c r="B378" s="113"/>
      <c r="C378" s="113"/>
      <c r="D378" s="113"/>
      <c r="E378" s="113"/>
      <c r="F378" s="113"/>
      <c r="G378" s="113"/>
      <c r="H378" s="113"/>
      <c r="I378" s="113"/>
      <c r="J378" s="113"/>
      <c r="K378" s="315"/>
      <c r="L378" s="315"/>
      <c r="M378" s="315"/>
      <c r="N378" s="315"/>
      <c r="O378" s="315"/>
      <c r="P378" s="315"/>
      <c r="Q378" s="315"/>
      <c r="R378" s="113"/>
      <c r="S378" s="29"/>
      <c r="T378" s="113"/>
      <c r="U378" s="113"/>
      <c r="V378" s="113"/>
      <c r="W378" s="113"/>
      <c r="X378" s="113"/>
      <c r="Y378" s="113"/>
      <c r="Z378" s="113"/>
      <c r="AA378" s="113"/>
      <c r="AB378" s="113"/>
      <c r="AC378" s="316"/>
      <c r="AD378" s="316"/>
      <c r="AE378" s="316"/>
      <c r="AF378" s="316"/>
      <c r="AG378" s="316"/>
      <c r="AH378" s="316"/>
      <c r="AI378" s="316"/>
    </row>
    <row r="379" spans="2:35" ht="12.6" customHeight="1">
      <c r="B379" s="113"/>
      <c r="C379" s="113"/>
      <c r="D379" s="113"/>
      <c r="E379" s="113"/>
      <c r="F379" s="113"/>
      <c r="G379" s="113"/>
      <c r="H379" s="113"/>
      <c r="I379" s="113"/>
      <c r="J379" s="113"/>
      <c r="K379" s="315"/>
      <c r="L379" s="315"/>
      <c r="M379" s="315"/>
      <c r="N379" s="315"/>
      <c r="O379" s="315"/>
      <c r="P379" s="315"/>
      <c r="Q379" s="315"/>
      <c r="R379" s="113"/>
      <c r="S379" s="29"/>
      <c r="T379" s="113"/>
      <c r="U379" s="113"/>
      <c r="V379" s="113"/>
      <c r="W379" s="113"/>
      <c r="X379" s="113"/>
      <c r="Y379" s="113"/>
      <c r="Z379" s="113"/>
      <c r="AA379" s="113"/>
      <c r="AB379" s="113"/>
      <c r="AC379" s="316"/>
      <c r="AD379" s="316"/>
      <c r="AE379" s="316"/>
      <c r="AF379" s="316"/>
      <c r="AG379" s="316"/>
      <c r="AH379" s="316"/>
      <c r="AI379" s="316"/>
    </row>
    <row r="380" spans="2:35" ht="12.6" customHeight="1">
      <c r="B380" s="113"/>
      <c r="C380" s="113"/>
      <c r="D380" s="113"/>
      <c r="E380" s="113"/>
      <c r="F380" s="113"/>
      <c r="G380" s="113"/>
      <c r="H380" s="113"/>
      <c r="I380" s="113"/>
      <c r="J380" s="113"/>
      <c r="K380" s="315"/>
      <c r="L380" s="315"/>
      <c r="M380" s="315"/>
      <c r="N380" s="315"/>
      <c r="O380" s="315"/>
      <c r="P380" s="315"/>
      <c r="Q380" s="315"/>
      <c r="R380" s="113"/>
      <c r="S380" s="29"/>
      <c r="T380" s="113"/>
      <c r="U380" s="113"/>
      <c r="V380" s="113"/>
      <c r="W380" s="113"/>
      <c r="X380" s="113"/>
      <c r="Y380" s="113"/>
      <c r="Z380" s="113"/>
      <c r="AA380" s="113"/>
      <c r="AB380" s="113"/>
      <c r="AC380" s="316"/>
      <c r="AD380" s="316"/>
      <c r="AE380" s="316"/>
      <c r="AF380" s="316"/>
      <c r="AG380" s="316"/>
      <c r="AH380" s="316"/>
      <c r="AI380" s="316"/>
    </row>
    <row r="381" spans="2:35" ht="12.6" customHeight="1">
      <c r="B381" s="113"/>
      <c r="C381" s="113"/>
      <c r="D381" s="113"/>
      <c r="E381" s="113"/>
      <c r="F381" s="113"/>
      <c r="G381" s="113"/>
      <c r="H381" s="113"/>
      <c r="I381" s="113"/>
      <c r="J381" s="113"/>
      <c r="K381" s="315"/>
      <c r="L381" s="315"/>
      <c r="M381" s="315"/>
      <c r="N381" s="315"/>
      <c r="O381" s="315"/>
      <c r="P381" s="315"/>
      <c r="Q381" s="315"/>
      <c r="R381" s="29"/>
      <c r="S381" s="29"/>
      <c r="T381" s="113"/>
      <c r="U381" s="113"/>
      <c r="V381" s="113"/>
      <c r="W381" s="113"/>
      <c r="X381" s="113"/>
      <c r="Y381" s="113"/>
      <c r="Z381" s="113"/>
      <c r="AA381" s="113"/>
      <c r="AB381" s="113"/>
      <c r="AC381" s="316"/>
      <c r="AD381" s="316"/>
      <c r="AE381" s="316"/>
      <c r="AF381" s="316"/>
      <c r="AG381" s="316"/>
      <c r="AH381" s="316"/>
      <c r="AI381" s="316"/>
    </row>
    <row r="382" spans="2:35" ht="12.6" customHeight="1">
      <c r="B382" s="113"/>
      <c r="C382" s="113"/>
      <c r="D382" s="113"/>
      <c r="E382" s="113"/>
      <c r="F382" s="113"/>
      <c r="G382" s="113"/>
      <c r="H382" s="113"/>
      <c r="I382" s="113"/>
      <c r="J382" s="113"/>
      <c r="K382" s="315"/>
      <c r="L382" s="315"/>
      <c r="M382" s="315"/>
      <c r="N382" s="315"/>
      <c r="O382" s="315"/>
      <c r="P382" s="315"/>
      <c r="Q382" s="315"/>
      <c r="R382" s="29"/>
      <c r="S382" s="29"/>
      <c r="T382" s="113"/>
      <c r="U382" s="113"/>
      <c r="V382" s="113"/>
      <c r="W382" s="113"/>
      <c r="X382" s="113"/>
      <c r="Y382" s="113"/>
      <c r="Z382" s="113"/>
      <c r="AA382" s="113"/>
      <c r="AB382" s="113"/>
      <c r="AC382" s="113"/>
      <c r="AD382" s="113"/>
      <c r="AE382" s="113"/>
      <c r="AF382" s="113"/>
      <c r="AG382" s="113"/>
      <c r="AH382" s="113"/>
      <c r="AI382" s="113"/>
    </row>
    <row r="383" spans="2:35" ht="12.6" customHeight="1">
      <c r="B383" s="29"/>
      <c r="C383" s="29"/>
      <c r="D383" s="29"/>
      <c r="E383" s="29"/>
      <c r="F383" s="29"/>
      <c r="G383" s="29"/>
      <c r="H383" s="29"/>
      <c r="I383" s="29"/>
      <c r="J383" s="29"/>
      <c r="K383" s="29"/>
      <c r="L383" s="29"/>
      <c r="M383" s="29"/>
      <c r="N383" s="29"/>
      <c r="O383" s="29"/>
      <c r="P383" s="315"/>
      <c r="Q383" s="315"/>
      <c r="R383" s="29"/>
      <c r="S383" s="29"/>
      <c r="T383" s="29"/>
      <c r="U383" s="29"/>
      <c r="V383" s="29"/>
      <c r="W383" s="29"/>
      <c r="X383" s="29"/>
      <c r="Y383" s="29"/>
      <c r="Z383" s="29"/>
      <c r="AA383" s="29"/>
      <c r="AB383" s="29"/>
      <c r="AC383" s="29"/>
      <c r="AD383" s="29"/>
      <c r="AE383" s="29"/>
      <c r="AF383" s="29"/>
      <c r="AG383" s="29"/>
      <c r="AH383" s="29"/>
      <c r="AI383" s="29"/>
    </row>
    <row r="384" spans="2:35" ht="12.6" customHeight="1">
      <c r="B384" s="113"/>
      <c r="C384"/>
      <c r="D384"/>
      <c r="E384"/>
      <c r="F384"/>
      <c r="G384"/>
      <c r="H384"/>
      <c r="I384"/>
      <c r="J384"/>
      <c r="K384"/>
      <c r="L384"/>
      <c r="M384"/>
      <c r="N384"/>
      <c r="O384"/>
      <c r="P384"/>
      <c r="Q384"/>
      <c r="R384"/>
      <c r="S384"/>
      <c r="T384"/>
      <c r="U384"/>
      <c r="V384"/>
      <c r="W384"/>
      <c r="X384"/>
      <c r="Y384"/>
      <c r="Z384" s="29"/>
      <c r="AA384" s="29"/>
      <c r="AB384"/>
      <c r="AC384" s="29"/>
      <c r="AD384" s="29"/>
      <c r="AE384" s="29"/>
      <c r="AF384" s="29"/>
      <c r="AG384" s="29"/>
      <c r="AH384" s="29"/>
      <c r="AI384" s="29"/>
    </row>
    <row r="385" spans="2:35" ht="12.6" customHeight="1">
      <c r="B385" s="113"/>
      <c r="C385"/>
      <c r="D385"/>
      <c r="E385"/>
      <c r="F385"/>
      <c r="G385"/>
      <c r="H385"/>
      <c r="I385"/>
      <c r="J385"/>
      <c r="K385"/>
      <c r="L385"/>
      <c r="M385"/>
      <c r="N385"/>
      <c r="O385"/>
      <c r="P385"/>
      <c r="Q385"/>
      <c r="R385"/>
      <c r="S385"/>
      <c r="T385"/>
      <c r="U385"/>
      <c r="V385"/>
      <c r="W385"/>
      <c r="X385"/>
      <c r="Y385"/>
      <c r="Z385"/>
      <c r="AA385"/>
      <c r="AB385"/>
      <c r="AC385"/>
      <c r="AD385"/>
      <c r="AE385"/>
      <c r="AF385"/>
      <c r="AG385"/>
      <c r="AH385" s="113"/>
      <c r="AI385" s="113"/>
    </row>
    <row r="386" spans="2:35" ht="12.6" customHeight="1">
      <c r="B386" s="29"/>
      <c r="C386"/>
      <c r="D386"/>
      <c r="E386"/>
      <c r="F386"/>
      <c r="G386"/>
      <c r="H386"/>
      <c r="I386"/>
      <c r="J386"/>
      <c r="K386"/>
      <c r="L386"/>
      <c r="M386"/>
      <c r="N386"/>
      <c r="O386"/>
      <c r="P386"/>
      <c r="Q386"/>
      <c r="R386"/>
      <c r="S386"/>
      <c r="T386"/>
      <c r="U386"/>
      <c r="V386"/>
      <c r="W386"/>
      <c r="X386"/>
      <c r="Y386"/>
      <c r="Z386"/>
      <c r="AA386"/>
      <c r="AB386"/>
      <c r="AC386"/>
      <c r="AD386"/>
      <c r="AE386"/>
      <c r="AF386"/>
      <c r="AG386"/>
      <c r="AH386" s="29"/>
      <c r="AI386" s="29"/>
    </row>
    <row r="387" spans="2:35" ht="12.6" customHeight="1">
      <c r="B387" s="29"/>
      <c r="C387" s="29"/>
      <c r="D387" s="29"/>
      <c r="E387" s="29"/>
      <c r="F387"/>
      <c r="G387"/>
      <c r="H387"/>
      <c r="I387"/>
      <c r="J387"/>
      <c r="K387"/>
      <c r="L387"/>
      <c r="M387"/>
      <c r="N387"/>
      <c r="O387"/>
      <c r="P387"/>
      <c r="Q387"/>
      <c r="R387"/>
      <c r="S387"/>
      <c r="T387"/>
      <c r="U387"/>
      <c r="V387"/>
      <c r="W387"/>
      <c r="X387"/>
      <c r="Y387"/>
      <c r="Z387"/>
      <c r="AA387"/>
      <c r="AB387"/>
      <c r="AC387"/>
      <c r="AD387"/>
      <c r="AE387"/>
      <c r="AF387"/>
      <c r="AG387"/>
      <c r="AH387" s="29"/>
      <c r="AI387" s="29"/>
    </row>
    <row r="388" spans="2:35" ht="12.6" customHeight="1">
      <c r="B388" s="29"/>
      <c r="C388" s="29"/>
      <c r="D388" s="29"/>
      <c r="E388" s="29"/>
      <c r="F388"/>
      <c r="G388"/>
      <c r="H388"/>
      <c r="I388"/>
      <c r="J388"/>
      <c r="K388"/>
      <c r="L388"/>
      <c r="M388"/>
      <c r="N388"/>
      <c r="O388"/>
      <c r="P388"/>
      <c r="Q388"/>
      <c r="R388"/>
      <c r="S388"/>
      <c r="T388"/>
      <c r="U388"/>
      <c r="V388"/>
      <c r="W388"/>
      <c r="X388"/>
      <c r="Y388"/>
      <c r="Z388"/>
      <c r="AA388" s="29"/>
      <c r="AB388" s="29"/>
      <c r="AC388" s="29"/>
      <c r="AD388" s="29"/>
      <c r="AE388" s="29"/>
      <c r="AF388" s="29"/>
      <c r="AG388" s="29"/>
      <c r="AH388" s="29"/>
      <c r="AI388" s="29"/>
    </row>
    <row r="389" spans="2:35" ht="12.6" customHeight="1">
      <c r="B389"/>
      <c r="C389"/>
      <c r="D389" s="672">
        <v>16</v>
      </c>
      <c r="E389" s="673"/>
      <c r="F389" s="502" t="s">
        <v>1087</v>
      </c>
      <c r="G389" s="503"/>
      <c r="H389" s="503"/>
      <c r="I389" s="503"/>
      <c r="J389" s="503"/>
      <c r="K389" s="503"/>
      <c r="L389" s="503"/>
      <c r="M389" s="503"/>
      <c r="N389" s="503"/>
      <c r="O389" s="503"/>
      <c r="P389" s="503"/>
      <c r="Q389" s="503"/>
      <c r="R389" s="503"/>
      <c r="S389" s="503"/>
      <c r="T389" s="503"/>
      <c r="U389" s="503"/>
      <c r="V389" s="503"/>
      <c r="W389" s="503"/>
      <c r="X389" s="503"/>
      <c r="Y389" s="503"/>
      <c r="Z389" s="504"/>
      <c r="AA389" s="405"/>
      <c r="AB389" s="406"/>
      <c r="AC389" s="405"/>
      <c r="AD389" s="405"/>
      <c r="AE389" s="405"/>
      <c r="AF389" s="405"/>
      <c r="AG389" s="405"/>
      <c r="AH389"/>
      <c r="AI389" s="369"/>
    </row>
    <row r="390" spans="2:35" ht="12.6" customHeight="1">
      <c r="B390"/>
      <c r="C390"/>
      <c r="D390" s="672"/>
      <c r="E390" s="673"/>
      <c r="F390" s="674"/>
      <c r="G390" s="675"/>
      <c r="H390" s="675"/>
      <c r="I390" s="675"/>
      <c r="J390" s="675"/>
      <c r="K390" s="675"/>
      <c r="L390" s="675"/>
      <c r="M390" s="675"/>
      <c r="N390" s="675"/>
      <c r="O390" s="675"/>
      <c r="P390" s="675"/>
      <c r="Q390" s="675"/>
      <c r="R390" s="675"/>
      <c r="S390" s="675"/>
      <c r="T390" s="675"/>
      <c r="U390" s="675"/>
      <c r="V390" s="675"/>
      <c r="W390" s="675"/>
      <c r="X390" s="675"/>
      <c r="Y390" s="675"/>
      <c r="Z390" s="676"/>
      <c r="AA390" s="405"/>
      <c r="AB390" s="407" t="str">
        <f>IFERROR("DM "&amp;INDEX('Physical Condition &amp; DM'!$A$93:$A$143,MATCH(VALUE(TRIM(RIGHT(D389,2))),'Physical Condition &amp; DM'!$AE$93:$AE$143,0))&amp;IF(ISBLANK(INDEX('Physical Condition &amp; DM'!$AG$93:$AG$143,MATCH(VALUE(TRIM(RIGHT(D389,2))),'Physical Condition &amp; DM'!$AE$93:$AE$143,0))),"",": Est. Cost "&amp;TEXT(INDEX('Physical Condition &amp; DM'!$AG$93:$AG$143,MATCH(VALUE(TRIM(RIGHT(D389,2))),'Physical Condition &amp; DM'!$AE$93:$AE$143,0)),"$#,##0")),"")</f>
        <v/>
      </c>
      <c r="AC390" s="405"/>
      <c r="AD390" s="405"/>
      <c r="AE390" s="405"/>
      <c r="AF390" s="405"/>
      <c r="AG390" s="405"/>
      <c r="AH390"/>
      <c r="AI390" s="369"/>
    </row>
    <row r="391" spans="2:35" ht="15" customHeight="1">
      <c r="B391"/>
      <c r="C391"/>
      <c r="D391" s="672"/>
      <c r="E391" s="672"/>
      <c r="F391" s="505"/>
      <c r="G391" s="506"/>
      <c r="H391" s="506"/>
      <c r="I391" s="506"/>
      <c r="J391" s="506"/>
      <c r="K391" s="506"/>
      <c r="L391" s="506"/>
      <c r="M391" s="506"/>
      <c r="N391" s="506"/>
      <c r="O391" s="506"/>
      <c r="P391" s="506"/>
      <c r="Q391" s="506"/>
      <c r="R391" s="506"/>
      <c r="S391" s="506"/>
      <c r="T391" s="506"/>
      <c r="U391" s="506"/>
      <c r="V391" s="506"/>
      <c r="W391" s="506"/>
      <c r="X391" s="506"/>
      <c r="Y391" s="506"/>
      <c r="Z391" s="507"/>
      <c r="AA391" s="369"/>
      <c r="AB391" s="407" t="str">
        <f t="array" aca="1" ref="AB391" ca="1">IFERROR("RV "&amp;INDEX('Repairs Verification'!$A$29:$A$2177,MATCH(VALUE(TRIM(RIGHT(D389,2))),'Repairs Verification'!$AT$29:$AT$2177,0))&amp;IF(ISBLANK(INDEX('Repairs Verification'!$AT$29:$AT$2177,MATCH(VALUE(TRIM(RIGHT(D389,2))),'Repairs Verification'!$AT$29:$AT$2177,0))),"",": "&amp;INDIRECT("RepairStatusType"&amp;INDEX('Repairs Verification'!$A$29:$A$2177,MATCH(VALUE(TRIM(RIGHT(D389,2))),'Repairs Verification'!$AT$29:$AT$2177,0)))),"")</f>
        <v/>
      </c>
      <c r="AC391" s="408"/>
      <c r="AD391" s="408"/>
      <c r="AE391" s="408"/>
      <c r="AF391" s="408"/>
      <c r="AG391" s="408"/>
      <c r="AH391" s="369"/>
      <c r="AI391" s="369"/>
    </row>
    <row r="392" spans="2:35" ht="15" customHeight="1">
      <c r="B392" s="116"/>
      <c r="C392" s="116"/>
      <c r="D392" s="116"/>
      <c r="E392" s="116"/>
      <c r="F392" s="116"/>
      <c r="G392" s="116"/>
      <c r="H392" s="116"/>
      <c r="I392" s="116"/>
      <c r="J392" s="116"/>
      <c r="K392" s="116"/>
      <c r="L392" s="116"/>
      <c r="M392" s="116"/>
      <c r="N392" s="116"/>
      <c r="O392" s="116"/>
      <c r="P392" s="29"/>
      <c r="Q392" s="29"/>
      <c r="R392" s="113"/>
      <c r="S392" s="29"/>
      <c r="T392" s="113"/>
      <c r="U392" s="113"/>
      <c r="V392" s="113"/>
      <c r="W392" s="113"/>
      <c r="X392" s="113"/>
      <c r="Y392" s="113"/>
      <c r="Z392" s="113"/>
      <c r="AA392" s="29"/>
      <c r="AB392" s="29"/>
      <c r="AC392" s="29"/>
      <c r="AD392" s="29"/>
      <c r="AE392" s="29"/>
      <c r="AF392" s="29"/>
      <c r="AG392" s="29"/>
      <c r="AH392" s="29"/>
      <c r="AI392" s="117"/>
    </row>
    <row r="393" spans="2:35" ht="15" customHeight="1">
      <c r="B393" s="317"/>
      <c r="C393" s="317"/>
      <c r="D393" s="317"/>
      <c r="E393" s="317"/>
      <c r="F393" s="317"/>
      <c r="G393" s="317"/>
      <c r="H393" s="317"/>
      <c r="I393" s="317"/>
      <c r="J393" s="317"/>
      <c r="K393" s="317"/>
      <c r="L393" s="317"/>
      <c r="M393" s="317"/>
      <c r="N393" s="317"/>
      <c r="O393" s="317"/>
      <c r="P393" s="317"/>
      <c r="Q393" s="317"/>
      <c r="R393" s="113"/>
      <c r="S393" s="29"/>
      <c r="T393" s="29"/>
      <c r="U393" s="29"/>
      <c r="V393" s="29"/>
      <c r="W393" s="29"/>
      <c r="X393" s="29"/>
      <c r="Y393" s="29"/>
      <c r="Z393" s="29"/>
      <c r="AA393" s="29"/>
      <c r="AB393" s="29"/>
      <c r="AC393" s="29"/>
      <c r="AD393" s="29"/>
      <c r="AE393" s="29"/>
      <c r="AF393" s="29"/>
      <c r="AG393" s="29"/>
      <c r="AH393" s="29"/>
      <c r="AI393" s="29"/>
    </row>
    <row r="394" spans="2:35" ht="12.6" customHeight="1">
      <c r="B394" s="317"/>
      <c r="C394" s="317"/>
      <c r="D394" s="317"/>
      <c r="E394" s="317"/>
      <c r="F394" s="317"/>
      <c r="G394" s="317"/>
      <c r="H394" s="317"/>
      <c r="I394" s="317"/>
      <c r="J394" s="317"/>
      <c r="K394" s="317"/>
      <c r="L394" s="317"/>
      <c r="M394" s="317"/>
      <c r="N394" s="317"/>
      <c r="O394" s="317"/>
      <c r="P394" s="317"/>
      <c r="Q394" s="317"/>
      <c r="R394" s="113"/>
      <c r="S394" s="29"/>
      <c r="T394" s="29"/>
      <c r="U394" s="29"/>
      <c r="V394" s="29"/>
      <c r="W394" s="29"/>
      <c r="X394" s="29"/>
      <c r="Y394" s="29"/>
      <c r="Z394" s="29"/>
      <c r="AA394" s="29"/>
      <c r="AB394" s="29"/>
      <c r="AC394" s="29"/>
      <c r="AD394" s="29"/>
      <c r="AE394" s="29"/>
      <c r="AF394" s="29"/>
      <c r="AG394" s="29"/>
      <c r="AH394" s="29"/>
      <c r="AI394" s="29"/>
    </row>
    <row r="395" spans="2:35" ht="12.6" customHeight="1">
      <c r="B395" s="318"/>
      <c r="C395" s="318"/>
      <c r="D395" s="318"/>
      <c r="E395" s="318"/>
      <c r="F395" s="318"/>
      <c r="G395" s="29"/>
      <c r="H395" s="29"/>
      <c r="I395" s="29"/>
      <c r="J395" s="29"/>
      <c r="K395" s="29"/>
      <c r="L395" s="29"/>
      <c r="M395" s="29"/>
      <c r="N395" s="29"/>
      <c r="O395" s="29"/>
      <c r="P395" s="29"/>
      <c r="Q395" s="29"/>
      <c r="R395" s="29"/>
      <c r="S395" s="29"/>
      <c r="T395" s="29"/>
      <c r="U395" s="29"/>
      <c r="V395" s="29"/>
      <c r="W395" s="29"/>
      <c r="X395" s="29"/>
      <c r="Y395" s="29"/>
      <c r="Z395" s="29"/>
      <c r="AA395" s="29"/>
      <c r="AB395" s="29"/>
      <c r="AC395" s="29"/>
      <c r="AD395" s="29"/>
      <c r="AE395" s="29"/>
      <c r="AF395" s="29"/>
      <c r="AG395" s="29"/>
      <c r="AH395" s="29"/>
      <c r="AI395" s="29"/>
    </row>
    <row r="396" spans="2:35" ht="12.6" customHeight="1">
      <c r="B396" s="318"/>
      <c r="C396" s="318"/>
      <c r="D396" s="318"/>
      <c r="E396" s="318"/>
      <c r="F396" s="318"/>
      <c r="G396" s="29"/>
      <c r="H396" s="29"/>
      <c r="I396" s="29"/>
      <c r="J396" s="29"/>
      <c r="K396" s="29"/>
      <c r="L396" s="29"/>
      <c r="M396" s="29"/>
      <c r="N396" s="29"/>
      <c r="O396" s="29"/>
      <c r="P396" s="29"/>
      <c r="Q396" s="29"/>
      <c r="R396" s="29"/>
      <c r="S396" s="29"/>
      <c r="T396" s="29"/>
      <c r="U396" s="29"/>
      <c r="V396" s="29"/>
      <c r="W396" s="29"/>
      <c r="X396" s="29"/>
      <c r="Y396" s="29"/>
      <c r="Z396" s="29"/>
      <c r="AA396" s="29"/>
      <c r="AB396" s="29"/>
      <c r="AC396" s="29"/>
      <c r="AD396" s="29"/>
      <c r="AE396" s="29"/>
      <c r="AF396" s="29"/>
      <c r="AG396" s="29"/>
      <c r="AH396" s="29"/>
      <c r="AI396" s="29"/>
    </row>
    <row r="397" spans="2:35" ht="12.6" customHeight="1">
      <c r="B397" s="113"/>
      <c r="C397" s="113"/>
      <c r="D397" s="113"/>
      <c r="E397" s="113"/>
      <c r="F397" s="113"/>
      <c r="G397" s="113"/>
      <c r="H397" s="113"/>
      <c r="I397" s="113"/>
      <c r="J397" s="113"/>
      <c r="K397" s="113"/>
      <c r="L397" s="113"/>
      <c r="M397" s="113"/>
      <c r="N397" s="113"/>
      <c r="O397" s="113"/>
      <c r="P397" s="113"/>
      <c r="Q397" s="113"/>
      <c r="R397" s="113"/>
      <c r="S397" s="29"/>
      <c r="T397" s="113"/>
      <c r="U397" s="113"/>
      <c r="V397" s="113"/>
      <c r="W397" s="113"/>
      <c r="X397" s="113"/>
      <c r="Y397" s="113"/>
      <c r="Z397" s="113"/>
      <c r="AA397" s="113"/>
      <c r="AB397" s="113"/>
      <c r="AC397" s="315"/>
      <c r="AD397" s="315"/>
      <c r="AE397" s="315"/>
      <c r="AF397" s="315"/>
      <c r="AG397" s="315"/>
      <c r="AH397" s="315"/>
      <c r="AI397" s="315"/>
    </row>
    <row r="398" spans="2:35" ht="12.6" customHeight="1">
      <c r="B398" s="113"/>
      <c r="C398" s="113"/>
      <c r="D398" s="113"/>
      <c r="E398" s="113"/>
      <c r="F398" s="113"/>
      <c r="G398" s="113"/>
      <c r="H398" s="113"/>
      <c r="I398" s="113"/>
      <c r="J398" s="113"/>
      <c r="K398" s="315"/>
      <c r="L398" s="315"/>
      <c r="M398" s="315"/>
      <c r="N398" s="315"/>
      <c r="O398" s="315"/>
      <c r="P398" s="315"/>
      <c r="Q398" s="315"/>
      <c r="R398" s="113"/>
      <c r="S398" s="29"/>
      <c r="T398" s="113"/>
      <c r="U398" s="113"/>
      <c r="V398" s="113"/>
      <c r="W398" s="113"/>
      <c r="X398" s="113"/>
      <c r="Y398" s="113"/>
      <c r="Z398" s="113"/>
      <c r="AA398" s="113"/>
      <c r="AB398" s="113"/>
      <c r="AC398" s="316"/>
      <c r="AD398" s="316"/>
      <c r="AE398" s="316"/>
      <c r="AF398" s="316"/>
      <c r="AG398" s="316"/>
      <c r="AH398" s="316"/>
      <c r="AI398" s="316"/>
    </row>
    <row r="399" spans="2:35" ht="12.6" customHeight="1">
      <c r="B399" s="113"/>
      <c r="C399" s="113"/>
      <c r="D399" s="113"/>
      <c r="E399" s="113"/>
      <c r="F399" s="113"/>
      <c r="G399" s="113"/>
      <c r="H399" s="113"/>
      <c r="I399" s="113"/>
      <c r="J399" s="113"/>
      <c r="K399" s="113"/>
      <c r="L399" s="113"/>
      <c r="M399" s="113"/>
      <c r="N399" s="113"/>
      <c r="O399" s="113"/>
      <c r="P399" s="113"/>
      <c r="Q399" s="113"/>
      <c r="R399" s="113"/>
      <c r="S399" s="29"/>
      <c r="T399" s="113"/>
      <c r="U399" s="113"/>
      <c r="V399" s="113"/>
      <c r="W399" s="113"/>
      <c r="X399" s="113"/>
      <c r="Y399" s="113"/>
      <c r="Z399" s="113"/>
      <c r="AA399" s="113"/>
      <c r="AB399" s="113"/>
      <c r="AC399" s="316"/>
      <c r="AD399" s="316"/>
      <c r="AE399" s="316"/>
      <c r="AF399" s="316"/>
      <c r="AG399" s="316"/>
      <c r="AH399" s="316"/>
      <c r="AI399" s="316"/>
    </row>
    <row r="400" spans="2:35" ht="12.6" customHeight="1">
      <c r="B400" s="113"/>
      <c r="C400" s="113"/>
      <c r="D400" s="113"/>
      <c r="E400" s="113"/>
      <c r="F400" s="113"/>
      <c r="G400" s="113"/>
      <c r="H400" s="113"/>
      <c r="I400" s="113"/>
      <c r="J400" s="113"/>
      <c r="K400" s="315"/>
      <c r="L400" s="315"/>
      <c r="M400" s="315"/>
      <c r="N400" s="315"/>
      <c r="O400" s="315"/>
      <c r="P400" s="315"/>
      <c r="Q400" s="315"/>
      <c r="R400" s="113"/>
      <c r="S400" s="29"/>
      <c r="T400" s="113"/>
      <c r="U400" s="113"/>
      <c r="V400" s="113"/>
      <c r="W400" s="113"/>
      <c r="X400" s="113"/>
      <c r="Y400" s="113"/>
      <c r="Z400" s="113"/>
      <c r="AA400" s="113"/>
      <c r="AB400" s="113"/>
      <c r="AC400" s="316"/>
      <c r="AD400" s="316"/>
      <c r="AE400" s="316"/>
      <c r="AF400" s="316"/>
      <c r="AG400" s="316"/>
      <c r="AH400" s="316"/>
      <c r="AI400" s="316"/>
    </row>
    <row r="401" spans="2:35" ht="12.6" customHeight="1">
      <c r="B401" s="113"/>
      <c r="C401" s="113"/>
      <c r="D401" s="113"/>
      <c r="E401" s="113"/>
      <c r="F401" s="113"/>
      <c r="G401" s="113"/>
      <c r="H401" s="113"/>
      <c r="I401" s="113"/>
      <c r="J401" s="113"/>
      <c r="K401" s="315"/>
      <c r="L401" s="315"/>
      <c r="M401" s="315"/>
      <c r="N401" s="315"/>
      <c r="O401" s="315"/>
      <c r="P401" s="315"/>
      <c r="Q401" s="315"/>
      <c r="R401" s="113"/>
      <c r="S401" s="29"/>
      <c r="T401" s="113"/>
      <c r="U401" s="113"/>
      <c r="V401" s="113"/>
      <c r="W401" s="113"/>
      <c r="X401" s="113"/>
      <c r="Y401" s="113"/>
      <c r="Z401" s="113"/>
      <c r="AA401" s="113"/>
      <c r="AB401" s="113"/>
      <c r="AC401" s="316"/>
      <c r="AD401" s="316"/>
      <c r="AE401" s="316"/>
      <c r="AF401" s="316"/>
      <c r="AG401" s="316"/>
      <c r="AH401" s="316"/>
      <c r="AI401" s="316"/>
    </row>
    <row r="402" spans="2:35" ht="12.6" customHeight="1">
      <c r="B402" s="113"/>
      <c r="C402" s="113"/>
      <c r="D402" s="113"/>
      <c r="E402" s="113"/>
      <c r="F402" s="113"/>
      <c r="G402" s="113"/>
      <c r="H402" s="113"/>
      <c r="I402" s="113"/>
      <c r="J402" s="113"/>
      <c r="K402" s="315"/>
      <c r="L402" s="315"/>
      <c r="M402" s="315"/>
      <c r="N402" s="315"/>
      <c r="O402" s="315"/>
      <c r="P402" s="315"/>
      <c r="Q402" s="315"/>
      <c r="R402" s="113"/>
      <c r="S402" s="29"/>
      <c r="T402" s="113"/>
      <c r="U402" s="113"/>
      <c r="V402" s="113"/>
      <c r="W402" s="113"/>
      <c r="X402" s="113"/>
      <c r="Y402" s="113"/>
      <c r="Z402" s="113"/>
      <c r="AA402" s="113"/>
      <c r="AB402" s="113"/>
      <c r="AC402" s="316"/>
      <c r="AD402" s="316"/>
      <c r="AE402" s="316"/>
      <c r="AF402" s="316"/>
      <c r="AG402" s="316"/>
      <c r="AH402" s="316"/>
      <c r="AI402" s="316"/>
    </row>
    <row r="403" spans="2:35" ht="12.6" customHeight="1">
      <c r="B403" s="113"/>
      <c r="C403" s="113"/>
      <c r="D403" s="113"/>
      <c r="E403" s="113"/>
      <c r="F403" s="113"/>
      <c r="G403" s="113"/>
      <c r="H403" s="113"/>
      <c r="I403" s="113"/>
      <c r="J403" s="113"/>
      <c r="K403" s="315"/>
      <c r="L403" s="315"/>
      <c r="M403" s="315"/>
      <c r="N403" s="315"/>
      <c r="O403" s="315"/>
      <c r="P403" s="315"/>
      <c r="Q403" s="315"/>
      <c r="R403" s="113"/>
      <c r="S403" s="29"/>
      <c r="T403" s="113"/>
      <c r="U403" s="113"/>
      <c r="V403" s="113"/>
      <c r="W403" s="113"/>
      <c r="X403" s="113"/>
      <c r="Y403" s="113"/>
      <c r="Z403" s="113"/>
      <c r="AA403" s="113"/>
      <c r="AB403" s="113"/>
      <c r="AC403" s="316"/>
      <c r="AD403" s="316"/>
      <c r="AE403" s="316"/>
      <c r="AF403" s="316"/>
      <c r="AG403" s="316"/>
      <c r="AH403" s="316"/>
      <c r="AI403" s="316"/>
    </row>
    <row r="404" spans="2:35" ht="12.6" customHeight="1">
      <c r="B404" s="113"/>
      <c r="C404" s="113"/>
      <c r="D404" s="113"/>
      <c r="E404" s="113"/>
      <c r="F404" s="113"/>
      <c r="G404" s="113"/>
      <c r="H404" s="113"/>
      <c r="I404" s="113"/>
      <c r="J404" s="113"/>
      <c r="K404" s="315"/>
      <c r="L404" s="315"/>
      <c r="M404" s="315"/>
      <c r="N404" s="315"/>
      <c r="O404" s="315"/>
      <c r="P404" s="315"/>
      <c r="Q404" s="315"/>
      <c r="R404" s="113"/>
      <c r="S404" s="29"/>
      <c r="T404" s="113"/>
      <c r="U404" s="113"/>
      <c r="V404" s="113"/>
      <c r="W404" s="113"/>
      <c r="X404" s="113"/>
      <c r="Y404" s="113"/>
      <c r="Z404" s="113"/>
      <c r="AA404" s="113"/>
      <c r="AB404" s="113"/>
      <c r="AC404" s="316"/>
      <c r="AD404" s="316"/>
      <c r="AE404" s="316"/>
      <c r="AF404" s="316"/>
      <c r="AG404" s="316"/>
      <c r="AH404" s="316"/>
      <c r="AI404" s="316"/>
    </row>
    <row r="405" spans="2:35" ht="12.6" customHeight="1">
      <c r="B405" s="113"/>
      <c r="C405" s="113"/>
      <c r="D405" s="113"/>
      <c r="E405" s="113"/>
      <c r="F405" s="113"/>
      <c r="G405" s="113"/>
      <c r="H405" s="113"/>
      <c r="I405" s="113"/>
      <c r="J405" s="113"/>
      <c r="K405" s="315"/>
      <c r="L405" s="315"/>
      <c r="M405" s="315"/>
      <c r="N405" s="315"/>
      <c r="O405" s="315"/>
      <c r="P405" s="315"/>
      <c r="Q405" s="315"/>
      <c r="R405" s="29"/>
      <c r="S405" s="29"/>
      <c r="T405" s="113"/>
      <c r="U405" s="113"/>
      <c r="V405" s="113"/>
      <c r="W405" s="113"/>
      <c r="X405" s="113"/>
      <c r="Y405" s="113"/>
      <c r="Z405" s="113"/>
      <c r="AA405" s="113"/>
      <c r="AB405" s="113"/>
      <c r="AC405" s="316"/>
      <c r="AD405" s="316"/>
      <c r="AE405" s="316"/>
      <c r="AF405" s="316"/>
      <c r="AG405" s="316"/>
      <c r="AH405" s="316"/>
      <c r="AI405" s="316"/>
    </row>
    <row r="406" spans="2:35" ht="12.6" customHeight="1">
      <c r="B406" s="113"/>
      <c r="C406" s="113"/>
      <c r="D406" s="113"/>
      <c r="E406" s="113"/>
      <c r="F406" s="113"/>
      <c r="G406" s="113"/>
      <c r="H406" s="113"/>
      <c r="I406" s="113"/>
      <c r="J406" s="113"/>
      <c r="K406" s="315"/>
      <c r="L406" s="315"/>
      <c r="M406" s="315"/>
      <c r="N406" s="315"/>
      <c r="O406" s="315"/>
      <c r="P406" s="315"/>
      <c r="Q406" s="315"/>
      <c r="R406" s="29"/>
      <c r="S406" s="29"/>
      <c r="T406" s="113"/>
      <c r="U406" s="113"/>
      <c r="V406" s="113"/>
      <c r="W406" s="113"/>
      <c r="X406" s="113"/>
      <c r="Y406" s="113"/>
      <c r="Z406" s="113"/>
      <c r="AA406" s="113"/>
      <c r="AB406" s="113"/>
      <c r="AC406" s="113"/>
      <c r="AD406" s="113"/>
      <c r="AE406" s="113"/>
      <c r="AF406" s="113"/>
      <c r="AG406" s="113"/>
      <c r="AH406" s="113"/>
      <c r="AI406" s="113"/>
    </row>
    <row r="407" spans="2:35" ht="12.6" customHeight="1">
      <c r="B407" s="29"/>
      <c r="C407" s="29"/>
      <c r="D407" s="29"/>
      <c r="E407" s="29"/>
      <c r="F407" s="29"/>
      <c r="G407" s="29"/>
      <c r="H407" s="29"/>
      <c r="I407" s="29"/>
      <c r="J407" s="29"/>
      <c r="K407" s="29"/>
      <c r="L407" s="29"/>
      <c r="M407" s="29"/>
      <c r="N407" s="29"/>
      <c r="O407" s="29"/>
      <c r="P407" s="315"/>
      <c r="Q407" s="315"/>
      <c r="R407" s="29"/>
      <c r="S407" s="29"/>
      <c r="T407" s="29"/>
      <c r="U407" s="29"/>
      <c r="V407" s="29"/>
      <c r="W407" s="29"/>
      <c r="X407" s="29"/>
      <c r="Y407" s="29"/>
      <c r="Z407" s="29"/>
      <c r="AA407" s="29"/>
      <c r="AB407" s="29"/>
      <c r="AC407" s="29"/>
      <c r="AD407" s="29"/>
      <c r="AE407" s="29"/>
      <c r="AF407" s="29"/>
      <c r="AG407" s="29"/>
      <c r="AH407" s="29"/>
      <c r="AI407" s="29"/>
    </row>
    <row r="408" spans="2:35" ht="12.6" customHeight="1">
      <c r="B408" s="113"/>
      <c r="C408"/>
      <c r="D408"/>
      <c r="E408"/>
      <c r="F408"/>
      <c r="G408"/>
      <c r="H408"/>
      <c r="I408"/>
      <c r="J408"/>
      <c r="K408"/>
      <c r="L408"/>
      <c r="M408"/>
      <c r="N408"/>
      <c r="O408"/>
      <c r="P408"/>
      <c r="Q408"/>
      <c r="R408"/>
      <c r="S408"/>
      <c r="T408"/>
      <c r="U408"/>
      <c r="V408"/>
      <c r="W408"/>
      <c r="X408"/>
      <c r="Y408"/>
      <c r="Z408" s="29"/>
      <c r="AA408" s="29"/>
      <c r="AB408"/>
      <c r="AC408" s="29"/>
      <c r="AD408" s="29"/>
      <c r="AE408" s="29"/>
      <c r="AF408" s="29"/>
      <c r="AG408" s="29"/>
      <c r="AH408" s="29"/>
      <c r="AI408" s="29"/>
    </row>
    <row r="409" spans="2:35" ht="12.6" customHeight="1">
      <c r="B409" s="113"/>
      <c r="C409"/>
      <c r="D409"/>
      <c r="E409"/>
      <c r="F409"/>
      <c r="G409"/>
      <c r="H409"/>
      <c r="I409"/>
      <c r="J409"/>
      <c r="K409"/>
      <c r="L409"/>
      <c r="M409"/>
      <c r="N409"/>
      <c r="O409"/>
      <c r="P409"/>
      <c r="Q409"/>
      <c r="R409"/>
      <c r="S409"/>
      <c r="T409"/>
      <c r="U409"/>
      <c r="V409"/>
      <c r="W409"/>
      <c r="X409"/>
      <c r="Y409"/>
      <c r="Z409"/>
      <c r="AA409"/>
      <c r="AB409"/>
      <c r="AC409"/>
      <c r="AD409"/>
      <c r="AE409"/>
      <c r="AF409"/>
      <c r="AG409"/>
      <c r="AH409" s="113"/>
      <c r="AI409" s="113"/>
    </row>
    <row r="410" spans="2:35" ht="12.6" customHeight="1">
      <c r="B410" s="29"/>
      <c r="C410"/>
      <c r="D410"/>
      <c r="E410"/>
      <c r="F410"/>
      <c r="G410"/>
      <c r="H410"/>
      <c r="I410"/>
      <c r="J410"/>
      <c r="K410"/>
      <c r="L410"/>
      <c r="M410"/>
      <c r="N410"/>
      <c r="O410"/>
      <c r="P410"/>
      <c r="Q410"/>
      <c r="R410"/>
      <c r="S410"/>
      <c r="T410"/>
      <c r="U410"/>
      <c r="V410"/>
      <c r="W410"/>
      <c r="X410"/>
      <c r="Y410"/>
      <c r="Z410"/>
      <c r="AA410"/>
      <c r="AB410"/>
      <c r="AC410"/>
      <c r="AD410"/>
      <c r="AE410"/>
      <c r="AF410"/>
      <c r="AG410"/>
      <c r="AH410" s="29"/>
      <c r="AI410" s="29"/>
    </row>
    <row r="411" spans="2:35" ht="12.6" customHeight="1">
      <c r="B411" s="29"/>
      <c r="C411" s="29"/>
      <c r="D411" s="29"/>
      <c r="E411" s="29"/>
      <c r="F411"/>
      <c r="G411"/>
      <c r="H411"/>
      <c r="I411"/>
      <c r="J411"/>
      <c r="K411"/>
      <c r="L411"/>
      <c r="M411"/>
      <c r="N411"/>
      <c r="O411"/>
      <c r="P411"/>
      <c r="Q411"/>
      <c r="R411"/>
      <c r="S411"/>
      <c r="T411"/>
      <c r="U411"/>
      <c r="V411"/>
      <c r="W411"/>
      <c r="X411"/>
      <c r="Y411"/>
      <c r="Z411"/>
      <c r="AA411"/>
      <c r="AB411"/>
      <c r="AC411"/>
      <c r="AD411"/>
      <c r="AE411"/>
      <c r="AF411"/>
      <c r="AG411"/>
      <c r="AH411" s="29"/>
      <c r="AI411" s="29"/>
    </row>
    <row r="412" spans="2:35" ht="12.6" customHeight="1">
      <c r="B412" s="29"/>
      <c r="C412" s="29"/>
      <c r="D412" s="29"/>
      <c r="E412" s="29"/>
      <c r="F412"/>
      <c r="G412"/>
      <c r="H412"/>
      <c r="I412"/>
      <c r="J412"/>
      <c r="K412"/>
      <c r="L412"/>
      <c r="M412"/>
      <c r="N412"/>
      <c r="O412"/>
      <c r="P412"/>
      <c r="Q412"/>
      <c r="R412"/>
      <c r="S412"/>
      <c r="T412"/>
      <c r="U412"/>
      <c r="V412"/>
      <c r="W412"/>
      <c r="X412"/>
      <c r="Y412"/>
      <c r="Z412"/>
      <c r="AA412" s="29"/>
      <c r="AB412" s="29"/>
      <c r="AC412" s="29"/>
      <c r="AD412" s="29"/>
      <c r="AE412" s="29"/>
      <c r="AF412" s="29"/>
      <c r="AG412" s="29"/>
      <c r="AH412" s="29"/>
      <c r="AI412" s="29"/>
    </row>
    <row r="413" spans="2:35" ht="12.6" customHeight="1">
      <c r="B413"/>
      <c r="C413"/>
      <c r="D413" s="672">
        <v>17</v>
      </c>
      <c r="E413" s="673"/>
      <c r="F413" s="502" t="s">
        <v>1086</v>
      </c>
      <c r="G413" s="503"/>
      <c r="H413" s="503"/>
      <c r="I413" s="503"/>
      <c r="J413" s="503"/>
      <c r="K413" s="503"/>
      <c r="L413" s="503"/>
      <c r="M413" s="503"/>
      <c r="N413" s="503"/>
      <c r="O413" s="503"/>
      <c r="P413" s="503"/>
      <c r="Q413" s="503"/>
      <c r="R413" s="503"/>
      <c r="S413" s="503"/>
      <c r="T413" s="503"/>
      <c r="U413" s="503"/>
      <c r="V413" s="503"/>
      <c r="W413" s="503"/>
      <c r="X413" s="503"/>
      <c r="Y413" s="503"/>
      <c r="Z413" s="504"/>
      <c r="AA413" s="405"/>
      <c r="AB413" s="406"/>
      <c r="AC413" s="405"/>
      <c r="AD413" s="405"/>
      <c r="AE413" s="405"/>
      <c r="AF413" s="405"/>
      <c r="AG413" s="405"/>
      <c r="AH413"/>
      <c r="AI413" s="369"/>
    </row>
    <row r="414" spans="2:35" ht="12.6" customHeight="1">
      <c r="B414"/>
      <c r="C414"/>
      <c r="D414" s="672"/>
      <c r="E414" s="673"/>
      <c r="F414" s="674"/>
      <c r="G414" s="675"/>
      <c r="H414" s="675"/>
      <c r="I414" s="675"/>
      <c r="J414" s="675"/>
      <c r="K414" s="675"/>
      <c r="L414" s="675"/>
      <c r="M414" s="675"/>
      <c r="N414" s="675"/>
      <c r="O414" s="675"/>
      <c r="P414" s="675"/>
      <c r="Q414" s="675"/>
      <c r="R414" s="675"/>
      <c r="S414" s="675"/>
      <c r="T414" s="675"/>
      <c r="U414" s="675"/>
      <c r="V414" s="675"/>
      <c r="W414" s="675"/>
      <c r="X414" s="675"/>
      <c r="Y414" s="675"/>
      <c r="Z414" s="676"/>
      <c r="AA414" s="405"/>
      <c r="AB414" s="407" t="str">
        <f>IFERROR("DM "&amp;INDEX('Physical Condition &amp; DM'!$A$93:$A$143,MATCH(VALUE(TRIM(RIGHT(D413,2))),'Physical Condition &amp; DM'!$AE$93:$AE$143,0))&amp;IF(ISBLANK(INDEX('Physical Condition &amp; DM'!$AG$93:$AG$143,MATCH(VALUE(TRIM(RIGHT(D413,2))),'Physical Condition &amp; DM'!$AE$93:$AE$143,0))),"",": Est. Cost "&amp;TEXT(INDEX('Physical Condition &amp; DM'!$AG$93:$AG$143,MATCH(VALUE(TRIM(RIGHT(D413,2))),'Physical Condition &amp; DM'!$AE$93:$AE$143,0)),"$#,##0")),"")</f>
        <v/>
      </c>
      <c r="AC414" s="405"/>
      <c r="AD414" s="405"/>
      <c r="AE414" s="405"/>
      <c r="AF414" s="405"/>
      <c r="AG414" s="405"/>
      <c r="AH414"/>
      <c r="AI414" s="369"/>
    </row>
    <row r="415" spans="2:35" ht="15" customHeight="1">
      <c r="B415"/>
      <c r="C415"/>
      <c r="D415" s="672"/>
      <c r="E415" s="672"/>
      <c r="F415" s="505"/>
      <c r="G415" s="506"/>
      <c r="H415" s="506"/>
      <c r="I415" s="506"/>
      <c r="J415" s="506"/>
      <c r="K415" s="506"/>
      <c r="L415" s="506"/>
      <c r="M415" s="506"/>
      <c r="N415" s="506"/>
      <c r="O415" s="506"/>
      <c r="P415" s="506"/>
      <c r="Q415" s="506"/>
      <c r="R415" s="506"/>
      <c r="S415" s="506"/>
      <c r="T415" s="506"/>
      <c r="U415" s="506"/>
      <c r="V415" s="506"/>
      <c r="W415" s="506"/>
      <c r="X415" s="506"/>
      <c r="Y415" s="506"/>
      <c r="Z415" s="507"/>
      <c r="AA415" s="369"/>
      <c r="AB415" s="407" t="str">
        <f t="array" aca="1" ref="AB415" ca="1">IFERROR("RV "&amp;INDEX('Repairs Verification'!$A$29:$A$2177,MATCH(VALUE(TRIM(RIGHT(D413,2))),'Repairs Verification'!$AT$29:$AT$2177,0))&amp;IF(ISBLANK(INDEX('Repairs Verification'!$AT$29:$AT$2177,MATCH(VALUE(TRIM(RIGHT(D413,2))),'Repairs Verification'!$AT$29:$AT$2177,0))),"",": "&amp;INDIRECT("RepairStatusType"&amp;INDEX('Repairs Verification'!$A$29:$A$2177,MATCH(VALUE(TRIM(RIGHT(D413,2))),'Repairs Verification'!$AT$29:$AT$2177,0)))),"")</f>
        <v/>
      </c>
      <c r="AC415" s="408"/>
      <c r="AD415" s="408"/>
      <c r="AE415" s="408"/>
      <c r="AF415" s="408"/>
      <c r="AG415" s="408"/>
      <c r="AH415" s="369"/>
      <c r="AI415" s="369"/>
    </row>
    <row r="416" spans="2:35" ht="15" customHeight="1">
      <c r="B416" s="116"/>
      <c r="C416" s="116"/>
      <c r="D416" s="116"/>
      <c r="E416" s="116"/>
      <c r="F416" s="116"/>
      <c r="G416" s="116"/>
      <c r="H416" s="116"/>
      <c r="I416" s="116"/>
      <c r="J416" s="116"/>
      <c r="K416" s="116"/>
      <c r="L416" s="116"/>
      <c r="M416" s="116"/>
      <c r="N416" s="116"/>
      <c r="O416" s="116"/>
      <c r="P416" s="29"/>
      <c r="Q416" s="29"/>
      <c r="R416" s="113"/>
      <c r="S416" s="29"/>
      <c r="T416" s="113"/>
      <c r="U416" s="113"/>
      <c r="V416" s="113"/>
      <c r="W416" s="113"/>
      <c r="X416" s="113"/>
      <c r="Y416" s="113"/>
      <c r="Z416" s="113"/>
      <c r="AA416" s="29"/>
      <c r="AB416" s="29"/>
      <c r="AC416" s="29"/>
      <c r="AD416" s="29"/>
      <c r="AE416" s="29"/>
      <c r="AF416" s="29"/>
      <c r="AG416" s="29"/>
      <c r="AH416" s="29"/>
      <c r="AI416" s="117"/>
    </row>
    <row r="417" spans="2:35" ht="15" customHeight="1">
      <c r="B417" s="317"/>
      <c r="C417" s="317"/>
      <c r="D417" s="317"/>
      <c r="E417" s="317"/>
      <c r="F417" s="317"/>
      <c r="G417" s="317"/>
      <c r="H417" s="317"/>
      <c r="I417" s="317"/>
      <c r="J417" s="317"/>
      <c r="K417" s="317"/>
      <c r="L417" s="317"/>
      <c r="M417" s="317"/>
      <c r="N417" s="317"/>
      <c r="O417" s="317"/>
      <c r="P417" s="317"/>
      <c r="Q417" s="317"/>
      <c r="R417" s="113"/>
      <c r="S417" s="29"/>
      <c r="T417" s="29"/>
      <c r="U417" s="29"/>
      <c r="V417" s="29"/>
      <c r="W417" s="29"/>
      <c r="X417" s="29"/>
      <c r="Y417" s="29"/>
      <c r="Z417" s="29"/>
      <c r="AA417" s="29"/>
      <c r="AB417" s="29"/>
      <c r="AC417" s="29"/>
      <c r="AD417" s="29"/>
      <c r="AE417" s="29"/>
      <c r="AF417" s="29"/>
      <c r="AG417" s="29"/>
      <c r="AH417" s="29"/>
      <c r="AI417" s="29"/>
    </row>
    <row r="418" spans="2:35" ht="12.6" customHeight="1">
      <c r="B418" s="317"/>
      <c r="C418" s="317"/>
      <c r="D418" s="317"/>
      <c r="E418" s="317"/>
      <c r="F418" s="317"/>
      <c r="G418" s="317"/>
      <c r="H418" s="317"/>
      <c r="I418" s="317"/>
      <c r="J418" s="317"/>
      <c r="K418" s="317"/>
      <c r="L418" s="317"/>
      <c r="M418" s="317"/>
      <c r="N418" s="317"/>
      <c r="O418" s="317"/>
      <c r="P418" s="317"/>
      <c r="Q418" s="317"/>
      <c r="R418" s="113"/>
      <c r="S418" s="29"/>
      <c r="T418" s="29"/>
      <c r="U418" s="29"/>
      <c r="V418" s="29"/>
      <c r="W418" s="29"/>
      <c r="X418" s="29"/>
      <c r="Y418" s="29"/>
      <c r="Z418" s="29"/>
      <c r="AA418" s="29"/>
      <c r="AB418" s="29"/>
      <c r="AC418" s="29"/>
      <c r="AD418" s="29"/>
      <c r="AE418" s="29"/>
      <c r="AF418" s="29"/>
      <c r="AG418" s="29"/>
      <c r="AH418" s="29"/>
      <c r="AI418" s="29"/>
    </row>
    <row r="419" spans="2:35" ht="12.6" customHeight="1">
      <c r="B419" s="318"/>
      <c r="C419" s="318"/>
      <c r="D419" s="318"/>
      <c r="E419" s="318"/>
      <c r="F419" s="318"/>
      <c r="G419" s="29"/>
      <c r="H419" s="29"/>
      <c r="I419" s="29"/>
      <c r="J419" s="29"/>
      <c r="K419" s="29"/>
      <c r="L419" s="29"/>
      <c r="M419" s="29"/>
      <c r="N419" s="29"/>
      <c r="O419" s="29"/>
      <c r="P419" s="29"/>
      <c r="Q419" s="29"/>
      <c r="R419" s="29"/>
      <c r="S419" s="29"/>
      <c r="T419" s="29"/>
      <c r="U419" s="29"/>
      <c r="V419" s="29"/>
      <c r="W419" s="29"/>
      <c r="X419" s="29"/>
      <c r="Y419" s="29"/>
      <c r="Z419" s="29"/>
      <c r="AA419" s="29"/>
      <c r="AB419" s="29"/>
      <c r="AC419" s="29"/>
      <c r="AD419" s="29"/>
      <c r="AE419" s="29"/>
      <c r="AF419" s="29"/>
      <c r="AG419" s="29"/>
      <c r="AH419" s="29"/>
      <c r="AI419" s="29"/>
    </row>
    <row r="420" spans="2:35" ht="12.6" customHeight="1">
      <c r="B420" s="318"/>
      <c r="C420" s="318"/>
      <c r="D420" s="318"/>
      <c r="E420" s="318"/>
      <c r="F420" s="318"/>
      <c r="G420" s="29"/>
      <c r="H420" s="29"/>
      <c r="I420" s="29"/>
      <c r="J420" s="29"/>
      <c r="K420" s="29"/>
      <c r="L420" s="29"/>
      <c r="M420" s="29"/>
      <c r="N420" s="29"/>
      <c r="O420" s="29"/>
      <c r="P420" s="29"/>
      <c r="Q420" s="29"/>
      <c r="R420" s="29"/>
      <c r="S420" s="29"/>
      <c r="T420" s="29"/>
      <c r="U420" s="29"/>
      <c r="V420" s="29"/>
      <c r="W420" s="29"/>
      <c r="X420" s="29"/>
      <c r="Y420" s="29"/>
      <c r="Z420" s="29"/>
      <c r="AA420" s="29"/>
      <c r="AB420" s="29"/>
      <c r="AC420" s="29"/>
      <c r="AD420" s="29"/>
      <c r="AE420" s="29"/>
      <c r="AF420" s="29"/>
      <c r="AG420" s="29"/>
      <c r="AH420" s="29"/>
      <c r="AI420" s="29"/>
    </row>
    <row r="421" spans="2:35" ht="12.6" customHeight="1">
      <c r="B421" s="113"/>
      <c r="C421" s="113"/>
      <c r="D421" s="113"/>
      <c r="E421" s="113"/>
      <c r="F421" s="113"/>
      <c r="G421" s="113"/>
      <c r="H421" s="113"/>
      <c r="I421" s="113"/>
      <c r="J421" s="113"/>
      <c r="K421" s="113"/>
      <c r="L421" s="113"/>
      <c r="M421" s="113"/>
      <c r="N421" s="113"/>
      <c r="O421" s="113"/>
      <c r="P421" s="113"/>
      <c r="Q421" s="113"/>
      <c r="R421" s="113"/>
      <c r="S421" s="29"/>
      <c r="T421" s="113"/>
      <c r="U421" s="113"/>
      <c r="V421" s="113"/>
      <c r="W421" s="113"/>
      <c r="X421" s="113"/>
      <c r="Y421" s="113"/>
      <c r="Z421" s="113"/>
      <c r="AA421" s="113"/>
      <c r="AB421" s="113"/>
      <c r="AC421" s="315"/>
      <c r="AD421" s="315"/>
      <c r="AE421" s="315"/>
      <c r="AF421" s="315"/>
      <c r="AG421" s="315"/>
      <c r="AH421" s="315"/>
      <c r="AI421" s="315"/>
    </row>
    <row r="422" spans="2:35" ht="12.6" customHeight="1">
      <c r="B422" s="113"/>
      <c r="C422" s="113"/>
      <c r="D422" s="113"/>
      <c r="E422" s="113"/>
      <c r="F422" s="113"/>
      <c r="G422" s="113"/>
      <c r="H422" s="113"/>
      <c r="I422" s="113"/>
      <c r="J422" s="113"/>
      <c r="K422" s="315"/>
      <c r="L422" s="315"/>
      <c r="M422" s="315"/>
      <c r="N422" s="315"/>
      <c r="O422" s="315"/>
      <c r="P422" s="315"/>
      <c r="Q422" s="315"/>
      <c r="R422" s="113"/>
      <c r="S422" s="29"/>
      <c r="T422" s="113"/>
      <c r="U422" s="113"/>
      <c r="V422" s="113"/>
      <c r="W422" s="113"/>
      <c r="X422" s="113"/>
      <c r="Y422" s="113"/>
      <c r="Z422" s="113"/>
      <c r="AA422" s="113"/>
      <c r="AB422" s="113"/>
      <c r="AC422" s="316"/>
      <c r="AD422" s="316"/>
      <c r="AE422" s="316"/>
      <c r="AF422" s="316"/>
      <c r="AG422" s="316"/>
      <c r="AH422" s="316"/>
      <c r="AI422" s="316"/>
    </row>
    <row r="423" spans="2:35" ht="12.6" customHeight="1">
      <c r="B423" s="113"/>
      <c r="C423" s="113"/>
      <c r="D423" s="113"/>
      <c r="E423" s="113"/>
      <c r="F423" s="113"/>
      <c r="G423" s="113"/>
      <c r="H423" s="113"/>
      <c r="I423" s="113"/>
      <c r="J423" s="113"/>
      <c r="K423" s="113"/>
      <c r="L423" s="113"/>
      <c r="M423" s="113"/>
      <c r="N423" s="113"/>
      <c r="O423" s="113"/>
      <c r="P423" s="113"/>
      <c r="Q423" s="113"/>
      <c r="R423" s="113"/>
      <c r="S423" s="29"/>
      <c r="T423" s="113"/>
      <c r="U423" s="113"/>
      <c r="V423" s="113"/>
      <c r="W423" s="113"/>
      <c r="X423" s="113"/>
      <c r="Y423" s="113"/>
      <c r="Z423" s="113"/>
      <c r="AA423" s="113"/>
      <c r="AB423" s="113"/>
      <c r="AC423" s="316"/>
      <c r="AD423" s="316"/>
      <c r="AE423" s="316"/>
      <c r="AF423" s="316"/>
      <c r="AG423" s="316"/>
      <c r="AH423" s="316"/>
      <c r="AI423" s="316"/>
    </row>
    <row r="424" spans="2:35" ht="12.6" customHeight="1">
      <c r="B424" s="113"/>
      <c r="C424" s="113"/>
      <c r="D424" s="113"/>
      <c r="E424" s="113"/>
      <c r="F424" s="113"/>
      <c r="G424" s="113"/>
      <c r="H424" s="113"/>
      <c r="I424" s="113"/>
      <c r="J424" s="113"/>
      <c r="K424" s="315"/>
      <c r="L424" s="315"/>
      <c r="M424" s="315"/>
      <c r="N424" s="315"/>
      <c r="O424" s="315"/>
      <c r="P424" s="315"/>
      <c r="Q424" s="315"/>
      <c r="R424" s="113"/>
      <c r="S424" s="29"/>
      <c r="T424" s="113"/>
      <c r="U424" s="113"/>
      <c r="V424" s="113"/>
      <c r="W424" s="113"/>
      <c r="X424" s="113"/>
      <c r="Y424" s="113"/>
      <c r="Z424" s="113"/>
      <c r="AA424" s="113"/>
      <c r="AB424" s="113"/>
      <c r="AC424" s="316"/>
      <c r="AD424" s="316"/>
      <c r="AE424" s="316"/>
      <c r="AF424" s="316"/>
      <c r="AG424" s="316"/>
      <c r="AH424" s="316"/>
      <c r="AI424" s="316"/>
    </row>
    <row r="425" spans="2:35" ht="12.6" customHeight="1">
      <c r="B425" s="113"/>
      <c r="C425" s="113"/>
      <c r="D425" s="113"/>
      <c r="E425" s="113"/>
      <c r="F425" s="113"/>
      <c r="G425" s="113"/>
      <c r="H425" s="113"/>
      <c r="I425" s="113"/>
      <c r="J425" s="113"/>
      <c r="K425" s="315"/>
      <c r="L425" s="315"/>
      <c r="M425" s="315"/>
      <c r="N425" s="315"/>
      <c r="O425" s="315"/>
      <c r="P425" s="315"/>
      <c r="Q425" s="315"/>
      <c r="R425" s="113"/>
      <c r="S425" s="29"/>
      <c r="T425" s="113"/>
      <c r="U425" s="113"/>
      <c r="V425" s="113"/>
      <c r="W425" s="113"/>
      <c r="X425" s="113"/>
      <c r="Y425" s="113"/>
      <c r="Z425" s="113"/>
      <c r="AA425" s="113"/>
      <c r="AB425" s="113"/>
      <c r="AC425" s="316"/>
      <c r="AD425" s="316"/>
      <c r="AE425" s="316"/>
      <c r="AF425" s="316"/>
      <c r="AG425" s="316"/>
      <c r="AH425" s="316"/>
      <c r="AI425" s="316"/>
    </row>
    <row r="426" spans="2:35" ht="12.6" customHeight="1">
      <c r="B426" s="113"/>
      <c r="C426" s="113"/>
      <c r="D426" s="113"/>
      <c r="E426" s="113"/>
      <c r="F426" s="113"/>
      <c r="G426" s="113"/>
      <c r="H426" s="113"/>
      <c r="I426" s="113"/>
      <c r="J426" s="113"/>
      <c r="K426" s="315"/>
      <c r="L426" s="315"/>
      <c r="M426" s="315"/>
      <c r="N426" s="315"/>
      <c r="O426" s="315"/>
      <c r="P426" s="315"/>
      <c r="Q426" s="315"/>
      <c r="R426" s="113"/>
      <c r="S426" s="29"/>
      <c r="T426" s="113"/>
      <c r="U426" s="113"/>
      <c r="V426" s="113"/>
      <c r="W426" s="113"/>
      <c r="X426" s="113"/>
      <c r="Y426" s="113"/>
      <c r="Z426" s="113"/>
      <c r="AA426" s="113"/>
      <c r="AB426" s="113"/>
      <c r="AC426" s="316"/>
      <c r="AD426" s="316"/>
      <c r="AE426" s="316"/>
      <c r="AF426" s="316"/>
      <c r="AG426" s="316"/>
      <c r="AH426" s="316"/>
      <c r="AI426" s="316"/>
    </row>
    <row r="427" spans="2:35" ht="12.6" customHeight="1">
      <c r="B427" s="113"/>
      <c r="C427" s="113"/>
      <c r="D427" s="113"/>
      <c r="E427" s="113"/>
      <c r="F427" s="113"/>
      <c r="G427" s="113"/>
      <c r="H427" s="113"/>
      <c r="I427" s="113"/>
      <c r="J427" s="113"/>
      <c r="K427" s="315"/>
      <c r="L427" s="315"/>
      <c r="M427" s="315"/>
      <c r="N427" s="315"/>
      <c r="O427" s="315"/>
      <c r="P427" s="315"/>
      <c r="Q427" s="315"/>
      <c r="R427" s="113"/>
      <c r="S427" s="29"/>
      <c r="T427" s="113"/>
      <c r="U427" s="113"/>
      <c r="V427" s="113"/>
      <c r="W427" s="113"/>
      <c r="X427" s="113"/>
      <c r="Y427" s="113"/>
      <c r="Z427" s="113"/>
      <c r="AA427" s="113"/>
      <c r="AB427" s="113"/>
      <c r="AC427" s="316"/>
      <c r="AD427" s="316"/>
      <c r="AE427" s="316"/>
      <c r="AF427" s="316"/>
      <c r="AG427" s="316"/>
      <c r="AH427" s="316"/>
      <c r="AI427" s="316"/>
    </row>
    <row r="428" spans="2:35" ht="12.6" customHeight="1">
      <c r="B428" s="113"/>
      <c r="C428" s="113"/>
      <c r="D428" s="113"/>
      <c r="E428" s="113"/>
      <c r="F428" s="113"/>
      <c r="G428" s="113"/>
      <c r="H428" s="113"/>
      <c r="I428" s="113"/>
      <c r="J428" s="113"/>
      <c r="K428" s="315"/>
      <c r="L428" s="315"/>
      <c r="M428" s="315"/>
      <c r="N428" s="315"/>
      <c r="O428" s="315"/>
      <c r="P428" s="315"/>
      <c r="Q428" s="315"/>
      <c r="R428" s="113"/>
      <c r="S428" s="29"/>
      <c r="T428" s="113"/>
      <c r="U428" s="113"/>
      <c r="V428" s="113"/>
      <c r="W428" s="113"/>
      <c r="X428" s="113"/>
      <c r="Y428" s="113"/>
      <c r="Z428" s="113"/>
      <c r="AA428" s="113"/>
      <c r="AB428" s="113"/>
      <c r="AC428" s="316"/>
      <c r="AD428" s="316"/>
      <c r="AE428" s="316"/>
      <c r="AF428" s="316"/>
      <c r="AG428" s="316"/>
      <c r="AH428" s="316"/>
      <c r="AI428" s="316"/>
    </row>
    <row r="429" spans="2:35" ht="12.6" customHeight="1">
      <c r="B429" s="113"/>
      <c r="C429" s="113"/>
      <c r="D429" s="113"/>
      <c r="E429" s="113"/>
      <c r="F429" s="113"/>
      <c r="G429" s="113"/>
      <c r="H429" s="113"/>
      <c r="I429" s="113"/>
      <c r="J429" s="113"/>
      <c r="K429" s="315"/>
      <c r="L429" s="315"/>
      <c r="M429" s="315"/>
      <c r="N429" s="315"/>
      <c r="O429" s="315"/>
      <c r="P429" s="315"/>
      <c r="Q429" s="315"/>
      <c r="R429" s="29"/>
      <c r="S429" s="29"/>
      <c r="T429" s="113"/>
      <c r="U429" s="113"/>
      <c r="V429" s="113"/>
      <c r="W429" s="113"/>
      <c r="X429" s="113"/>
      <c r="Y429" s="113"/>
      <c r="Z429" s="113"/>
      <c r="AA429" s="113"/>
      <c r="AB429" s="113"/>
      <c r="AC429" s="316"/>
      <c r="AD429" s="316"/>
      <c r="AE429" s="316"/>
      <c r="AF429" s="316"/>
      <c r="AG429" s="316"/>
      <c r="AH429" s="316"/>
      <c r="AI429" s="316"/>
    </row>
    <row r="430" spans="2:35" ht="12.6" customHeight="1">
      <c r="B430" s="113"/>
      <c r="C430" s="113"/>
      <c r="D430" s="113"/>
      <c r="E430" s="113"/>
      <c r="F430" s="113"/>
      <c r="G430" s="113"/>
      <c r="H430" s="113"/>
      <c r="I430" s="113"/>
      <c r="J430" s="113"/>
      <c r="K430" s="315"/>
      <c r="L430" s="315"/>
      <c r="M430" s="315"/>
      <c r="N430" s="315"/>
      <c r="O430" s="315"/>
      <c r="P430" s="315"/>
      <c r="Q430" s="315"/>
      <c r="R430" s="29"/>
      <c r="S430" s="29"/>
      <c r="T430" s="113"/>
      <c r="U430" s="113"/>
      <c r="V430" s="113"/>
      <c r="W430" s="113"/>
      <c r="X430" s="113"/>
      <c r="Y430" s="113"/>
      <c r="Z430" s="113"/>
      <c r="AA430" s="113"/>
      <c r="AB430" s="113"/>
      <c r="AC430" s="113"/>
      <c r="AD430" s="113"/>
      <c r="AE430" s="113"/>
      <c r="AF430" s="113"/>
      <c r="AG430" s="113"/>
      <c r="AH430" s="113"/>
      <c r="AI430" s="113"/>
    </row>
    <row r="431" spans="2:35" ht="12.6" customHeight="1">
      <c r="B431" s="29"/>
      <c r="C431" s="29"/>
      <c r="D431" s="29"/>
      <c r="E431" s="29"/>
      <c r="F431" s="29"/>
      <c r="G431" s="29"/>
      <c r="H431" s="29"/>
      <c r="I431" s="29"/>
      <c r="J431" s="29"/>
      <c r="K431" s="29"/>
      <c r="L431" s="29"/>
      <c r="M431" s="29"/>
      <c r="N431" s="29"/>
      <c r="O431" s="29"/>
      <c r="P431" s="315"/>
      <c r="Q431" s="315"/>
      <c r="R431" s="29"/>
      <c r="S431" s="29"/>
      <c r="T431" s="29"/>
      <c r="U431" s="29"/>
      <c r="V431" s="29"/>
      <c r="W431" s="29"/>
      <c r="X431" s="29"/>
      <c r="Y431" s="29"/>
      <c r="Z431" s="29"/>
      <c r="AA431" s="29"/>
      <c r="AB431" s="29"/>
      <c r="AC431" s="29"/>
      <c r="AD431" s="29"/>
      <c r="AE431" s="29"/>
      <c r="AF431" s="29"/>
      <c r="AG431" s="29"/>
      <c r="AH431" s="29"/>
      <c r="AI431" s="29"/>
    </row>
    <row r="432" spans="2:35" ht="12.6" customHeight="1">
      <c r="B432" s="113"/>
      <c r="C432"/>
      <c r="D432"/>
      <c r="E432"/>
      <c r="F432"/>
      <c r="G432"/>
      <c r="H432"/>
      <c r="I432"/>
      <c r="J432"/>
      <c r="K432"/>
      <c r="L432"/>
      <c r="M432"/>
      <c r="N432"/>
      <c r="O432"/>
      <c r="P432"/>
      <c r="Q432"/>
      <c r="R432"/>
      <c r="S432"/>
      <c r="T432"/>
      <c r="U432"/>
      <c r="V432"/>
      <c r="W432"/>
      <c r="X432"/>
      <c r="Y432"/>
      <c r="Z432" s="29"/>
      <c r="AA432" s="29"/>
      <c r="AB432"/>
      <c r="AC432" s="29"/>
      <c r="AD432" s="29"/>
      <c r="AE432" s="29"/>
      <c r="AF432" s="29"/>
      <c r="AG432" s="29"/>
      <c r="AH432" s="29"/>
      <c r="AI432" s="29"/>
    </row>
    <row r="433" spans="2:35" ht="12.6" customHeight="1">
      <c r="B433" s="113"/>
      <c r="C433"/>
      <c r="D433"/>
      <c r="E433"/>
      <c r="F433"/>
      <c r="G433"/>
      <c r="H433"/>
      <c r="I433"/>
      <c r="J433"/>
      <c r="K433"/>
      <c r="L433"/>
      <c r="M433"/>
      <c r="N433"/>
      <c r="O433"/>
      <c r="P433"/>
      <c r="Q433"/>
      <c r="R433"/>
      <c r="S433"/>
      <c r="T433"/>
      <c r="U433"/>
      <c r="V433"/>
      <c r="W433"/>
      <c r="X433"/>
      <c r="Y433"/>
      <c r="Z433"/>
      <c r="AA433"/>
      <c r="AB433"/>
      <c r="AC433"/>
      <c r="AD433"/>
      <c r="AE433"/>
      <c r="AF433"/>
      <c r="AG433"/>
      <c r="AH433" s="113"/>
      <c r="AI433" s="113"/>
    </row>
    <row r="434" spans="2:35" ht="12.6" customHeight="1">
      <c r="B434" s="29"/>
      <c r="C434"/>
      <c r="D434"/>
      <c r="E434"/>
      <c r="F434"/>
      <c r="G434"/>
      <c r="H434"/>
      <c r="I434"/>
      <c r="J434"/>
      <c r="K434"/>
      <c r="L434"/>
      <c r="M434"/>
      <c r="N434"/>
      <c r="O434"/>
      <c r="P434"/>
      <c r="Q434"/>
      <c r="R434"/>
      <c r="S434"/>
      <c r="T434"/>
      <c r="U434"/>
      <c r="V434"/>
      <c r="W434"/>
      <c r="X434"/>
      <c r="Y434"/>
      <c r="Z434"/>
      <c r="AA434"/>
      <c r="AB434"/>
      <c r="AC434"/>
      <c r="AD434"/>
      <c r="AE434"/>
      <c r="AF434"/>
      <c r="AG434"/>
      <c r="AH434" s="29"/>
      <c r="AI434" s="29"/>
    </row>
    <row r="435" spans="2:35" ht="12.6" customHeight="1">
      <c r="B435" s="29"/>
      <c r="C435" s="29"/>
      <c r="D435" s="29"/>
      <c r="E435" s="29"/>
      <c r="F435"/>
      <c r="G435"/>
      <c r="H435"/>
      <c r="I435"/>
      <c r="J435"/>
      <c r="K435"/>
      <c r="L435"/>
      <c r="M435"/>
      <c r="N435"/>
      <c r="O435"/>
      <c r="P435"/>
      <c r="Q435"/>
      <c r="R435"/>
      <c r="S435"/>
      <c r="T435"/>
      <c r="U435"/>
      <c r="V435"/>
      <c r="W435"/>
      <c r="X435"/>
      <c r="Y435"/>
      <c r="Z435"/>
      <c r="AA435"/>
      <c r="AB435"/>
      <c r="AC435"/>
      <c r="AD435"/>
      <c r="AE435"/>
      <c r="AF435"/>
      <c r="AG435"/>
      <c r="AH435" s="29"/>
      <c r="AI435" s="29"/>
    </row>
    <row r="436" spans="2:35" ht="12.6" customHeight="1">
      <c r="B436" s="29"/>
      <c r="C436" s="29"/>
      <c r="D436" s="29"/>
      <c r="E436" s="29"/>
      <c r="F436"/>
      <c r="G436"/>
      <c r="H436"/>
      <c r="I436"/>
      <c r="J436"/>
      <c r="K436"/>
      <c r="L436"/>
      <c r="M436"/>
      <c r="N436"/>
      <c r="O436"/>
      <c r="P436"/>
      <c r="Q436"/>
      <c r="R436"/>
      <c r="S436"/>
      <c r="T436"/>
      <c r="U436"/>
      <c r="V436"/>
      <c r="W436"/>
      <c r="X436"/>
      <c r="Y436"/>
      <c r="Z436"/>
      <c r="AA436" s="29"/>
      <c r="AB436" s="29"/>
      <c r="AC436" s="29"/>
      <c r="AD436" s="29"/>
      <c r="AE436" s="29"/>
      <c r="AF436" s="29"/>
      <c r="AG436" s="29"/>
      <c r="AH436" s="29"/>
      <c r="AI436" s="29"/>
    </row>
    <row r="437" spans="2:35" ht="12.6" customHeight="1">
      <c r="B437"/>
      <c r="C437"/>
      <c r="D437" s="672">
        <v>18</v>
      </c>
      <c r="E437" s="673"/>
      <c r="F437" s="502" t="s">
        <v>1085</v>
      </c>
      <c r="G437" s="503"/>
      <c r="H437" s="503"/>
      <c r="I437" s="503"/>
      <c r="J437" s="503"/>
      <c r="K437" s="503"/>
      <c r="L437" s="503"/>
      <c r="M437" s="503"/>
      <c r="N437" s="503"/>
      <c r="O437" s="503"/>
      <c r="P437" s="503"/>
      <c r="Q437" s="503"/>
      <c r="R437" s="503"/>
      <c r="S437" s="503"/>
      <c r="T437" s="503"/>
      <c r="U437" s="503"/>
      <c r="V437" s="503"/>
      <c r="W437" s="503"/>
      <c r="X437" s="503"/>
      <c r="Y437" s="503"/>
      <c r="Z437" s="504"/>
      <c r="AA437" s="405"/>
      <c r="AB437" s="406"/>
      <c r="AC437" s="405"/>
      <c r="AD437" s="405"/>
      <c r="AE437" s="405"/>
      <c r="AF437" s="405"/>
      <c r="AG437" s="405"/>
      <c r="AH437"/>
      <c r="AI437" s="369"/>
    </row>
    <row r="438" spans="2:35" ht="12.6" customHeight="1">
      <c r="B438"/>
      <c r="C438"/>
      <c r="D438" s="672"/>
      <c r="E438" s="673"/>
      <c r="F438" s="674"/>
      <c r="G438" s="675"/>
      <c r="H438" s="675"/>
      <c r="I438" s="675"/>
      <c r="J438" s="675"/>
      <c r="K438" s="675"/>
      <c r="L438" s="675"/>
      <c r="M438" s="675"/>
      <c r="N438" s="675"/>
      <c r="O438" s="675"/>
      <c r="P438" s="675"/>
      <c r="Q438" s="675"/>
      <c r="R438" s="675"/>
      <c r="S438" s="675"/>
      <c r="T438" s="675"/>
      <c r="U438" s="675"/>
      <c r="V438" s="675"/>
      <c r="W438" s="675"/>
      <c r="X438" s="675"/>
      <c r="Y438" s="675"/>
      <c r="Z438" s="676"/>
      <c r="AA438" s="405"/>
      <c r="AB438" s="407" t="str">
        <f>IFERROR("DM "&amp;INDEX('Physical Condition &amp; DM'!$A$93:$A$143,MATCH(VALUE(TRIM(RIGHT(D437,2))),'Physical Condition &amp; DM'!$AE$93:$AE$143,0))&amp;IF(ISBLANK(INDEX('Physical Condition &amp; DM'!$AG$93:$AG$143,MATCH(VALUE(TRIM(RIGHT(D437,2))),'Physical Condition &amp; DM'!$AE$93:$AE$143,0))),"",": Est. Cost "&amp;TEXT(INDEX('Physical Condition &amp; DM'!$AG$93:$AG$143,MATCH(VALUE(TRIM(RIGHT(D437,2))),'Physical Condition &amp; DM'!$AE$93:$AE$143,0)),"$#,##0")),"")</f>
        <v/>
      </c>
      <c r="AC438" s="405"/>
      <c r="AD438" s="405"/>
      <c r="AE438" s="405"/>
      <c r="AF438" s="405"/>
      <c r="AG438" s="405"/>
      <c r="AH438"/>
      <c r="AI438" s="369"/>
    </row>
    <row r="439" spans="2:35" ht="15" customHeight="1">
      <c r="B439"/>
      <c r="C439"/>
      <c r="D439" s="672"/>
      <c r="E439" s="672"/>
      <c r="F439" s="505"/>
      <c r="G439" s="506"/>
      <c r="H439" s="506"/>
      <c r="I439" s="506"/>
      <c r="J439" s="506"/>
      <c r="K439" s="506"/>
      <c r="L439" s="506"/>
      <c r="M439" s="506"/>
      <c r="N439" s="506"/>
      <c r="O439" s="506"/>
      <c r="P439" s="506"/>
      <c r="Q439" s="506"/>
      <c r="R439" s="506"/>
      <c r="S439" s="506"/>
      <c r="T439" s="506"/>
      <c r="U439" s="506"/>
      <c r="V439" s="506"/>
      <c r="W439" s="506"/>
      <c r="X439" s="506"/>
      <c r="Y439" s="506"/>
      <c r="Z439" s="507"/>
      <c r="AA439" s="369"/>
      <c r="AB439" s="407" t="str">
        <f t="array" aca="1" ref="AB439" ca="1">IFERROR("RV "&amp;INDEX('Repairs Verification'!$A$29:$A$2177,MATCH(VALUE(TRIM(RIGHT(D437,2))),'Repairs Verification'!$AT$29:$AT$2177,0))&amp;IF(ISBLANK(INDEX('Repairs Verification'!$AT$29:$AT$2177,MATCH(VALUE(TRIM(RIGHT(D437,2))),'Repairs Verification'!$AT$29:$AT$2177,0))),"",": "&amp;INDIRECT("RepairStatusType"&amp;INDEX('Repairs Verification'!$A$29:$A$2177,MATCH(VALUE(TRIM(RIGHT(D437,2))),'Repairs Verification'!$AT$29:$AT$2177,0)))),"")</f>
        <v/>
      </c>
      <c r="AC439" s="408"/>
      <c r="AD439" s="408"/>
      <c r="AE439" s="408"/>
      <c r="AF439" s="408"/>
      <c r="AG439" s="408"/>
      <c r="AH439" s="369"/>
      <c r="AI439" s="369"/>
    </row>
    <row r="440" spans="2:35" ht="15" customHeight="1">
      <c r="B440" s="116"/>
      <c r="C440" s="116"/>
      <c r="D440" s="116"/>
      <c r="E440" s="116"/>
      <c r="F440" s="116"/>
      <c r="G440" s="116"/>
      <c r="H440" s="116"/>
      <c r="I440" s="116"/>
      <c r="J440" s="116"/>
      <c r="K440" s="116"/>
      <c r="L440" s="116"/>
      <c r="M440" s="116"/>
      <c r="N440" s="116"/>
      <c r="O440" s="116"/>
      <c r="P440" s="29"/>
      <c r="Q440" s="29"/>
      <c r="R440" s="113"/>
      <c r="S440" s="29"/>
      <c r="T440" s="113"/>
      <c r="U440" s="113"/>
      <c r="V440" s="113"/>
      <c r="W440" s="113"/>
      <c r="X440" s="113"/>
      <c r="Y440" s="113"/>
      <c r="Z440" s="113"/>
      <c r="AA440" s="29"/>
      <c r="AB440" s="29"/>
      <c r="AC440" s="29"/>
      <c r="AD440" s="29"/>
      <c r="AE440" s="29"/>
      <c r="AF440" s="29"/>
      <c r="AG440" s="29"/>
      <c r="AH440" s="29"/>
      <c r="AI440" s="117"/>
    </row>
    <row r="441" spans="2:35" ht="15" customHeight="1">
      <c r="B441" s="317"/>
      <c r="C441" s="317"/>
      <c r="D441" s="317"/>
      <c r="E441" s="317"/>
      <c r="F441" s="317"/>
      <c r="G441" s="317"/>
      <c r="H441" s="317"/>
      <c r="I441" s="317"/>
      <c r="J441" s="317"/>
      <c r="K441" s="317"/>
      <c r="L441" s="317"/>
      <c r="M441" s="317"/>
      <c r="N441" s="317"/>
      <c r="O441" s="317"/>
      <c r="P441" s="317"/>
      <c r="Q441" s="317"/>
      <c r="R441" s="113"/>
      <c r="S441" s="29"/>
      <c r="T441" s="29"/>
      <c r="U441" s="29"/>
      <c r="V441" s="29"/>
      <c r="W441" s="29"/>
      <c r="X441" s="29"/>
      <c r="Y441" s="29"/>
      <c r="Z441" s="29"/>
      <c r="AA441" s="29"/>
      <c r="AB441" s="29"/>
      <c r="AC441" s="29"/>
      <c r="AD441" s="29"/>
      <c r="AE441" s="29"/>
      <c r="AF441" s="29"/>
      <c r="AG441" s="29"/>
      <c r="AH441" s="29"/>
      <c r="AI441" s="29"/>
    </row>
    <row r="442" spans="2:35" ht="12.6" customHeight="1">
      <c r="B442" s="317"/>
      <c r="C442" s="317"/>
      <c r="D442" s="317"/>
      <c r="E442" s="317"/>
      <c r="F442" s="317"/>
      <c r="G442" s="317"/>
      <c r="H442" s="317"/>
      <c r="I442" s="317"/>
      <c r="J442" s="317"/>
      <c r="K442" s="317"/>
      <c r="L442" s="317"/>
      <c r="M442" s="317"/>
      <c r="N442" s="317"/>
      <c r="O442" s="317"/>
      <c r="P442" s="317"/>
      <c r="Q442" s="317"/>
      <c r="R442" s="113"/>
      <c r="S442" s="29"/>
      <c r="T442" s="29"/>
      <c r="U442" s="29"/>
      <c r="V442" s="29"/>
      <c r="W442" s="29"/>
      <c r="X442" s="29"/>
      <c r="Y442" s="29"/>
      <c r="Z442" s="29"/>
      <c r="AA442" s="29"/>
      <c r="AB442" s="29"/>
      <c r="AC442" s="29"/>
      <c r="AD442" s="29"/>
      <c r="AE442" s="29"/>
      <c r="AF442" s="29"/>
      <c r="AG442" s="29"/>
      <c r="AH442" s="29"/>
      <c r="AI442" s="29"/>
    </row>
    <row r="443" spans="2:35" ht="12.6" customHeight="1">
      <c r="B443" s="318"/>
      <c r="C443" s="318"/>
      <c r="D443" s="318"/>
      <c r="E443" s="318"/>
      <c r="F443" s="318"/>
      <c r="G443" s="29"/>
      <c r="H443" s="29"/>
      <c r="I443" s="29"/>
      <c r="J443" s="29"/>
      <c r="K443" s="29"/>
      <c r="L443" s="29"/>
      <c r="M443" s="29"/>
      <c r="N443" s="29"/>
      <c r="O443" s="29"/>
      <c r="P443" s="29"/>
      <c r="Q443" s="29"/>
      <c r="R443" s="29"/>
      <c r="S443" s="29"/>
      <c r="T443" s="29"/>
      <c r="U443" s="29"/>
      <c r="V443" s="29"/>
      <c r="W443" s="29"/>
      <c r="X443" s="29"/>
      <c r="Y443" s="29"/>
      <c r="Z443" s="29"/>
      <c r="AA443" s="29"/>
      <c r="AB443" s="29"/>
      <c r="AC443" s="29"/>
      <c r="AD443" s="29"/>
      <c r="AE443" s="29"/>
      <c r="AF443" s="29"/>
      <c r="AG443" s="29"/>
      <c r="AH443" s="29"/>
      <c r="AI443" s="29"/>
    </row>
    <row r="444" spans="2:35" ht="12.6" customHeight="1">
      <c r="B444" s="318"/>
      <c r="C444" s="318"/>
      <c r="D444" s="318"/>
      <c r="E444" s="318"/>
      <c r="F444" s="318"/>
      <c r="G444" s="29"/>
      <c r="H444" s="29"/>
      <c r="I444" s="29"/>
      <c r="J444" s="29"/>
      <c r="K444" s="29"/>
      <c r="L444" s="29"/>
      <c r="M444" s="29"/>
      <c r="N444" s="29"/>
      <c r="O444" s="29"/>
      <c r="P444" s="29"/>
      <c r="Q444" s="29"/>
      <c r="R444" s="29"/>
      <c r="S444" s="29"/>
      <c r="T444" s="29"/>
      <c r="U444" s="29"/>
      <c r="V444" s="29"/>
      <c r="W444" s="29"/>
      <c r="X444" s="29"/>
      <c r="Y444" s="29"/>
      <c r="Z444" s="29"/>
      <c r="AA444" s="29"/>
      <c r="AB444" s="29"/>
      <c r="AC444" s="29"/>
      <c r="AD444" s="29"/>
      <c r="AE444" s="29"/>
      <c r="AF444" s="29"/>
      <c r="AG444" s="29"/>
      <c r="AH444" s="29"/>
      <c r="AI444" s="29"/>
    </row>
    <row r="445" spans="2:35" ht="12.6" customHeight="1">
      <c r="B445" s="113"/>
      <c r="C445" s="113"/>
      <c r="D445" s="113"/>
      <c r="E445" s="113"/>
      <c r="F445" s="113"/>
      <c r="G445" s="113"/>
      <c r="H445" s="113"/>
      <c r="I445" s="113"/>
      <c r="J445" s="113"/>
      <c r="K445" s="113"/>
      <c r="L445" s="113"/>
      <c r="M445" s="113"/>
      <c r="N445" s="113"/>
      <c r="O445" s="113"/>
      <c r="P445" s="113"/>
      <c r="Q445" s="113"/>
      <c r="R445" s="113"/>
      <c r="S445" s="29"/>
      <c r="T445" s="113"/>
      <c r="U445" s="113"/>
      <c r="V445" s="113"/>
      <c r="W445" s="113"/>
      <c r="X445" s="113"/>
      <c r="Y445" s="113"/>
      <c r="Z445" s="113"/>
      <c r="AA445" s="113"/>
      <c r="AB445" s="113"/>
      <c r="AC445" s="315"/>
      <c r="AD445" s="315"/>
      <c r="AE445" s="315"/>
      <c r="AF445" s="315"/>
      <c r="AG445" s="315"/>
      <c r="AH445" s="315"/>
      <c r="AI445" s="315"/>
    </row>
    <row r="446" spans="2:35" ht="12.6" customHeight="1">
      <c r="B446" s="113"/>
      <c r="C446" s="113"/>
      <c r="D446" s="113"/>
      <c r="E446" s="113"/>
      <c r="F446" s="113"/>
      <c r="G446" s="113"/>
      <c r="H446" s="113"/>
      <c r="I446" s="113"/>
      <c r="J446" s="113"/>
      <c r="K446" s="315"/>
      <c r="L446" s="315"/>
      <c r="M446" s="315"/>
      <c r="N446" s="315"/>
      <c r="O446" s="315"/>
      <c r="P446" s="315"/>
      <c r="Q446" s="315"/>
      <c r="R446" s="113"/>
      <c r="S446" s="29"/>
      <c r="T446" s="113"/>
      <c r="U446" s="113"/>
      <c r="V446" s="113"/>
      <c r="W446" s="113"/>
      <c r="X446" s="113"/>
      <c r="Y446" s="113"/>
      <c r="Z446" s="113"/>
      <c r="AA446" s="113"/>
      <c r="AB446" s="113"/>
      <c r="AC446" s="316"/>
      <c r="AD446" s="316"/>
      <c r="AE446" s="316"/>
      <c r="AF446" s="316"/>
      <c r="AG446" s="316"/>
      <c r="AH446" s="316"/>
      <c r="AI446" s="316"/>
    </row>
    <row r="447" spans="2:35" ht="12.6" customHeight="1">
      <c r="B447" s="113"/>
      <c r="C447" s="113"/>
      <c r="D447" s="113"/>
      <c r="E447" s="113"/>
      <c r="F447" s="113"/>
      <c r="G447" s="113"/>
      <c r="H447" s="113"/>
      <c r="I447" s="113"/>
      <c r="J447" s="113"/>
      <c r="K447" s="113"/>
      <c r="L447" s="113"/>
      <c r="M447" s="113"/>
      <c r="N447" s="113"/>
      <c r="O447" s="113"/>
      <c r="P447" s="113"/>
      <c r="Q447" s="113"/>
      <c r="R447" s="113"/>
      <c r="S447" s="29"/>
      <c r="T447" s="113"/>
      <c r="U447" s="113"/>
      <c r="V447" s="113"/>
      <c r="W447" s="113"/>
      <c r="X447" s="113"/>
      <c r="Y447" s="113"/>
      <c r="Z447" s="113"/>
      <c r="AA447" s="113"/>
      <c r="AB447" s="113"/>
      <c r="AC447" s="316"/>
      <c r="AD447" s="316"/>
      <c r="AE447" s="316"/>
      <c r="AF447" s="316"/>
      <c r="AG447" s="316"/>
      <c r="AH447" s="316"/>
      <c r="AI447" s="316"/>
    </row>
    <row r="448" spans="2:35" ht="12.6" customHeight="1">
      <c r="B448" s="113"/>
      <c r="C448" s="113"/>
      <c r="D448" s="113"/>
      <c r="E448" s="113"/>
      <c r="F448" s="113"/>
      <c r="G448" s="113"/>
      <c r="H448" s="113"/>
      <c r="I448" s="113"/>
      <c r="J448" s="113"/>
      <c r="K448" s="315"/>
      <c r="L448" s="315"/>
      <c r="M448" s="315"/>
      <c r="N448" s="315"/>
      <c r="O448" s="315"/>
      <c r="P448" s="315"/>
      <c r="Q448" s="315"/>
      <c r="R448" s="113"/>
      <c r="S448" s="29"/>
      <c r="T448" s="113"/>
      <c r="U448" s="113"/>
      <c r="V448" s="113"/>
      <c r="W448" s="113"/>
      <c r="X448" s="113"/>
      <c r="Y448" s="113"/>
      <c r="Z448" s="113"/>
      <c r="AA448" s="113"/>
      <c r="AB448" s="113"/>
      <c r="AC448" s="316"/>
      <c r="AD448" s="316"/>
      <c r="AE448" s="316"/>
      <c r="AF448" s="316"/>
      <c r="AG448" s="316"/>
      <c r="AH448" s="316"/>
      <c r="AI448" s="316"/>
    </row>
    <row r="449" spans="2:35" ht="12.6" customHeight="1">
      <c r="B449" s="113"/>
      <c r="C449" s="113"/>
      <c r="D449" s="113"/>
      <c r="E449" s="113"/>
      <c r="F449" s="113"/>
      <c r="G449" s="113"/>
      <c r="H449" s="113"/>
      <c r="I449" s="113"/>
      <c r="J449" s="113"/>
      <c r="K449" s="315"/>
      <c r="L449" s="315"/>
      <c r="M449" s="315"/>
      <c r="N449" s="315"/>
      <c r="O449" s="315"/>
      <c r="P449" s="315"/>
      <c r="Q449" s="315"/>
      <c r="R449" s="113"/>
      <c r="S449" s="29"/>
      <c r="T449" s="113"/>
      <c r="U449" s="113"/>
      <c r="V449" s="113"/>
      <c r="W449" s="113"/>
      <c r="X449" s="113"/>
      <c r="Y449" s="113"/>
      <c r="Z449" s="113"/>
      <c r="AA449" s="113"/>
      <c r="AB449" s="113"/>
      <c r="AC449" s="316"/>
      <c r="AD449" s="316"/>
      <c r="AE449" s="316"/>
      <c r="AF449" s="316"/>
      <c r="AG449" s="316"/>
      <c r="AH449" s="316"/>
      <c r="AI449" s="316"/>
    </row>
    <row r="450" spans="2:35" ht="12.6" customHeight="1">
      <c r="B450" s="113"/>
      <c r="C450" s="113"/>
      <c r="D450" s="113"/>
      <c r="E450" s="113"/>
      <c r="F450" s="113"/>
      <c r="G450" s="113"/>
      <c r="H450" s="113"/>
      <c r="I450" s="113"/>
      <c r="J450" s="113"/>
      <c r="K450" s="315"/>
      <c r="L450" s="315"/>
      <c r="M450" s="315"/>
      <c r="N450" s="315"/>
      <c r="O450" s="315"/>
      <c r="P450" s="315"/>
      <c r="Q450" s="315"/>
      <c r="R450" s="113"/>
      <c r="S450" s="29"/>
      <c r="T450" s="113"/>
      <c r="U450" s="113"/>
      <c r="V450" s="113"/>
      <c r="W450" s="113"/>
      <c r="X450" s="113"/>
      <c r="Y450" s="113"/>
      <c r="Z450" s="113"/>
      <c r="AA450" s="113"/>
      <c r="AB450" s="113"/>
      <c r="AC450" s="316"/>
      <c r="AD450" s="316"/>
      <c r="AE450" s="316"/>
      <c r="AF450" s="316"/>
      <c r="AG450" s="316"/>
      <c r="AH450" s="316"/>
      <c r="AI450" s="316"/>
    </row>
    <row r="451" spans="2:35" ht="12.6" customHeight="1">
      <c r="B451" s="113"/>
      <c r="C451" s="113"/>
      <c r="D451" s="113"/>
      <c r="E451" s="113"/>
      <c r="F451" s="113"/>
      <c r="G451" s="113"/>
      <c r="H451" s="113"/>
      <c r="I451" s="113"/>
      <c r="J451" s="113"/>
      <c r="K451" s="315"/>
      <c r="L451" s="315"/>
      <c r="M451" s="315"/>
      <c r="N451" s="315"/>
      <c r="O451" s="315"/>
      <c r="P451" s="315"/>
      <c r="Q451" s="315"/>
      <c r="R451" s="113"/>
      <c r="S451" s="29"/>
      <c r="T451" s="113"/>
      <c r="U451" s="113"/>
      <c r="V451" s="113"/>
      <c r="W451" s="113"/>
      <c r="X451" s="113"/>
      <c r="Y451" s="113"/>
      <c r="Z451" s="113"/>
      <c r="AA451" s="113"/>
      <c r="AB451" s="113"/>
      <c r="AC451" s="316"/>
      <c r="AD451" s="316"/>
      <c r="AE451" s="316"/>
      <c r="AF451" s="316"/>
      <c r="AG451" s="316"/>
      <c r="AH451" s="316"/>
      <c r="AI451" s="316"/>
    </row>
    <row r="452" spans="2:35" ht="12.6" customHeight="1">
      <c r="B452" s="113"/>
      <c r="C452" s="113"/>
      <c r="D452" s="113"/>
      <c r="E452" s="113"/>
      <c r="F452" s="113"/>
      <c r="G452" s="113"/>
      <c r="H452" s="113"/>
      <c r="I452" s="113"/>
      <c r="J452" s="113"/>
      <c r="K452" s="315"/>
      <c r="L452" s="315"/>
      <c r="M452" s="315"/>
      <c r="N452" s="315"/>
      <c r="O452" s="315"/>
      <c r="P452" s="315"/>
      <c r="Q452" s="315"/>
      <c r="R452" s="113"/>
      <c r="S452" s="29"/>
      <c r="T452" s="113"/>
      <c r="U452" s="113"/>
      <c r="V452" s="113"/>
      <c r="W452" s="113"/>
      <c r="X452" s="113"/>
      <c r="Y452" s="113"/>
      <c r="Z452" s="113"/>
      <c r="AA452" s="113"/>
      <c r="AB452" s="113"/>
      <c r="AC452" s="316"/>
      <c r="AD452" s="316"/>
      <c r="AE452" s="316"/>
      <c r="AF452" s="316"/>
      <c r="AG452" s="316"/>
      <c r="AH452" s="316"/>
      <c r="AI452" s="316"/>
    </row>
    <row r="453" spans="2:35" ht="12.6" customHeight="1">
      <c r="B453" s="113"/>
      <c r="C453" s="113"/>
      <c r="D453" s="113"/>
      <c r="E453" s="113"/>
      <c r="F453" s="113"/>
      <c r="G453" s="113"/>
      <c r="H453" s="113"/>
      <c r="I453" s="113"/>
      <c r="J453" s="113"/>
      <c r="K453" s="315"/>
      <c r="L453" s="315"/>
      <c r="M453" s="315"/>
      <c r="N453" s="315"/>
      <c r="O453" s="315"/>
      <c r="P453" s="315"/>
      <c r="Q453" s="315"/>
      <c r="R453" s="29"/>
      <c r="S453" s="29"/>
      <c r="T453" s="113"/>
      <c r="U453" s="113"/>
      <c r="V453" s="113"/>
      <c r="W453" s="113"/>
      <c r="X453" s="113"/>
      <c r="Y453" s="113"/>
      <c r="Z453" s="113"/>
      <c r="AA453" s="113"/>
      <c r="AB453" s="113"/>
      <c r="AC453" s="316"/>
      <c r="AD453" s="316"/>
      <c r="AE453" s="316"/>
      <c r="AF453" s="316"/>
      <c r="AG453" s="316"/>
      <c r="AH453" s="316"/>
      <c r="AI453" s="316"/>
    </row>
    <row r="454" spans="2:35" ht="12.6" customHeight="1">
      <c r="B454" s="113"/>
      <c r="C454" s="113"/>
      <c r="D454" s="113"/>
      <c r="E454" s="113"/>
      <c r="F454" s="113"/>
      <c r="G454" s="113"/>
      <c r="H454" s="113"/>
      <c r="I454" s="113"/>
      <c r="J454" s="113"/>
      <c r="K454" s="315"/>
      <c r="L454" s="315"/>
      <c r="M454" s="315"/>
      <c r="N454" s="315"/>
      <c r="O454" s="315"/>
      <c r="P454" s="315"/>
      <c r="Q454" s="315"/>
      <c r="R454" s="29"/>
      <c r="S454" s="29"/>
      <c r="T454" s="113"/>
      <c r="U454" s="113"/>
      <c r="V454" s="113"/>
      <c r="W454" s="113"/>
      <c r="X454" s="113"/>
      <c r="Y454" s="113"/>
      <c r="Z454" s="113"/>
      <c r="AA454" s="113"/>
      <c r="AB454" s="113"/>
      <c r="AC454" s="113"/>
      <c r="AD454" s="113"/>
      <c r="AE454" s="113"/>
      <c r="AF454" s="113"/>
      <c r="AG454" s="113"/>
      <c r="AH454" s="113"/>
      <c r="AI454" s="113"/>
    </row>
    <row r="455" spans="2:35" ht="12.6" customHeight="1">
      <c r="B455" s="29"/>
      <c r="C455" s="29"/>
      <c r="D455" s="29"/>
      <c r="E455" s="29"/>
      <c r="F455" s="29"/>
      <c r="G455" s="29"/>
      <c r="H455" s="29"/>
      <c r="I455" s="29"/>
      <c r="J455" s="29"/>
      <c r="K455" s="29"/>
      <c r="L455" s="29"/>
      <c r="M455" s="29"/>
      <c r="N455" s="29"/>
      <c r="O455" s="29"/>
      <c r="P455" s="315"/>
      <c r="Q455" s="315"/>
      <c r="R455" s="29"/>
      <c r="S455" s="29"/>
      <c r="T455" s="29"/>
      <c r="U455" s="29"/>
      <c r="V455" s="29"/>
      <c r="W455" s="29"/>
      <c r="X455" s="29"/>
      <c r="Y455" s="29"/>
      <c r="Z455" s="29"/>
      <c r="AA455" s="29"/>
      <c r="AB455" s="29"/>
      <c r="AC455" s="29"/>
      <c r="AD455" s="29"/>
      <c r="AE455" s="29"/>
      <c r="AF455" s="29"/>
      <c r="AG455" s="29"/>
      <c r="AH455" s="29"/>
      <c r="AI455" s="29"/>
    </row>
    <row r="456" spans="2:35" ht="12.6" customHeight="1">
      <c r="B456" s="113"/>
      <c r="C456"/>
      <c r="D456"/>
      <c r="E456"/>
      <c r="F456"/>
      <c r="G456"/>
      <c r="H456"/>
      <c r="I456"/>
      <c r="J456"/>
      <c r="K456"/>
      <c r="L456"/>
      <c r="M456"/>
      <c r="N456"/>
      <c r="O456"/>
      <c r="P456"/>
      <c r="Q456"/>
      <c r="R456"/>
      <c r="S456"/>
      <c r="T456"/>
      <c r="U456"/>
      <c r="V456"/>
      <c r="W456"/>
      <c r="X456"/>
      <c r="Y456"/>
      <c r="Z456" s="29"/>
      <c r="AA456" s="29"/>
      <c r="AB456"/>
      <c r="AC456" s="29"/>
      <c r="AD456" s="29"/>
      <c r="AE456" s="29"/>
      <c r="AF456" s="29"/>
      <c r="AG456" s="29"/>
      <c r="AH456" s="29"/>
      <c r="AI456" s="29"/>
    </row>
    <row r="457" spans="2:35" ht="12.6" customHeight="1">
      <c r="B457" s="113"/>
      <c r="C457"/>
      <c r="D457"/>
      <c r="E457"/>
      <c r="F457"/>
      <c r="G457"/>
      <c r="H457"/>
      <c r="I457"/>
      <c r="J457"/>
      <c r="K457"/>
      <c r="L457"/>
      <c r="M457"/>
      <c r="N457"/>
      <c r="O457"/>
      <c r="P457"/>
      <c r="Q457"/>
      <c r="R457"/>
      <c r="S457"/>
      <c r="T457"/>
      <c r="U457"/>
      <c r="V457"/>
      <c r="W457"/>
      <c r="X457"/>
      <c r="Y457"/>
      <c r="Z457"/>
      <c r="AA457"/>
      <c r="AB457"/>
      <c r="AC457"/>
      <c r="AD457"/>
      <c r="AE457"/>
      <c r="AF457"/>
      <c r="AG457"/>
      <c r="AH457" s="113"/>
      <c r="AI457" s="113"/>
    </row>
    <row r="458" spans="2:35" ht="12.6" customHeight="1">
      <c r="B458" s="29"/>
      <c r="C458"/>
      <c r="D458"/>
      <c r="E458"/>
      <c r="F458"/>
      <c r="G458"/>
      <c r="H458"/>
      <c r="I458"/>
      <c r="J458"/>
      <c r="K458"/>
      <c r="L458"/>
      <c r="M458"/>
      <c r="N458"/>
      <c r="O458"/>
      <c r="P458"/>
      <c r="Q458"/>
      <c r="R458"/>
      <c r="S458"/>
      <c r="T458"/>
      <c r="U458"/>
      <c r="V458"/>
      <c r="W458"/>
      <c r="X458"/>
      <c r="Y458"/>
      <c r="Z458"/>
      <c r="AA458"/>
      <c r="AB458"/>
      <c r="AC458"/>
      <c r="AD458"/>
      <c r="AE458"/>
      <c r="AF458"/>
      <c r="AG458"/>
      <c r="AH458" s="29"/>
      <c r="AI458" s="29"/>
    </row>
    <row r="459" spans="2:35" ht="12.6" customHeight="1">
      <c r="B459" s="29"/>
      <c r="C459" s="29"/>
      <c r="D459" s="29"/>
      <c r="E459" s="29"/>
      <c r="F459"/>
      <c r="G459"/>
      <c r="H459"/>
      <c r="I459"/>
      <c r="J459"/>
      <c r="K459"/>
      <c r="L459"/>
      <c r="M459"/>
      <c r="N459"/>
      <c r="O459"/>
      <c r="P459"/>
      <c r="Q459"/>
      <c r="R459"/>
      <c r="S459"/>
      <c r="T459"/>
      <c r="U459"/>
      <c r="V459"/>
      <c r="W459"/>
      <c r="X459"/>
      <c r="Y459"/>
      <c r="Z459"/>
      <c r="AA459"/>
      <c r="AB459"/>
      <c r="AC459"/>
      <c r="AD459"/>
      <c r="AE459"/>
      <c r="AF459"/>
      <c r="AG459"/>
      <c r="AH459" s="29"/>
      <c r="AI459" s="29"/>
    </row>
    <row r="460" spans="2:35" ht="12.6" customHeight="1">
      <c r="B460" s="29"/>
      <c r="C460" s="29"/>
      <c r="D460" s="29"/>
      <c r="E460" s="29"/>
      <c r="F460"/>
      <c r="G460"/>
      <c r="H460"/>
      <c r="I460"/>
      <c r="J460"/>
      <c r="K460"/>
      <c r="L460"/>
      <c r="M460"/>
      <c r="N460"/>
      <c r="O460"/>
      <c r="P460"/>
      <c r="Q460"/>
      <c r="R460"/>
      <c r="S460"/>
      <c r="T460"/>
      <c r="U460"/>
      <c r="V460"/>
      <c r="W460"/>
      <c r="X460"/>
      <c r="Y460"/>
      <c r="Z460"/>
      <c r="AA460" s="29"/>
      <c r="AB460" s="29"/>
      <c r="AC460" s="29"/>
      <c r="AD460" s="29"/>
      <c r="AE460" s="29"/>
      <c r="AF460" s="29"/>
      <c r="AG460" s="29"/>
      <c r="AH460" s="29"/>
      <c r="AI460" s="29"/>
    </row>
    <row r="461" spans="2:35" ht="12.6" customHeight="1">
      <c r="B461"/>
      <c r="C461"/>
      <c r="D461" s="672">
        <v>19</v>
      </c>
      <c r="E461" s="673"/>
      <c r="F461" s="502" t="s">
        <v>1084</v>
      </c>
      <c r="G461" s="503"/>
      <c r="H461" s="503"/>
      <c r="I461" s="503"/>
      <c r="J461" s="503"/>
      <c r="K461" s="503"/>
      <c r="L461" s="503"/>
      <c r="M461" s="503"/>
      <c r="N461" s="503"/>
      <c r="O461" s="503"/>
      <c r="P461" s="503"/>
      <c r="Q461" s="503"/>
      <c r="R461" s="503"/>
      <c r="S461" s="503"/>
      <c r="T461" s="503"/>
      <c r="U461" s="503"/>
      <c r="V461" s="503"/>
      <c r="W461" s="503"/>
      <c r="X461" s="503"/>
      <c r="Y461" s="503"/>
      <c r="Z461" s="504"/>
      <c r="AA461" s="405"/>
      <c r="AB461" s="406"/>
      <c r="AC461" s="405"/>
      <c r="AD461" s="405"/>
      <c r="AE461" s="405"/>
      <c r="AF461" s="405"/>
      <c r="AG461" s="405"/>
      <c r="AH461"/>
      <c r="AI461" s="369"/>
    </row>
    <row r="462" spans="2:35" ht="12.6" customHeight="1">
      <c r="B462"/>
      <c r="C462"/>
      <c r="D462" s="672"/>
      <c r="E462" s="673"/>
      <c r="F462" s="674"/>
      <c r="G462" s="675"/>
      <c r="H462" s="675"/>
      <c r="I462" s="675"/>
      <c r="J462" s="675"/>
      <c r="K462" s="675"/>
      <c r="L462" s="675"/>
      <c r="M462" s="675"/>
      <c r="N462" s="675"/>
      <c r="O462" s="675"/>
      <c r="P462" s="675"/>
      <c r="Q462" s="675"/>
      <c r="R462" s="675"/>
      <c r="S462" s="675"/>
      <c r="T462" s="675"/>
      <c r="U462" s="675"/>
      <c r="V462" s="675"/>
      <c r="W462" s="675"/>
      <c r="X462" s="675"/>
      <c r="Y462" s="675"/>
      <c r="Z462" s="676"/>
      <c r="AA462" s="405"/>
      <c r="AB462" s="407" t="str">
        <f>IFERROR("DM "&amp;INDEX('Physical Condition &amp; DM'!$A$93:$A$143,MATCH(VALUE(TRIM(RIGHT(D461,2))),'Physical Condition &amp; DM'!$AE$93:$AE$143,0))&amp;IF(ISBLANK(INDEX('Physical Condition &amp; DM'!$AG$93:$AG$143,MATCH(VALUE(TRIM(RIGHT(D461,2))),'Physical Condition &amp; DM'!$AE$93:$AE$143,0))),"",": Est. Cost "&amp;TEXT(INDEX('Physical Condition &amp; DM'!$AG$93:$AG$143,MATCH(VALUE(TRIM(RIGHT(D461,2))),'Physical Condition &amp; DM'!$AE$93:$AE$143,0)),"$#,##0")),"")</f>
        <v/>
      </c>
      <c r="AC462" s="405"/>
      <c r="AD462" s="405"/>
      <c r="AE462" s="405"/>
      <c r="AF462" s="405"/>
      <c r="AG462" s="405"/>
      <c r="AH462"/>
      <c r="AI462" s="369"/>
    </row>
    <row r="463" spans="2:35" ht="15" customHeight="1">
      <c r="B463"/>
      <c r="C463"/>
      <c r="D463" s="672"/>
      <c r="E463" s="672"/>
      <c r="F463" s="505"/>
      <c r="G463" s="506"/>
      <c r="H463" s="506"/>
      <c r="I463" s="506"/>
      <c r="J463" s="506"/>
      <c r="K463" s="506"/>
      <c r="L463" s="506"/>
      <c r="M463" s="506"/>
      <c r="N463" s="506"/>
      <c r="O463" s="506"/>
      <c r="P463" s="506"/>
      <c r="Q463" s="506"/>
      <c r="R463" s="506"/>
      <c r="S463" s="506"/>
      <c r="T463" s="506"/>
      <c r="U463" s="506"/>
      <c r="V463" s="506"/>
      <c r="W463" s="506"/>
      <c r="X463" s="506"/>
      <c r="Y463" s="506"/>
      <c r="Z463" s="507"/>
      <c r="AA463" s="369"/>
      <c r="AB463" s="407" t="str">
        <f t="array" aca="1" ref="AB463" ca="1">IFERROR("RV "&amp;INDEX('Repairs Verification'!$A$29:$A$2177,MATCH(VALUE(TRIM(RIGHT(D461,2))),'Repairs Verification'!$AT$29:$AT$2177,0))&amp;IF(ISBLANK(INDEX('Repairs Verification'!$AT$29:$AT$2177,MATCH(VALUE(TRIM(RIGHT(D461,2))),'Repairs Verification'!$AT$29:$AT$2177,0))),"",": "&amp;INDIRECT("RepairStatusType"&amp;INDEX('Repairs Verification'!$A$29:$A$2177,MATCH(VALUE(TRIM(RIGHT(D461,2))),'Repairs Verification'!$AT$29:$AT$2177,0)))),"")</f>
        <v/>
      </c>
      <c r="AC463" s="408"/>
      <c r="AD463" s="408"/>
      <c r="AE463" s="408"/>
      <c r="AF463" s="408"/>
      <c r="AG463" s="408"/>
      <c r="AH463" s="369"/>
      <c r="AI463" s="369"/>
    </row>
    <row r="464" spans="2:35" ht="15" customHeight="1">
      <c r="B464" s="116"/>
      <c r="C464" s="116"/>
      <c r="D464" s="116"/>
      <c r="E464" s="116"/>
      <c r="F464" s="116"/>
      <c r="G464" s="116"/>
      <c r="H464" s="116"/>
      <c r="I464" s="116"/>
      <c r="J464" s="116"/>
      <c r="K464" s="116"/>
      <c r="L464" s="116"/>
      <c r="M464" s="116"/>
      <c r="N464" s="116"/>
      <c r="O464" s="116"/>
      <c r="P464" s="29"/>
      <c r="Q464" s="29"/>
      <c r="R464" s="113"/>
      <c r="S464" s="29"/>
      <c r="T464" s="113"/>
      <c r="U464" s="113"/>
      <c r="V464" s="113"/>
      <c r="W464" s="113"/>
      <c r="X464" s="113"/>
      <c r="Y464" s="113"/>
      <c r="Z464" s="113"/>
      <c r="AA464" s="29"/>
      <c r="AB464" s="29"/>
      <c r="AC464" s="29"/>
      <c r="AD464" s="29"/>
      <c r="AE464" s="29"/>
      <c r="AF464" s="29"/>
      <c r="AG464" s="29"/>
      <c r="AH464" s="29"/>
      <c r="AI464" s="117"/>
    </row>
    <row r="465" spans="2:35" ht="15" customHeight="1">
      <c r="B465" s="317"/>
      <c r="C465" s="317"/>
      <c r="D465" s="317"/>
      <c r="E465" s="317"/>
      <c r="F465" s="317"/>
      <c r="G465" s="317"/>
      <c r="H465" s="317"/>
      <c r="I465" s="317"/>
      <c r="J465" s="317"/>
      <c r="K465" s="317"/>
      <c r="L465" s="317"/>
      <c r="M465" s="317"/>
      <c r="N465" s="317"/>
      <c r="O465" s="317"/>
      <c r="P465" s="317"/>
      <c r="Q465" s="317"/>
      <c r="R465" s="113"/>
      <c r="S465" s="29"/>
      <c r="T465" s="29"/>
      <c r="U465" s="29"/>
      <c r="V465" s="29"/>
      <c r="W465" s="29"/>
      <c r="X465" s="29"/>
      <c r="Y465" s="29"/>
      <c r="Z465" s="29"/>
      <c r="AA465" s="29"/>
      <c r="AB465" s="29"/>
      <c r="AC465" s="29"/>
      <c r="AD465" s="29"/>
      <c r="AE465" s="29"/>
      <c r="AF465" s="29"/>
      <c r="AG465" s="29"/>
      <c r="AH465" s="29"/>
      <c r="AI465" s="29"/>
    </row>
    <row r="466" spans="2:35" ht="12.6" customHeight="1">
      <c r="B466" s="317"/>
      <c r="C466" s="317"/>
      <c r="D466" s="317"/>
      <c r="E466" s="317"/>
      <c r="F466" s="317"/>
      <c r="G466" s="317"/>
      <c r="H466" s="317"/>
      <c r="I466" s="317"/>
      <c r="J466" s="317"/>
      <c r="K466" s="317"/>
      <c r="L466" s="317"/>
      <c r="M466" s="317"/>
      <c r="N466" s="317"/>
      <c r="O466" s="317"/>
      <c r="P466" s="317"/>
      <c r="Q466" s="317"/>
      <c r="R466" s="113"/>
      <c r="S466" s="29"/>
      <c r="T466" s="29"/>
      <c r="U466" s="29"/>
      <c r="V466" s="29"/>
      <c r="W466" s="29"/>
      <c r="X466" s="29"/>
      <c r="Y466" s="29"/>
      <c r="Z466" s="29"/>
      <c r="AA466" s="29"/>
      <c r="AB466" s="29"/>
      <c r="AC466" s="29"/>
      <c r="AD466" s="29"/>
      <c r="AE466" s="29"/>
      <c r="AF466" s="29"/>
      <c r="AG466" s="29"/>
      <c r="AH466" s="29"/>
      <c r="AI466" s="29"/>
    </row>
    <row r="467" spans="2:35" ht="12.6" customHeight="1">
      <c r="B467" s="318"/>
      <c r="C467" s="318"/>
      <c r="D467" s="318"/>
      <c r="E467" s="318"/>
      <c r="F467" s="318"/>
      <c r="G467" s="29"/>
      <c r="H467" s="29"/>
      <c r="I467" s="29"/>
      <c r="J467" s="29"/>
      <c r="K467" s="29"/>
      <c r="L467" s="29"/>
      <c r="M467" s="29"/>
      <c r="N467" s="29"/>
      <c r="O467" s="29"/>
      <c r="P467" s="29"/>
      <c r="Q467" s="29"/>
      <c r="R467" s="29"/>
      <c r="S467" s="29"/>
      <c r="T467" s="29"/>
      <c r="U467" s="29"/>
      <c r="V467" s="29"/>
      <c r="W467" s="29"/>
      <c r="X467" s="29"/>
      <c r="Y467" s="29"/>
      <c r="Z467" s="29"/>
      <c r="AA467" s="29"/>
      <c r="AB467" s="29"/>
      <c r="AC467" s="29"/>
      <c r="AD467" s="29"/>
      <c r="AE467" s="29"/>
      <c r="AF467" s="29"/>
      <c r="AG467" s="29"/>
      <c r="AH467" s="29"/>
      <c r="AI467" s="29"/>
    </row>
    <row r="468" spans="2:35" ht="12.6" customHeight="1">
      <c r="B468" s="318"/>
      <c r="C468" s="318"/>
      <c r="D468" s="318"/>
      <c r="E468" s="318"/>
      <c r="F468" s="318"/>
      <c r="G468" s="29"/>
      <c r="H468" s="29"/>
      <c r="I468" s="29"/>
      <c r="J468" s="29"/>
      <c r="K468" s="29"/>
      <c r="L468" s="29"/>
      <c r="M468" s="29"/>
      <c r="N468" s="29"/>
      <c r="O468" s="29"/>
      <c r="P468" s="29"/>
      <c r="Q468" s="29"/>
      <c r="R468" s="29"/>
      <c r="S468" s="29"/>
      <c r="T468" s="29"/>
      <c r="U468" s="29"/>
      <c r="V468" s="29"/>
      <c r="W468" s="29"/>
      <c r="X468" s="29"/>
      <c r="Y468" s="29"/>
      <c r="Z468" s="29"/>
      <c r="AA468" s="29"/>
      <c r="AB468" s="29"/>
      <c r="AC468" s="29"/>
      <c r="AD468" s="29"/>
      <c r="AE468" s="29"/>
      <c r="AF468" s="29"/>
      <c r="AG468" s="29"/>
      <c r="AH468" s="29"/>
      <c r="AI468" s="29"/>
    </row>
    <row r="469" spans="2:35" ht="12.6" customHeight="1">
      <c r="B469" s="113"/>
      <c r="C469" s="113"/>
      <c r="D469" s="113"/>
      <c r="E469" s="113"/>
      <c r="F469" s="113"/>
      <c r="G469" s="113"/>
      <c r="H469" s="113"/>
      <c r="I469" s="113"/>
      <c r="J469" s="113"/>
      <c r="K469" s="113"/>
      <c r="L469" s="113"/>
      <c r="M469" s="113"/>
      <c r="N469" s="113"/>
      <c r="O469" s="113"/>
      <c r="P469" s="113"/>
      <c r="Q469" s="113"/>
      <c r="R469" s="113"/>
      <c r="S469" s="29"/>
      <c r="T469" s="113"/>
      <c r="U469" s="113"/>
      <c r="V469" s="113"/>
      <c r="W469" s="113"/>
      <c r="X469" s="113"/>
      <c r="Y469" s="113"/>
      <c r="Z469" s="113"/>
      <c r="AA469" s="113"/>
      <c r="AB469" s="113"/>
      <c r="AC469" s="315"/>
      <c r="AD469" s="315"/>
      <c r="AE469" s="315"/>
      <c r="AF469" s="315"/>
      <c r="AG469" s="315"/>
      <c r="AH469" s="315"/>
      <c r="AI469" s="315"/>
    </row>
    <row r="470" spans="2:35" ht="12.6" customHeight="1">
      <c r="B470" s="113"/>
      <c r="C470" s="113"/>
      <c r="D470" s="113"/>
      <c r="E470" s="113"/>
      <c r="F470" s="113"/>
      <c r="G470" s="113"/>
      <c r="H470" s="113"/>
      <c r="I470" s="113"/>
      <c r="J470" s="113"/>
      <c r="K470" s="315"/>
      <c r="L470" s="315"/>
      <c r="M470" s="315"/>
      <c r="N470" s="315"/>
      <c r="O470" s="315"/>
      <c r="P470" s="315"/>
      <c r="Q470" s="315"/>
      <c r="R470" s="113"/>
      <c r="S470" s="29"/>
      <c r="T470" s="113"/>
      <c r="U470" s="113"/>
      <c r="V470" s="113"/>
      <c r="W470" s="113"/>
      <c r="X470" s="113"/>
      <c r="Y470" s="113"/>
      <c r="Z470" s="113"/>
      <c r="AA470" s="113"/>
      <c r="AB470" s="113"/>
      <c r="AC470" s="316"/>
      <c r="AD470" s="316"/>
      <c r="AE470" s="316"/>
      <c r="AF470" s="316"/>
      <c r="AG470" s="316"/>
      <c r="AH470" s="316"/>
      <c r="AI470" s="316"/>
    </row>
    <row r="471" spans="2:35" ht="12.6" customHeight="1">
      <c r="B471" s="113"/>
      <c r="C471" s="113"/>
      <c r="D471" s="113"/>
      <c r="E471" s="113"/>
      <c r="F471" s="113"/>
      <c r="G471" s="113"/>
      <c r="H471" s="113"/>
      <c r="I471" s="113"/>
      <c r="J471" s="113"/>
      <c r="K471" s="113"/>
      <c r="L471" s="113"/>
      <c r="M471" s="113"/>
      <c r="N471" s="113"/>
      <c r="O471" s="113"/>
      <c r="P471" s="113"/>
      <c r="Q471" s="113"/>
      <c r="R471" s="113"/>
      <c r="S471" s="29"/>
      <c r="T471" s="113"/>
      <c r="U471" s="113"/>
      <c r="V471" s="113"/>
      <c r="W471" s="113"/>
      <c r="X471" s="113"/>
      <c r="Y471" s="113"/>
      <c r="Z471" s="113"/>
      <c r="AA471" s="113"/>
      <c r="AB471" s="113"/>
      <c r="AC471" s="316"/>
      <c r="AD471" s="316"/>
      <c r="AE471" s="316"/>
      <c r="AF471" s="316"/>
      <c r="AG471" s="316"/>
      <c r="AH471" s="316"/>
      <c r="AI471" s="316"/>
    </row>
    <row r="472" spans="2:35" ht="12.6" customHeight="1">
      <c r="B472" s="113"/>
      <c r="C472" s="113"/>
      <c r="D472" s="113"/>
      <c r="E472" s="113"/>
      <c r="F472" s="113"/>
      <c r="G472" s="113"/>
      <c r="H472" s="113"/>
      <c r="I472" s="113"/>
      <c r="J472" s="113"/>
      <c r="K472" s="315"/>
      <c r="L472" s="315"/>
      <c r="M472" s="315"/>
      <c r="N472" s="315"/>
      <c r="O472" s="315"/>
      <c r="P472" s="315"/>
      <c r="Q472" s="315"/>
      <c r="R472" s="113"/>
      <c r="S472" s="29"/>
      <c r="T472" s="113"/>
      <c r="U472" s="113"/>
      <c r="V472" s="113"/>
      <c r="W472" s="113"/>
      <c r="X472" s="113"/>
      <c r="Y472" s="113"/>
      <c r="Z472" s="113"/>
      <c r="AA472" s="113"/>
      <c r="AB472" s="113"/>
      <c r="AC472" s="316"/>
      <c r="AD472" s="316"/>
      <c r="AE472" s="316"/>
      <c r="AF472" s="316"/>
      <c r="AG472" s="316"/>
      <c r="AH472" s="316"/>
      <c r="AI472" s="316"/>
    </row>
    <row r="473" spans="2:35" ht="12.6" customHeight="1">
      <c r="B473" s="113"/>
      <c r="C473" s="113"/>
      <c r="D473" s="113"/>
      <c r="E473" s="113"/>
      <c r="F473" s="113"/>
      <c r="G473" s="113"/>
      <c r="H473" s="113"/>
      <c r="I473" s="113"/>
      <c r="J473" s="113"/>
      <c r="K473" s="315"/>
      <c r="L473" s="315"/>
      <c r="M473" s="315"/>
      <c r="N473" s="315"/>
      <c r="O473" s="315"/>
      <c r="P473" s="315"/>
      <c r="Q473" s="315"/>
      <c r="R473" s="113"/>
      <c r="S473" s="29"/>
      <c r="T473" s="113"/>
      <c r="U473" s="113"/>
      <c r="V473" s="113"/>
      <c r="W473" s="113"/>
      <c r="X473" s="113"/>
      <c r="Y473" s="113"/>
      <c r="Z473" s="113"/>
      <c r="AA473" s="113"/>
      <c r="AB473" s="113"/>
      <c r="AC473" s="316"/>
      <c r="AD473" s="316"/>
      <c r="AE473" s="316"/>
      <c r="AF473" s="316"/>
      <c r="AG473" s="316"/>
      <c r="AH473" s="316"/>
      <c r="AI473" s="316"/>
    </row>
    <row r="474" spans="2:35" ht="12.6" customHeight="1">
      <c r="B474" s="113"/>
      <c r="C474" s="113"/>
      <c r="D474" s="113"/>
      <c r="E474" s="113"/>
      <c r="F474" s="113"/>
      <c r="G474" s="113"/>
      <c r="H474" s="113"/>
      <c r="I474" s="113"/>
      <c r="J474" s="113"/>
      <c r="K474" s="315"/>
      <c r="L474" s="315"/>
      <c r="M474" s="315"/>
      <c r="N474" s="315"/>
      <c r="O474" s="315"/>
      <c r="P474" s="315"/>
      <c r="Q474" s="315"/>
      <c r="R474" s="113"/>
      <c r="S474" s="29"/>
      <c r="T474" s="113"/>
      <c r="U474" s="113"/>
      <c r="V474" s="113"/>
      <c r="W474" s="113"/>
      <c r="X474" s="113"/>
      <c r="Y474" s="113"/>
      <c r="Z474" s="113"/>
      <c r="AA474" s="113"/>
      <c r="AB474" s="113"/>
      <c r="AC474" s="316"/>
      <c r="AD474" s="316"/>
      <c r="AE474" s="316"/>
      <c r="AF474" s="316"/>
      <c r="AG474" s="316"/>
      <c r="AH474" s="316"/>
      <c r="AI474" s="316"/>
    </row>
    <row r="475" spans="2:35" ht="12.6" customHeight="1">
      <c r="B475" s="113"/>
      <c r="C475" s="113"/>
      <c r="D475" s="113"/>
      <c r="E475" s="113"/>
      <c r="F475" s="113"/>
      <c r="G475" s="113"/>
      <c r="H475" s="113"/>
      <c r="I475" s="113"/>
      <c r="J475" s="113"/>
      <c r="K475" s="315"/>
      <c r="L475" s="315"/>
      <c r="M475" s="315"/>
      <c r="N475" s="315"/>
      <c r="O475" s="315"/>
      <c r="P475" s="315"/>
      <c r="Q475" s="315"/>
      <c r="R475" s="113"/>
      <c r="S475" s="29"/>
      <c r="T475" s="113"/>
      <c r="U475" s="113"/>
      <c r="V475" s="113"/>
      <c r="W475" s="113"/>
      <c r="X475" s="113"/>
      <c r="Y475" s="113"/>
      <c r="Z475" s="113"/>
      <c r="AA475" s="113"/>
      <c r="AB475" s="113"/>
      <c r="AC475" s="316"/>
      <c r="AD475" s="316"/>
      <c r="AE475" s="316"/>
      <c r="AF475" s="316"/>
      <c r="AG475" s="316"/>
      <c r="AH475" s="316"/>
      <c r="AI475" s="316"/>
    </row>
    <row r="476" spans="2:35" ht="12.6" customHeight="1">
      <c r="B476" s="113"/>
      <c r="C476" s="113"/>
      <c r="D476" s="113"/>
      <c r="E476" s="113"/>
      <c r="F476" s="113"/>
      <c r="G476" s="113"/>
      <c r="H476" s="113"/>
      <c r="I476" s="113"/>
      <c r="J476" s="113"/>
      <c r="K476" s="315"/>
      <c r="L476" s="315"/>
      <c r="M476" s="315"/>
      <c r="N476" s="315"/>
      <c r="O476" s="315"/>
      <c r="P476" s="315"/>
      <c r="Q476" s="315"/>
      <c r="R476" s="113"/>
      <c r="S476" s="29"/>
      <c r="T476" s="113"/>
      <c r="U476" s="113"/>
      <c r="V476" s="113"/>
      <c r="W476" s="113"/>
      <c r="X476" s="113"/>
      <c r="Y476" s="113"/>
      <c r="Z476" s="113"/>
      <c r="AA476" s="113"/>
      <c r="AB476" s="113"/>
      <c r="AC476" s="316"/>
      <c r="AD476" s="316"/>
      <c r="AE476" s="316"/>
      <c r="AF476" s="316"/>
      <c r="AG476" s="316"/>
      <c r="AH476" s="316"/>
      <c r="AI476" s="316"/>
    </row>
    <row r="477" spans="2:35" ht="12.6" customHeight="1">
      <c r="B477" s="113"/>
      <c r="C477" s="113"/>
      <c r="D477" s="113"/>
      <c r="E477" s="113"/>
      <c r="F477" s="113"/>
      <c r="G477" s="113"/>
      <c r="H477" s="113"/>
      <c r="I477" s="113"/>
      <c r="J477" s="113"/>
      <c r="K477" s="315"/>
      <c r="L477" s="315"/>
      <c r="M477" s="315"/>
      <c r="N477" s="315"/>
      <c r="O477" s="315"/>
      <c r="P477" s="315"/>
      <c r="Q477" s="315"/>
      <c r="R477" s="29"/>
      <c r="S477" s="29"/>
      <c r="T477" s="113"/>
      <c r="U477" s="113"/>
      <c r="V477" s="113"/>
      <c r="W477" s="113"/>
      <c r="X477" s="113"/>
      <c r="Y477" s="113"/>
      <c r="Z477" s="113"/>
      <c r="AA477" s="113"/>
      <c r="AB477" s="113"/>
      <c r="AC477" s="316"/>
      <c r="AD477" s="316"/>
      <c r="AE477" s="316"/>
      <c r="AF477" s="316"/>
      <c r="AG477" s="316"/>
      <c r="AH477" s="316"/>
      <c r="AI477" s="316"/>
    </row>
    <row r="478" spans="2:35" ht="12.6" customHeight="1">
      <c r="B478" s="113"/>
      <c r="C478" s="113"/>
      <c r="D478" s="113"/>
      <c r="E478" s="113"/>
      <c r="F478" s="113"/>
      <c r="G478" s="113"/>
      <c r="H478" s="113"/>
      <c r="I478" s="113"/>
      <c r="J478" s="113"/>
      <c r="K478" s="315"/>
      <c r="L478" s="315"/>
      <c r="M478" s="315"/>
      <c r="N478" s="315"/>
      <c r="O478" s="315"/>
      <c r="P478" s="315"/>
      <c r="Q478" s="315"/>
      <c r="R478" s="29"/>
      <c r="S478" s="29"/>
      <c r="T478" s="113"/>
      <c r="U478" s="113"/>
      <c r="V478" s="113"/>
      <c r="W478" s="113"/>
      <c r="X478" s="113"/>
      <c r="Y478" s="113"/>
      <c r="Z478" s="113"/>
      <c r="AA478" s="113"/>
      <c r="AB478" s="113"/>
      <c r="AC478" s="113"/>
      <c r="AD478" s="113"/>
      <c r="AE478" s="113"/>
      <c r="AF478" s="113"/>
      <c r="AG478" s="113"/>
      <c r="AH478" s="113"/>
      <c r="AI478" s="113"/>
    </row>
    <row r="479" spans="2:35" ht="12.6" customHeight="1">
      <c r="B479" s="29"/>
      <c r="C479" s="29"/>
      <c r="D479" s="29"/>
      <c r="E479" s="29"/>
      <c r="F479" s="29"/>
      <c r="G479" s="29"/>
      <c r="H479" s="29"/>
      <c r="I479" s="29"/>
      <c r="J479" s="29"/>
      <c r="K479" s="29"/>
      <c r="L479" s="29"/>
      <c r="M479" s="29"/>
      <c r="N479" s="29"/>
      <c r="O479" s="29"/>
      <c r="P479" s="315"/>
      <c r="Q479" s="315"/>
      <c r="R479" s="29"/>
      <c r="S479" s="29"/>
      <c r="T479" s="29"/>
      <c r="U479" s="29"/>
      <c r="V479" s="29"/>
      <c r="W479" s="29"/>
      <c r="X479" s="29"/>
      <c r="Y479" s="29"/>
      <c r="Z479" s="29"/>
      <c r="AA479" s="29"/>
      <c r="AB479" s="29"/>
      <c r="AC479" s="29"/>
      <c r="AD479" s="29"/>
      <c r="AE479" s="29"/>
      <c r="AF479" s="29"/>
      <c r="AG479" s="29"/>
      <c r="AH479" s="29"/>
      <c r="AI479" s="29"/>
    </row>
    <row r="480" spans="2:35" ht="12.6" customHeight="1">
      <c r="B480" s="113"/>
      <c r="C480"/>
      <c r="D480"/>
      <c r="E480"/>
      <c r="F480"/>
      <c r="G480"/>
      <c r="H480"/>
      <c r="I480"/>
      <c r="J480"/>
      <c r="K480"/>
      <c r="L480"/>
      <c r="M480"/>
      <c r="N480"/>
      <c r="O480"/>
      <c r="P480"/>
      <c r="Q480"/>
      <c r="R480"/>
      <c r="S480"/>
      <c r="T480"/>
      <c r="U480"/>
      <c r="V480"/>
      <c r="W480"/>
      <c r="X480"/>
      <c r="Y480"/>
      <c r="Z480" s="29"/>
      <c r="AA480" s="29"/>
      <c r="AB480"/>
      <c r="AC480" s="29"/>
      <c r="AD480" s="29"/>
      <c r="AE480" s="29"/>
      <c r="AF480" s="29"/>
      <c r="AG480" s="29"/>
      <c r="AH480" s="29"/>
      <c r="AI480" s="29"/>
    </row>
    <row r="481" spans="2:35" ht="12.6" customHeight="1">
      <c r="B481" s="113"/>
      <c r="C481"/>
      <c r="D481"/>
      <c r="E481"/>
      <c r="F481"/>
      <c r="G481"/>
      <c r="H481"/>
      <c r="I481"/>
      <c r="J481"/>
      <c r="K481"/>
      <c r="L481"/>
      <c r="M481"/>
      <c r="N481"/>
      <c r="O481"/>
      <c r="P481"/>
      <c r="Q481"/>
      <c r="R481"/>
      <c r="S481"/>
      <c r="T481"/>
      <c r="U481"/>
      <c r="V481"/>
      <c r="W481"/>
      <c r="X481"/>
      <c r="Y481"/>
      <c r="Z481"/>
      <c r="AA481"/>
      <c r="AB481"/>
      <c r="AC481"/>
      <c r="AD481"/>
      <c r="AE481"/>
      <c r="AF481"/>
      <c r="AG481"/>
      <c r="AH481" s="113"/>
      <c r="AI481" s="113"/>
    </row>
    <row r="482" spans="2:35" ht="12.6" customHeight="1">
      <c r="B482" s="29"/>
      <c r="C482"/>
      <c r="D482"/>
      <c r="E482"/>
      <c r="F482"/>
      <c r="G482"/>
      <c r="H482"/>
      <c r="I482"/>
      <c r="J482"/>
      <c r="K482"/>
      <c r="L482"/>
      <c r="M482"/>
      <c r="N482"/>
      <c r="O482"/>
      <c r="P482"/>
      <c r="Q482"/>
      <c r="R482"/>
      <c r="S482"/>
      <c r="T482"/>
      <c r="U482"/>
      <c r="V482"/>
      <c r="W482"/>
      <c r="X482"/>
      <c r="Y482"/>
      <c r="Z482"/>
      <c r="AA482"/>
      <c r="AB482"/>
      <c r="AC482"/>
      <c r="AD482"/>
      <c r="AE482"/>
      <c r="AF482"/>
      <c r="AG482"/>
      <c r="AH482" s="29"/>
      <c r="AI482" s="29"/>
    </row>
    <row r="483" spans="2:35" ht="12.6" customHeight="1">
      <c r="B483" s="29"/>
      <c r="C483" s="29"/>
      <c r="D483" s="29"/>
      <c r="E483" s="29"/>
      <c r="F483"/>
      <c r="G483"/>
      <c r="H483"/>
      <c r="I483"/>
      <c r="J483"/>
      <c r="K483"/>
      <c r="L483"/>
      <c r="M483"/>
      <c r="N483"/>
      <c r="O483"/>
      <c r="P483"/>
      <c r="Q483"/>
      <c r="R483"/>
      <c r="S483"/>
      <c r="T483"/>
      <c r="U483"/>
      <c r="V483"/>
      <c r="W483"/>
      <c r="X483"/>
      <c r="Y483"/>
      <c r="Z483"/>
      <c r="AA483"/>
      <c r="AB483"/>
      <c r="AC483"/>
      <c r="AD483"/>
      <c r="AE483"/>
      <c r="AF483"/>
      <c r="AG483"/>
      <c r="AH483" s="29"/>
      <c r="AI483" s="29"/>
    </row>
    <row r="484" spans="2:35" ht="12.6" customHeight="1">
      <c r="B484" s="29"/>
      <c r="C484" s="29"/>
      <c r="D484" s="29"/>
      <c r="E484" s="29"/>
      <c r="F484"/>
      <c r="G484"/>
      <c r="H484"/>
      <c r="I484"/>
      <c r="J484"/>
      <c r="K484"/>
      <c r="L484"/>
      <c r="M484"/>
      <c r="N484"/>
      <c r="O484"/>
      <c r="P484"/>
      <c r="Q484"/>
      <c r="R484"/>
      <c r="S484"/>
      <c r="T484"/>
      <c r="U484"/>
      <c r="V484"/>
      <c r="W484"/>
      <c r="X484"/>
      <c r="Y484"/>
      <c r="Z484"/>
      <c r="AA484" s="29"/>
      <c r="AB484" s="29"/>
      <c r="AC484" s="29"/>
      <c r="AD484" s="29"/>
      <c r="AE484" s="29"/>
      <c r="AF484" s="29"/>
      <c r="AG484" s="29"/>
      <c r="AH484" s="29"/>
      <c r="AI484" s="29"/>
    </row>
    <row r="485" spans="2:35" ht="12.6" customHeight="1">
      <c r="B485"/>
      <c r="C485"/>
      <c r="D485" s="672">
        <v>20</v>
      </c>
      <c r="E485" s="673"/>
      <c r="F485" s="502" t="s">
        <v>1083</v>
      </c>
      <c r="G485" s="503"/>
      <c r="H485" s="503"/>
      <c r="I485" s="503"/>
      <c r="J485" s="503"/>
      <c r="K485" s="503"/>
      <c r="L485" s="503"/>
      <c r="M485" s="503"/>
      <c r="N485" s="503"/>
      <c r="O485" s="503"/>
      <c r="P485" s="503"/>
      <c r="Q485" s="503"/>
      <c r="R485" s="503"/>
      <c r="S485" s="503"/>
      <c r="T485" s="503"/>
      <c r="U485" s="503"/>
      <c r="V485" s="503"/>
      <c r="W485" s="503"/>
      <c r="X485" s="503"/>
      <c r="Y485" s="503"/>
      <c r="Z485" s="504"/>
      <c r="AA485" s="405"/>
      <c r="AB485" s="406"/>
      <c r="AC485" s="405"/>
      <c r="AD485" s="405"/>
      <c r="AE485" s="405"/>
      <c r="AF485" s="405"/>
      <c r="AG485" s="405"/>
      <c r="AH485"/>
      <c r="AI485" s="369"/>
    </row>
    <row r="486" spans="2:35" ht="12.6" customHeight="1">
      <c r="B486"/>
      <c r="C486"/>
      <c r="D486" s="672"/>
      <c r="E486" s="673"/>
      <c r="F486" s="674"/>
      <c r="G486" s="675"/>
      <c r="H486" s="675"/>
      <c r="I486" s="675"/>
      <c r="J486" s="675"/>
      <c r="K486" s="675"/>
      <c r="L486" s="675"/>
      <c r="M486" s="675"/>
      <c r="N486" s="675"/>
      <c r="O486" s="675"/>
      <c r="P486" s="675"/>
      <c r="Q486" s="675"/>
      <c r="R486" s="675"/>
      <c r="S486" s="675"/>
      <c r="T486" s="675"/>
      <c r="U486" s="675"/>
      <c r="V486" s="675"/>
      <c r="W486" s="675"/>
      <c r="X486" s="675"/>
      <c r="Y486" s="675"/>
      <c r="Z486" s="676"/>
      <c r="AA486" s="405"/>
      <c r="AB486" s="407" t="str">
        <f>IFERROR("DM "&amp;INDEX('Physical Condition &amp; DM'!$A$93:$A$143,MATCH(VALUE(TRIM(RIGHT(D485,2))),'Physical Condition &amp; DM'!$AE$93:$AE$143,0))&amp;IF(ISBLANK(INDEX('Physical Condition &amp; DM'!$AG$93:$AG$143,MATCH(VALUE(TRIM(RIGHT(D485,2))),'Physical Condition &amp; DM'!$AE$93:$AE$143,0))),"",": Est. Cost "&amp;TEXT(INDEX('Physical Condition &amp; DM'!$AG$93:$AG$143,MATCH(VALUE(TRIM(RIGHT(D485,2))),'Physical Condition &amp; DM'!$AE$93:$AE$143,0)),"$#,##0")),"")</f>
        <v/>
      </c>
      <c r="AC486" s="405"/>
      <c r="AD486" s="405"/>
      <c r="AE486" s="405"/>
      <c r="AF486" s="405"/>
      <c r="AG486" s="405"/>
      <c r="AH486"/>
      <c r="AI486" s="369"/>
    </row>
    <row r="487" spans="2:35" ht="15" customHeight="1">
      <c r="B487"/>
      <c r="C487"/>
      <c r="D487" s="672"/>
      <c r="E487" s="672"/>
      <c r="F487" s="505"/>
      <c r="G487" s="506"/>
      <c r="H487" s="506"/>
      <c r="I487" s="506"/>
      <c r="J487" s="506"/>
      <c r="K487" s="506"/>
      <c r="L487" s="506"/>
      <c r="M487" s="506"/>
      <c r="N487" s="506"/>
      <c r="O487" s="506"/>
      <c r="P487" s="506"/>
      <c r="Q487" s="506"/>
      <c r="R487" s="506"/>
      <c r="S487" s="506"/>
      <c r="T487" s="506"/>
      <c r="U487" s="506"/>
      <c r="V487" s="506"/>
      <c r="W487" s="506"/>
      <c r="X487" s="506"/>
      <c r="Y487" s="506"/>
      <c r="Z487" s="507"/>
      <c r="AA487" s="369"/>
      <c r="AB487" s="407" t="str">
        <f t="array" aca="1" ref="AB487" ca="1">IFERROR("RV "&amp;INDEX('Repairs Verification'!$A$29:$A$2177,MATCH(VALUE(TRIM(RIGHT(D485,2))),'Repairs Verification'!$AT$29:$AT$2177,0))&amp;IF(ISBLANK(INDEX('Repairs Verification'!$AT$29:$AT$2177,MATCH(VALUE(TRIM(RIGHT(D485,2))),'Repairs Verification'!$AT$29:$AT$2177,0))),"",": "&amp;INDIRECT("RepairStatusType"&amp;INDEX('Repairs Verification'!$A$29:$A$2177,MATCH(VALUE(TRIM(RIGHT(D485,2))),'Repairs Verification'!$AT$29:$AT$2177,0)))),"")</f>
        <v/>
      </c>
      <c r="AC487" s="408"/>
      <c r="AD487" s="408"/>
      <c r="AE487" s="408"/>
      <c r="AF487" s="408"/>
      <c r="AG487" s="408"/>
      <c r="AH487" s="369"/>
      <c r="AI487" s="369"/>
    </row>
    <row r="488" spans="2:35" ht="15" customHeight="1">
      <c r="B488" s="116"/>
      <c r="C488" s="116"/>
      <c r="D488" s="116"/>
      <c r="E488" s="116"/>
      <c r="F488" s="116"/>
      <c r="G488" s="116"/>
      <c r="H488" s="116"/>
      <c r="I488" s="116"/>
      <c r="J488" s="116"/>
      <c r="K488" s="116"/>
      <c r="L488" s="116"/>
      <c r="M488" s="116"/>
      <c r="N488" s="116"/>
      <c r="O488" s="116"/>
      <c r="P488" s="29"/>
      <c r="Q488" s="29"/>
      <c r="R488" s="113"/>
      <c r="S488" s="29"/>
      <c r="T488" s="113"/>
      <c r="U488" s="113"/>
      <c r="V488" s="113"/>
      <c r="W488" s="113"/>
      <c r="X488" s="113"/>
      <c r="Y488" s="113"/>
      <c r="Z488" s="113"/>
      <c r="AA488" s="29"/>
      <c r="AB488" s="29"/>
      <c r="AC488" s="29"/>
      <c r="AD488" s="29"/>
      <c r="AE488" s="29"/>
      <c r="AF488" s="29"/>
      <c r="AG488" s="29"/>
      <c r="AH488" s="29"/>
      <c r="AI488" s="117"/>
    </row>
    <row r="489" spans="2:35" ht="15" customHeight="1">
      <c r="B489" s="317"/>
      <c r="C489" s="317"/>
      <c r="D489" s="317"/>
      <c r="E489" s="317"/>
      <c r="F489" s="317"/>
      <c r="G489" s="317"/>
      <c r="H489" s="317"/>
      <c r="I489" s="317"/>
      <c r="J489" s="317"/>
      <c r="K489" s="317"/>
      <c r="L489" s="317"/>
      <c r="M489" s="317"/>
      <c r="N489" s="317"/>
      <c r="O489" s="317"/>
      <c r="P489" s="317"/>
      <c r="Q489" s="317"/>
      <c r="R489" s="113"/>
      <c r="S489" s="29"/>
      <c r="T489" s="29"/>
      <c r="U489" s="29"/>
      <c r="V489" s="29"/>
      <c r="W489" s="29"/>
      <c r="X489" s="29"/>
      <c r="Y489" s="29"/>
      <c r="Z489" s="29"/>
      <c r="AA489" s="29"/>
      <c r="AB489" s="29"/>
      <c r="AC489" s="29"/>
      <c r="AD489" s="29"/>
      <c r="AE489" s="29"/>
      <c r="AF489" s="29"/>
      <c r="AG489" s="29"/>
      <c r="AH489" s="29"/>
      <c r="AI489" s="29"/>
    </row>
    <row r="490" spans="2:35" ht="12.6" customHeight="1">
      <c r="B490" s="317"/>
      <c r="C490" s="317"/>
      <c r="D490" s="317"/>
      <c r="E490" s="317"/>
      <c r="F490" s="317"/>
      <c r="G490" s="317"/>
      <c r="H490" s="317"/>
      <c r="I490" s="317"/>
      <c r="J490" s="317"/>
      <c r="K490" s="317"/>
      <c r="L490" s="317"/>
      <c r="M490" s="317"/>
      <c r="N490" s="317"/>
      <c r="O490" s="317"/>
      <c r="P490" s="317"/>
      <c r="Q490" s="317"/>
      <c r="R490" s="113"/>
      <c r="S490" s="29"/>
      <c r="T490" s="29"/>
      <c r="U490" s="29"/>
      <c r="V490" s="29"/>
      <c r="W490" s="29"/>
      <c r="X490" s="29"/>
      <c r="Y490" s="29"/>
      <c r="Z490" s="29"/>
      <c r="AA490" s="29"/>
      <c r="AB490" s="29"/>
      <c r="AC490" s="29"/>
      <c r="AD490" s="29"/>
      <c r="AE490" s="29"/>
      <c r="AF490" s="29"/>
      <c r="AG490" s="29"/>
      <c r="AH490" s="29"/>
      <c r="AI490" s="29"/>
    </row>
    <row r="491" spans="2:35" ht="12.6" customHeight="1">
      <c r="B491" s="318"/>
      <c r="C491" s="318"/>
      <c r="D491" s="318"/>
      <c r="E491" s="318"/>
      <c r="F491" s="318"/>
      <c r="G491" s="29"/>
      <c r="H491" s="29"/>
      <c r="I491" s="29"/>
      <c r="J491" s="29"/>
      <c r="K491" s="29"/>
      <c r="L491" s="29"/>
      <c r="M491" s="29"/>
      <c r="N491" s="29"/>
      <c r="O491" s="29"/>
      <c r="P491" s="29"/>
      <c r="Q491" s="29"/>
      <c r="R491" s="29"/>
      <c r="S491" s="29"/>
      <c r="T491" s="29"/>
      <c r="U491" s="29"/>
      <c r="V491" s="29"/>
      <c r="W491" s="29"/>
      <c r="X491" s="29"/>
      <c r="Y491" s="29"/>
      <c r="Z491" s="29"/>
      <c r="AA491" s="29"/>
      <c r="AB491" s="29"/>
      <c r="AC491" s="29"/>
      <c r="AD491" s="29"/>
      <c r="AE491" s="29"/>
      <c r="AF491" s="29"/>
      <c r="AG491" s="29"/>
      <c r="AH491" s="29"/>
      <c r="AI491" s="29"/>
    </row>
    <row r="492" spans="2:35" ht="12.6" customHeight="1">
      <c r="B492" s="318"/>
      <c r="C492" s="318"/>
      <c r="D492" s="318"/>
      <c r="E492" s="318"/>
      <c r="F492" s="318"/>
      <c r="G492" s="29"/>
      <c r="H492" s="29"/>
      <c r="I492" s="29"/>
      <c r="J492" s="29"/>
      <c r="K492" s="29"/>
      <c r="L492" s="29"/>
      <c r="M492" s="29"/>
      <c r="N492" s="29"/>
      <c r="O492" s="29"/>
      <c r="P492" s="29"/>
      <c r="Q492" s="29"/>
      <c r="R492" s="29"/>
      <c r="S492" s="29"/>
      <c r="T492" s="29"/>
      <c r="U492" s="29"/>
      <c r="V492" s="29"/>
      <c r="W492" s="29"/>
      <c r="X492" s="29"/>
      <c r="Y492" s="29"/>
      <c r="Z492" s="29"/>
      <c r="AA492" s="29"/>
      <c r="AB492" s="29"/>
      <c r="AC492" s="29"/>
      <c r="AD492" s="29"/>
      <c r="AE492" s="29"/>
      <c r="AF492" s="29"/>
      <c r="AG492" s="29"/>
      <c r="AH492" s="29"/>
      <c r="AI492" s="29"/>
    </row>
    <row r="493" spans="2:35" ht="12.6" customHeight="1">
      <c r="B493" s="113"/>
      <c r="C493" s="113"/>
      <c r="D493" s="113"/>
      <c r="E493" s="113"/>
      <c r="F493" s="113"/>
      <c r="G493" s="113"/>
      <c r="H493" s="113"/>
      <c r="I493" s="113"/>
      <c r="J493" s="113"/>
      <c r="K493" s="113"/>
      <c r="L493" s="113"/>
      <c r="M493" s="113"/>
      <c r="N493" s="113"/>
      <c r="O493" s="113"/>
      <c r="P493" s="113"/>
      <c r="Q493" s="113"/>
      <c r="R493" s="113"/>
      <c r="S493" s="29"/>
      <c r="T493" s="113"/>
      <c r="U493" s="113"/>
      <c r="V493" s="113"/>
      <c r="W493" s="113"/>
      <c r="X493" s="113"/>
      <c r="Y493" s="113"/>
      <c r="Z493" s="113"/>
      <c r="AA493" s="113"/>
      <c r="AB493" s="113"/>
      <c r="AC493" s="315"/>
      <c r="AD493" s="315"/>
      <c r="AE493" s="315"/>
      <c r="AF493" s="315"/>
      <c r="AG493" s="315"/>
      <c r="AH493" s="315"/>
      <c r="AI493" s="315"/>
    </row>
    <row r="494" spans="2:35" ht="12.6" customHeight="1">
      <c r="B494" s="113"/>
      <c r="C494" s="113"/>
      <c r="D494" s="113"/>
      <c r="E494" s="113"/>
      <c r="F494" s="113"/>
      <c r="G494" s="113"/>
      <c r="H494" s="113"/>
      <c r="I494" s="113"/>
      <c r="J494" s="113"/>
      <c r="K494" s="315"/>
      <c r="L494" s="315"/>
      <c r="M494" s="315"/>
      <c r="N494" s="315"/>
      <c r="O494" s="315"/>
      <c r="P494" s="315"/>
      <c r="Q494" s="315"/>
      <c r="R494" s="113"/>
      <c r="S494" s="29"/>
      <c r="T494" s="113"/>
      <c r="U494" s="113"/>
      <c r="V494" s="113"/>
      <c r="W494" s="113"/>
      <c r="X494" s="113"/>
      <c r="Y494" s="113"/>
      <c r="Z494" s="113"/>
      <c r="AA494" s="113"/>
      <c r="AB494" s="113"/>
      <c r="AC494" s="316"/>
      <c r="AD494" s="316"/>
      <c r="AE494" s="316"/>
      <c r="AF494" s="316"/>
      <c r="AG494" s="316"/>
      <c r="AH494" s="316"/>
      <c r="AI494" s="316"/>
    </row>
    <row r="495" spans="2:35" ht="12.6" customHeight="1">
      <c r="B495" s="113"/>
      <c r="C495" s="113"/>
      <c r="D495" s="113"/>
      <c r="E495" s="113"/>
      <c r="F495" s="113"/>
      <c r="G495" s="113"/>
      <c r="H495" s="113"/>
      <c r="I495" s="113"/>
      <c r="J495" s="113"/>
      <c r="K495" s="113"/>
      <c r="L495" s="113"/>
      <c r="M495" s="113"/>
      <c r="N495" s="113"/>
      <c r="O495" s="113"/>
      <c r="P495" s="113"/>
      <c r="Q495" s="113"/>
      <c r="R495" s="113"/>
      <c r="S495" s="29"/>
      <c r="T495" s="113"/>
      <c r="U495" s="113"/>
      <c r="V495" s="113"/>
      <c r="W495" s="113"/>
      <c r="X495" s="113"/>
      <c r="Y495" s="113"/>
      <c r="Z495" s="113"/>
      <c r="AA495" s="113"/>
      <c r="AB495" s="113"/>
      <c r="AC495" s="316"/>
      <c r="AD495" s="316"/>
      <c r="AE495" s="316"/>
      <c r="AF495" s="316"/>
      <c r="AG495" s="316"/>
      <c r="AH495" s="316"/>
      <c r="AI495" s="316"/>
    </row>
    <row r="496" spans="2:35" ht="12.6" customHeight="1">
      <c r="B496" s="113"/>
      <c r="C496" s="113"/>
      <c r="D496" s="113"/>
      <c r="E496" s="113"/>
      <c r="F496" s="113"/>
      <c r="G496" s="113"/>
      <c r="H496" s="113"/>
      <c r="I496" s="113"/>
      <c r="J496" s="113"/>
      <c r="K496" s="315"/>
      <c r="L496" s="315"/>
      <c r="M496" s="315"/>
      <c r="N496" s="315"/>
      <c r="O496" s="315"/>
      <c r="P496" s="315"/>
      <c r="Q496" s="315"/>
      <c r="R496" s="113"/>
      <c r="S496" s="29"/>
      <c r="T496" s="113"/>
      <c r="U496" s="113"/>
      <c r="V496" s="113"/>
      <c r="W496" s="113"/>
      <c r="X496" s="113"/>
      <c r="Y496" s="113"/>
      <c r="Z496" s="113"/>
      <c r="AA496" s="113"/>
      <c r="AB496" s="113"/>
      <c r="AC496" s="316"/>
      <c r="AD496" s="316"/>
      <c r="AE496" s="316"/>
      <c r="AF496" s="316"/>
      <c r="AG496" s="316"/>
      <c r="AH496" s="316"/>
      <c r="AI496" s="316"/>
    </row>
    <row r="497" spans="2:35" ht="12.6" customHeight="1">
      <c r="B497" s="113"/>
      <c r="C497" s="113"/>
      <c r="D497" s="113"/>
      <c r="E497" s="113"/>
      <c r="F497" s="113"/>
      <c r="G497" s="113"/>
      <c r="H497" s="113"/>
      <c r="I497" s="113"/>
      <c r="J497" s="113"/>
      <c r="K497" s="315"/>
      <c r="L497" s="315"/>
      <c r="M497" s="315"/>
      <c r="N497" s="315"/>
      <c r="O497" s="315"/>
      <c r="P497" s="315"/>
      <c r="Q497" s="315"/>
      <c r="R497" s="113"/>
      <c r="S497" s="29"/>
      <c r="T497" s="113"/>
      <c r="U497" s="113"/>
      <c r="V497" s="113"/>
      <c r="W497" s="113"/>
      <c r="X497" s="113"/>
      <c r="Y497" s="113"/>
      <c r="Z497" s="113"/>
      <c r="AA497" s="113"/>
      <c r="AB497" s="113"/>
      <c r="AC497" s="316"/>
      <c r="AD497" s="316"/>
      <c r="AE497" s="316"/>
      <c r="AF497" s="316"/>
      <c r="AG497" s="316"/>
      <c r="AH497" s="316"/>
      <c r="AI497" s="316"/>
    </row>
    <row r="498" spans="2:35" ht="12.6" customHeight="1">
      <c r="B498" s="113"/>
      <c r="C498" s="113"/>
      <c r="D498" s="113"/>
      <c r="E498" s="113"/>
      <c r="F498" s="113"/>
      <c r="G498" s="113"/>
      <c r="H498" s="113"/>
      <c r="I498" s="113"/>
      <c r="J498" s="113"/>
      <c r="K498" s="315"/>
      <c r="L498" s="315"/>
      <c r="M498" s="315"/>
      <c r="N498" s="315"/>
      <c r="O498" s="315"/>
      <c r="P498" s="315"/>
      <c r="Q498" s="315"/>
      <c r="R498" s="113"/>
      <c r="S498" s="29"/>
      <c r="T498" s="113"/>
      <c r="U498" s="113"/>
      <c r="V498" s="113"/>
      <c r="W498" s="113"/>
      <c r="X498" s="113"/>
      <c r="Y498" s="113"/>
      <c r="Z498" s="113"/>
      <c r="AA498" s="113"/>
      <c r="AB498" s="113"/>
      <c r="AC498" s="316"/>
      <c r="AD498" s="316"/>
      <c r="AE498" s="316"/>
      <c r="AF498" s="316"/>
      <c r="AG498" s="316"/>
      <c r="AH498" s="316"/>
      <c r="AI498" s="316"/>
    </row>
    <row r="499" spans="2:35" ht="12.6" customHeight="1">
      <c r="B499" s="113"/>
      <c r="C499" s="113"/>
      <c r="D499" s="113"/>
      <c r="E499" s="113"/>
      <c r="F499" s="113"/>
      <c r="G499" s="113"/>
      <c r="H499" s="113"/>
      <c r="I499" s="113"/>
      <c r="J499" s="113"/>
      <c r="K499" s="315"/>
      <c r="L499" s="315"/>
      <c r="M499" s="315"/>
      <c r="N499" s="315"/>
      <c r="O499" s="315"/>
      <c r="P499" s="315"/>
      <c r="Q499" s="315"/>
      <c r="R499" s="113"/>
      <c r="S499" s="29"/>
      <c r="T499" s="113"/>
      <c r="U499" s="113"/>
      <c r="V499" s="113"/>
      <c r="W499" s="113"/>
      <c r="X499" s="113"/>
      <c r="Y499" s="113"/>
      <c r="Z499" s="113"/>
      <c r="AA499" s="113"/>
      <c r="AB499" s="113"/>
      <c r="AC499" s="316"/>
      <c r="AD499" s="316"/>
      <c r="AE499" s="316"/>
      <c r="AF499" s="316"/>
      <c r="AG499" s="316"/>
      <c r="AH499" s="316"/>
      <c r="AI499" s="316"/>
    </row>
    <row r="500" spans="2:35" ht="12.6" customHeight="1">
      <c r="B500" s="113"/>
      <c r="C500" s="113"/>
      <c r="D500" s="113"/>
      <c r="E500" s="113"/>
      <c r="F500" s="113"/>
      <c r="G500" s="113"/>
      <c r="H500" s="113"/>
      <c r="I500" s="113"/>
      <c r="J500" s="113"/>
      <c r="K500" s="315"/>
      <c r="L500" s="315"/>
      <c r="M500" s="315"/>
      <c r="N500" s="315"/>
      <c r="O500" s="315"/>
      <c r="P500" s="315"/>
      <c r="Q500" s="315"/>
      <c r="R500" s="113"/>
      <c r="S500" s="29"/>
      <c r="T500" s="113"/>
      <c r="U500" s="113"/>
      <c r="V500" s="113"/>
      <c r="W500" s="113"/>
      <c r="X500" s="113"/>
      <c r="Y500" s="113"/>
      <c r="Z500" s="113"/>
      <c r="AA500" s="113"/>
      <c r="AB500" s="113"/>
      <c r="AC500" s="316"/>
      <c r="AD500" s="316"/>
      <c r="AE500" s="316"/>
      <c r="AF500" s="316"/>
      <c r="AG500" s="316"/>
      <c r="AH500" s="316"/>
      <c r="AI500" s="316"/>
    </row>
    <row r="501" spans="2:35" ht="12.6" customHeight="1">
      <c r="B501" s="113"/>
      <c r="C501" s="113"/>
      <c r="D501" s="113"/>
      <c r="E501" s="113"/>
      <c r="F501" s="113"/>
      <c r="G501" s="113"/>
      <c r="H501" s="113"/>
      <c r="I501" s="113"/>
      <c r="J501" s="113"/>
      <c r="K501" s="315"/>
      <c r="L501" s="315"/>
      <c r="M501" s="315"/>
      <c r="N501" s="315"/>
      <c r="O501" s="315"/>
      <c r="P501" s="315"/>
      <c r="Q501" s="315"/>
      <c r="R501" s="29"/>
      <c r="S501" s="29"/>
      <c r="T501" s="113"/>
      <c r="U501" s="113"/>
      <c r="V501" s="113"/>
      <c r="W501" s="113"/>
      <c r="X501" s="113"/>
      <c r="Y501" s="113"/>
      <c r="Z501" s="113"/>
      <c r="AA501" s="113"/>
      <c r="AB501" s="113"/>
      <c r="AC501" s="316"/>
      <c r="AD501" s="316"/>
      <c r="AE501" s="316"/>
      <c r="AF501" s="316"/>
      <c r="AG501" s="316"/>
      <c r="AH501" s="316"/>
      <c r="AI501" s="316"/>
    </row>
    <row r="502" spans="2:35" ht="12.6" customHeight="1">
      <c r="B502" s="113"/>
      <c r="C502" s="113"/>
      <c r="D502" s="113"/>
      <c r="E502" s="113"/>
      <c r="F502" s="113"/>
      <c r="G502" s="113"/>
      <c r="H502" s="113"/>
      <c r="I502" s="113"/>
      <c r="J502" s="113"/>
      <c r="K502" s="315"/>
      <c r="L502" s="315"/>
      <c r="M502" s="315"/>
      <c r="N502" s="315"/>
      <c r="O502" s="315"/>
      <c r="P502" s="315"/>
      <c r="Q502" s="315"/>
      <c r="R502" s="29"/>
      <c r="S502" s="29"/>
      <c r="T502" s="113"/>
      <c r="U502" s="113"/>
      <c r="V502" s="113"/>
      <c r="W502" s="113"/>
      <c r="X502" s="113"/>
      <c r="Y502" s="113"/>
      <c r="Z502" s="113"/>
      <c r="AA502" s="113"/>
      <c r="AB502" s="113"/>
      <c r="AC502" s="113"/>
      <c r="AD502" s="113"/>
      <c r="AE502" s="113"/>
      <c r="AF502" s="113"/>
      <c r="AG502" s="113"/>
      <c r="AH502" s="113"/>
      <c r="AI502" s="113"/>
    </row>
    <row r="503" spans="2:35" ht="12.6" customHeight="1">
      <c r="B503" s="29"/>
      <c r="C503" s="29"/>
      <c r="D503" s="29"/>
      <c r="E503" s="29"/>
      <c r="F503" s="29"/>
      <c r="G503" s="29"/>
      <c r="H503" s="29"/>
      <c r="I503" s="29"/>
      <c r="J503" s="29"/>
      <c r="K503" s="29"/>
      <c r="L503" s="29"/>
      <c r="M503" s="29"/>
      <c r="N503" s="29"/>
      <c r="O503" s="29"/>
      <c r="P503" s="315"/>
      <c r="Q503" s="315"/>
      <c r="R503" s="29"/>
      <c r="S503" s="29"/>
      <c r="T503" s="29"/>
      <c r="U503" s="29"/>
      <c r="V503" s="29"/>
      <c r="W503" s="29"/>
      <c r="X503" s="29"/>
      <c r="Y503" s="29"/>
      <c r="Z503" s="29"/>
      <c r="AA503" s="29"/>
      <c r="AB503" s="29"/>
      <c r="AC503" s="29"/>
      <c r="AD503" s="29"/>
      <c r="AE503" s="29"/>
      <c r="AF503" s="29"/>
      <c r="AG503" s="29"/>
      <c r="AH503" s="29"/>
      <c r="AI503" s="29"/>
    </row>
    <row r="504" spans="2:35" ht="12.6" customHeight="1">
      <c r="B504" s="113"/>
      <c r="C504"/>
      <c r="D504"/>
      <c r="E504"/>
      <c r="F504"/>
      <c r="G504"/>
      <c r="H504"/>
      <c r="I504"/>
      <c r="J504"/>
      <c r="K504"/>
      <c r="L504"/>
      <c r="M504"/>
      <c r="N504"/>
      <c r="O504"/>
      <c r="P504"/>
      <c r="Q504"/>
      <c r="R504"/>
      <c r="S504"/>
      <c r="T504"/>
      <c r="U504"/>
      <c r="V504"/>
      <c r="W504"/>
      <c r="X504"/>
      <c r="Y504"/>
      <c r="Z504" s="29"/>
      <c r="AA504" s="29"/>
      <c r="AB504"/>
      <c r="AC504" s="29"/>
      <c r="AD504" s="29"/>
      <c r="AE504" s="29"/>
      <c r="AF504" s="29"/>
      <c r="AG504" s="29"/>
      <c r="AH504" s="29"/>
      <c r="AI504" s="29"/>
    </row>
    <row r="505" spans="2:35" ht="12.6" customHeight="1">
      <c r="B505" s="113"/>
      <c r="C505"/>
      <c r="D505"/>
      <c r="E505"/>
      <c r="F505"/>
      <c r="G505"/>
      <c r="H505"/>
      <c r="I505"/>
      <c r="J505"/>
      <c r="K505"/>
      <c r="L505"/>
      <c r="M505"/>
      <c r="N505"/>
      <c r="O505"/>
      <c r="P505"/>
      <c r="Q505"/>
      <c r="R505"/>
      <c r="S505"/>
      <c r="T505"/>
      <c r="U505"/>
      <c r="V505"/>
      <c r="W505"/>
      <c r="X505"/>
      <c r="Y505"/>
      <c r="Z505"/>
      <c r="AA505"/>
      <c r="AB505"/>
      <c r="AC505"/>
      <c r="AD505"/>
      <c r="AE505"/>
      <c r="AF505"/>
      <c r="AG505"/>
      <c r="AH505" s="113"/>
      <c r="AI505" s="113"/>
    </row>
    <row r="506" spans="2:35" ht="12.6" customHeight="1">
      <c r="B506" s="29"/>
      <c r="C506"/>
      <c r="D506"/>
      <c r="E506"/>
      <c r="F506"/>
      <c r="G506"/>
      <c r="H506"/>
      <c r="I506"/>
      <c r="J506"/>
      <c r="K506"/>
      <c r="L506"/>
      <c r="M506"/>
      <c r="N506"/>
      <c r="O506"/>
      <c r="P506"/>
      <c r="Q506"/>
      <c r="R506"/>
      <c r="S506"/>
      <c r="T506"/>
      <c r="U506"/>
      <c r="V506"/>
      <c r="W506"/>
      <c r="X506"/>
      <c r="Y506"/>
      <c r="Z506"/>
      <c r="AA506"/>
      <c r="AB506"/>
      <c r="AC506"/>
      <c r="AD506"/>
      <c r="AE506"/>
      <c r="AF506"/>
      <c r="AG506"/>
      <c r="AH506" s="29"/>
      <c r="AI506" s="29"/>
    </row>
    <row r="507" spans="2:35" ht="12.6" customHeight="1">
      <c r="B507" s="29"/>
      <c r="C507" s="29"/>
      <c r="D507" s="29"/>
      <c r="E507" s="29"/>
      <c r="F507"/>
      <c r="G507"/>
      <c r="H507"/>
      <c r="I507"/>
      <c r="J507"/>
      <c r="K507"/>
      <c r="L507"/>
      <c r="M507"/>
      <c r="N507"/>
      <c r="O507"/>
      <c r="P507"/>
      <c r="Q507"/>
      <c r="R507"/>
      <c r="S507"/>
      <c r="T507"/>
      <c r="U507"/>
      <c r="V507"/>
      <c r="W507"/>
      <c r="X507"/>
      <c r="Y507"/>
      <c r="Z507"/>
      <c r="AA507"/>
      <c r="AB507"/>
      <c r="AC507"/>
      <c r="AD507"/>
      <c r="AE507"/>
      <c r="AF507"/>
      <c r="AG507"/>
      <c r="AH507" s="29"/>
      <c r="AI507" s="29"/>
    </row>
    <row r="508" spans="2:35" ht="12.6" customHeight="1">
      <c r="B508" s="29"/>
      <c r="C508" s="29"/>
      <c r="D508" s="29"/>
      <c r="E508" s="29"/>
      <c r="F508"/>
      <c r="G508"/>
      <c r="H508"/>
      <c r="I508"/>
      <c r="J508"/>
      <c r="K508"/>
      <c r="L508"/>
      <c r="M508"/>
      <c r="N508"/>
      <c r="O508"/>
      <c r="P508"/>
      <c r="Q508"/>
      <c r="R508"/>
      <c r="S508"/>
      <c r="T508"/>
      <c r="U508"/>
      <c r="V508"/>
      <c r="W508"/>
      <c r="X508"/>
      <c r="Y508"/>
      <c r="Z508"/>
      <c r="AA508" s="29"/>
      <c r="AB508" s="29"/>
      <c r="AC508" s="29"/>
      <c r="AD508" s="29"/>
      <c r="AE508" s="29"/>
      <c r="AF508" s="29"/>
      <c r="AG508" s="29"/>
      <c r="AH508" s="29"/>
      <c r="AI508" s="29"/>
    </row>
    <row r="509" spans="2:35" ht="12.6" customHeight="1">
      <c r="B509"/>
      <c r="C509"/>
      <c r="D509" s="672">
        <v>21</v>
      </c>
      <c r="E509" s="673"/>
      <c r="F509" s="502" t="s">
        <v>1082</v>
      </c>
      <c r="G509" s="503"/>
      <c r="H509" s="503"/>
      <c r="I509" s="503"/>
      <c r="J509" s="503"/>
      <c r="K509" s="503"/>
      <c r="L509" s="503"/>
      <c r="M509" s="503"/>
      <c r="N509" s="503"/>
      <c r="O509" s="503"/>
      <c r="P509" s="503"/>
      <c r="Q509" s="503"/>
      <c r="R509" s="503"/>
      <c r="S509" s="503"/>
      <c r="T509" s="503"/>
      <c r="U509" s="503"/>
      <c r="V509" s="503"/>
      <c r="W509" s="503"/>
      <c r="X509" s="503"/>
      <c r="Y509" s="503"/>
      <c r="Z509" s="504"/>
      <c r="AA509" s="405"/>
      <c r="AB509" s="406"/>
      <c r="AC509" s="405"/>
      <c r="AD509" s="405"/>
      <c r="AE509" s="405"/>
      <c r="AF509" s="405"/>
      <c r="AG509" s="405"/>
      <c r="AH509"/>
      <c r="AI509" s="369"/>
    </row>
    <row r="510" spans="2:35" ht="12.6" customHeight="1">
      <c r="B510"/>
      <c r="C510"/>
      <c r="D510" s="672"/>
      <c r="E510" s="673"/>
      <c r="F510" s="674"/>
      <c r="G510" s="675"/>
      <c r="H510" s="675"/>
      <c r="I510" s="675"/>
      <c r="J510" s="675"/>
      <c r="K510" s="675"/>
      <c r="L510" s="675"/>
      <c r="M510" s="675"/>
      <c r="N510" s="675"/>
      <c r="O510" s="675"/>
      <c r="P510" s="675"/>
      <c r="Q510" s="675"/>
      <c r="R510" s="675"/>
      <c r="S510" s="675"/>
      <c r="T510" s="675"/>
      <c r="U510" s="675"/>
      <c r="V510" s="675"/>
      <c r="W510" s="675"/>
      <c r="X510" s="675"/>
      <c r="Y510" s="675"/>
      <c r="Z510" s="676"/>
      <c r="AA510" s="405"/>
      <c r="AB510" s="407" t="str">
        <f>IFERROR("DM "&amp;INDEX('Physical Condition &amp; DM'!$A$93:$A$143,MATCH(VALUE(TRIM(RIGHT(D509,2))),'Physical Condition &amp; DM'!$AE$93:$AE$143,0))&amp;IF(ISBLANK(INDEX('Physical Condition &amp; DM'!$AG$93:$AG$143,MATCH(VALUE(TRIM(RIGHT(D509,2))),'Physical Condition &amp; DM'!$AE$93:$AE$143,0))),"",": Est. Cost "&amp;TEXT(INDEX('Physical Condition &amp; DM'!$AG$93:$AG$143,MATCH(VALUE(TRIM(RIGHT(D509,2))),'Physical Condition &amp; DM'!$AE$93:$AE$143,0)),"$#,##0")),"")</f>
        <v/>
      </c>
      <c r="AC510" s="405"/>
      <c r="AD510" s="405"/>
      <c r="AE510" s="405"/>
      <c r="AF510" s="405"/>
      <c r="AG510" s="405"/>
      <c r="AH510"/>
      <c r="AI510" s="369"/>
    </row>
    <row r="511" spans="2:35" ht="15" customHeight="1">
      <c r="B511"/>
      <c r="C511"/>
      <c r="D511" s="672"/>
      <c r="E511" s="672"/>
      <c r="F511" s="505"/>
      <c r="G511" s="506"/>
      <c r="H511" s="506"/>
      <c r="I511" s="506"/>
      <c r="J511" s="506"/>
      <c r="K511" s="506"/>
      <c r="L511" s="506"/>
      <c r="M511" s="506"/>
      <c r="N511" s="506"/>
      <c r="O511" s="506"/>
      <c r="P511" s="506"/>
      <c r="Q511" s="506"/>
      <c r="R511" s="506"/>
      <c r="S511" s="506"/>
      <c r="T511" s="506"/>
      <c r="U511" s="506"/>
      <c r="V511" s="506"/>
      <c r="W511" s="506"/>
      <c r="X511" s="506"/>
      <c r="Y511" s="506"/>
      <c r="Z511" s="507"/>
      <c r="AA511" s="369"/>
      <c r="AB511" s="407" t="str">
        <f t="array" aca="1" ref="AB511" ca="1">IFERROR("RV "&amp;INDEX('Repairs Verification'!$A$29:$A$2177,MATCH(VALUE(TRIM(RIGHT(D509,2))),'Repairs Verification'!$AT$29:$AT$2177,0))&amp;IF(ISBLANK(INDEX('Repairs Verification'!$AT$29:$AT$2177,MATCH(VALUE(TRIM(RIGHT(D509,2))),'Repairs Verification'!$AT$29:$AT$2177,0))),"",": "&amp;INDIRECT("RepairStatusType"&amp;INDEX('Repairs Verification'!$A$29:$A$2177,MATCH(VALUE(TRIM(RIGHT(D509,2))),'Repairs Verification'!$AT$29:$AT$2177,0)))),"")</f>
        <v/>
      </c>
      <c r="AC511" s="408"/>
      <c r="AD511" s="408"/>
      <c r="AE511" s="408"/>
      <c r="AF511" s="408"/>
      <c r="AG511" s="408"/>
      <c r="AH511" s="369"/>
      <c r="AI511" s="369"/>
    </row>
    <row r="512" spans="2:35" ht="15" customHeight="1">
      <c r="B512" s="116"/>
      <c r="C512" s="116"/>
      <c r="D512" s="116"/>
      <c r="E512" s="116"/>
      <c r="F512" s="116"/>
      <c r="G512" s="116"/>
      <c r="H512" s="116"/>
      <c r="I512" s="116"/>
      <c r="J512" s="116"/>
      <c r="K512" s="116"/>
      <c r="L512" s="116"/>
      <c r="M512" s="116"/>
      <c r="N512" s="116"/>
      <c r="O512" s="116"/>
      <c r="P512" s="29"/>
      <c r="Q512" s="29"/>
      <c r="R512" s="113"/>
      <c r="S512" s="29"/>
      <c r="T512" s="113"/>
      <c r="U512" s="113"/>
      <c r="V512" s="113"/>
      <c r="W512" s="113"/>
      <c r="X512" s="113"/>
      <c r="Y512" s="113"/>
      <c r="Z512" s="113"/>
      <c r="AA512" s="29"/>
      <c r="AB512" s="29"/>
      <c r="AC512" s="29"/>
      <c r="AD512" s="29"/>
      <c r="AE512" s="29"/>
      <c r="AF512" s="29"/>
      <c r="AG512" s="29"/>
      <c r="AH512" s="29"/>
      <c r="AI512" s="117"/>
    </row>
    <row r="513" spans="2:35" ht="15" customHeight="1">
      <c r="B513" s="317"/>
      <c r="C513" s="317"/>
      <c r="D513" s="317"/>
      <c r="E513" s="317"/>
      <c r="F513" s="317"/>
      <c r="G513" s="317"/>
      <c r="H513" s="317"/>
      <c r="I513" s="317"/>
      <c r="J513" s="317"/>
      <c r="K513" s="317"/>
      <c r="L513" s="317"/>
      <c r="M513" s="317"/>
      <c r="N513" s="317"/>
      <c r="O513" s="317"/>
      <c r="P513" s="317"/>
      <c r="Q513" s="317"/>
      <c r="R513" s="113"/>
      <c r="S513" s="29"/>
      <c r="T513" s="29"/>
      <c r="U513" s="29"/>
      <c r="V513" s="29"/>
      <c r="W513" s="29"/>
      <c r="X513" s="29"/>
      <c r="Y513" s="29"/>
      <c r="Z513" s="29"/>
      <c r="AA513" s="29"/>
      <c r="AB513" s="29"/>
      <c r="AC513" s="29"/>
      <c r="AD513" s="29"/>
      <c r="AE513" s="29"/>
      <c r="AF513" s="29"/>
      <c r="AG513" s="29"/>
      <c r="AH513" s="29"/>
      <c r="AI513" s="29"/>
    </row>
    <row r="514" spans="2:35" ht="12.6" customHeight="1">
      <c r="B514" s="317"/>
      <c r="C514" s="317"/>
      <c r="D514" s="317"/>
      <c r="E514" s="317"/>
      <c r="F514" s="317"/>
      <c r="G514" s="317"/>
      <c r="H514" s="317"/>
      <c r="I514" s="317"/>
      <c r="J514" s="317"/>
      <c r="K514" s="317"/>
      <c r="L514" s="317"/>
      <c r="M514" s="317"/>
      <c r="N514" s="317"/>
      <c r="O514" s="317"/>
      <c r="P514" s="317"/>
      <c r="Q514" s="317"/>
      <c r="R514" s="113"/>
      <c r="S514" s="29"/>
      <c r="T514" s="29"/>
      <c r="U514" s="29"/>
      <c r="V514" s="29"/>
      <c r="W514" s="29"/>
      <c r="X514" s="29"/>
      <c r="Y514" s="29"/>
      <c r="Z514" s="29"/>
      <c r="AA514" s="29"/>
      <c r="AB514" s="29"/>
      <c r="AC514" s="29"/>
      <c r="AD514" s="29"/>
      <c r="AE514" s="29"/>
      <c r="AF514" s="29"/>
      <c r="AG514" s="29"/>
      <c r="AH514" s="29"/>
      <c r="AI514" s="29"/>
    </row>
    <row r="515" spans="2:35" ht="12.6" customHeight="1">
      <c r="B515" s="318"/>
      <c r="C515" s="318"/>
      <c r="D515" s="318"/>
      <c r="E515" s="318"/>
      <c r="F515" s="318"/>
      <c r="G515" s="29"/>
      <c r="H515" s="29"/>
      <c r="I515" s="29"/>
      <c r="J515" s="29"/>
      <c r="K515" s="29"/>
      <c r="L515" s="29"/>
      <c r="M515" s="29"/>
      <c r="N515" s="29"/>
      <c r="O515" s="29"/>
      <c r="P515" s="29"/>
      <c r="Q515" s="29"/>
      <c r="R515" s="29"/>
      <c r="S515" s="29"/>
      <c r="T515" s="29"/>
      <c r="U515" s="29"/>
      <c r="V515" s="29"/>
      <c r="W515" s="29"/>
      <c r="X515" s="29"/>
      <c r="Y515" s="29"/>
      <c r="Z515" s="29"/>
      <c r="AA515" s="29"/>
      <c r="AB515" s="29"/>
      <c r="AC515" s="29"/>
      <c r="AD515" s="29"/>
      <c r="AE515" s="29"/>
      <c r="AF515" s="29"/>
      <c r="AG515" s="29"/>
      <c r="AH515" s="29"/>
      <c r="AI515" s="29"/>
    </row>
    <row r="516" spans="2:35" ht="12.6" customHeight="1">
      <c r="B516" s="318"/>
      <c r="C516" s="318"/>
      <c r="D516" s="318"/>
      <c r="E516" s="318"/>
      <c r="F516" s="318"/>
      <c r="G516" s="29"/>
      <c r="H516" s="29"/>
      <c r="I516" s="29"/>
      <c r="J516" s="29"/>
      <c r="K516" s="29"/>
      <c r="L516" s="29"/>
      <c r="M516" s="29"/>
      <c r="N516" s="29"/>
      <c r="O516" s="29"/>
      <c r="P516" s="29"/>
      <c r="Q516" s="29"/>
      <c r="R516" s="29"/>
      <c r="S516" s="29"/>
      <c r="T516" s="29"/>
      <c r="U516" s="29"/>
      <c r="V516" s="29"/>
      <c r="W516" s="29"/>
      <c r="X516" s="29"/>
      <c r="Y516" s="29"/>
      <c r="Z516" s="29"/>
      <c r="AA516" s="29"/>
      <c r="AB516" s="29"/>
      <c r="AC516" s="29"/>
      <c r="AD516" s="29"/>
      <c r="AE516" s="29"/>
      <c r="AF516" s="29"/>
      <c r="AG516" s="29"/>
      <c r="AH516" s="29"/>
      <c r="AI516" s="29"/>
    </row>
    <row r="517" spans="2:35" ht="12.6" customHeight="1">
      <c r="B517" s="113"/>
      <c r="C517" s="113"/>
      <c r="D517" s="113"/>
      <c r="E517" s="113"/>
      <c r="F517" s="113"/>
      <c r="G517" s="113"/>
      <c r="H517" s="113"/>
      <c r="I517" s="113"/>
      <c r="J517" s="113"/>
      <c r="K517" s="113"/>
      <c r="L517" s="113"/>
      <c r="M517" s="113"/>
      <c r="N517" s="113"/>
      <c r="O517" s="113"/>
      <c r="P517" s="113"/>
      <c r="Q517" s="113"/>
      <c r="R517" s="113"/>
      <c r="S517" s="29"/>
      <c r="T517" s="113"/>
      <c r="U517" s="113"/>
      <c r="V517" s="113"/>
      <c r="W517" s="113"/>
      <c r="X517" s="113"/>
      <c r="Y517" s="113"/>
      <c r="Z517" s="113"/>
      <c r="AA517" s="113"/>
      <c r="AB517" s="113"/>
      <c r="AC517" s="315"/>
      <c r="AD517" s="315"/>
      <c r="AE517" s="315"/>
      <c r="AF517" s="315"/>
      <c r="AG517" s="315"/>
      <c r="AH517" s="315"/>
      <c r="AI517" s="315"/>
    </row>
    <row r="518" spans="2:35" ht="12.6" customHeight="1">
      <c r="B518" s="113"/>
      <c r="C518" s="113"/>
      <c r="D518" s="113"/>
      <c r="E518" s="113"/>
      <c r="F518" s="113"/>
      <c r="G518" s="113"/>
      <c r="H518" s="113"/>
      <c r="I518" s="113"/>
      <c r="J518" s="113"/>
      <c r="K518" s="315"/>
      <c r="L518" s="315"/>
      <c r="M518" s="315"/>
      <c r="N518" s="315"/>
      <c r="O518" s="315"/>
      <c r="P518" s="315"/>
      <c r="Q518" s="315"/>
      <c r="R518" s="113"/>
      <c r="S518" s="29"/>
      <c r="T518" s="113"/>
      <c r="U518" s="113"/>
      <c r="V518" s="113"/>
      <c r="W518" s="113"/>
      <c r="X518" s="113"/>
      <c r="Y518" s="113"/>
      <c r="Z518" s="113"/>
      <c r="AA518" s="113"/>
      <c r="AB518" s="113"/>
      <c r="AC518" s="316"/>
      <c r="AD518" s="316"/>
      <c r="AE518" s="316"/>
      <c r="AF518" s="316"/>
      <c r="AG518" s="316"/>
      <c r="AH518" s="316"/>
      <c r="AI518" s="316"/>
    </row>
    <row r="519" spans="2:35" ht="12.6" customHeight="1">
      <c r="B519" s="113"/>
      <c r="C519" s="113"/>
      <c r="D519" s="113"/>
      <c r="E519" s="113"/>
      <c r="F519" s="113"/>
      <c r="G519" s="113"/>
      <c r="H519" s="113"/>
      <c r="I519" s="113"/>
      <c r="J519" s="113"/>
      <c r="K519" s="113"/>
      <c r="L519" s="113"/>
      <c r="M519" s="113"/>
      <c r="N519" s="113"/>
      <c r="O519" s="113"/>
      <c r="P519" s="113"/>
      <c r="Q519" s="113"/>
      <c r="R519" s="113"/>
      <c r="S519" s="29"/>
      <c r="T519" s="113"/>
      <c r="U519" s="113"/>
      <c r="V519" s="113"/>
      <c r="W519" s="113"/>
      <c r="X519" s="113"/>
      <c r="Y519" s="113"/>
      <c r="Z519" s="113"/>
      <c r="AA519" s="113"/>
      <c r="AB519" s="113"/>
      <c r="AC519" s="316"/>
      <c r="AD519" s="316"/>
      <c r="AE519" s="316"/>
      <c r="AF519" s="316"/>
      <c r="AG519" s="316"/>
      <c r="AH519" s="316"/>
      <c r="AI519" s="316"/>
    </row>
    <row r="520" spans="2:35" ht="12.6" customHeight="1">
      <c r="B520" s="113"/>
      <c r="C520" s="113"/>
      <c r="D520" s="113"/>
      <c r="E520" s="113"/>
      <c r="F520" s="113"/>
      <c r="G520" s="113"/>
      <c r="H520" s="113"/>
      <c r="I520" s="113"/>
      <c r="J520" s="113"/>
      <c r="K520" s="315"/>
      <c r="L520" s="315"/>
      <c r="M520" s="315"/>
      <c r="N520" s="315"/>
      <c r="O520" s="315"/>
      <c r="P520" s="315"/>
      <c r="Q520" s="315"/>
      <c r="R520" s="113"/>
      <c r="S520" s="29"/>
      <c r="T520" s="113"/>
      <c r="U520" s="113"/>
      <c r="V520" s="113"/>
      <c r="W520" s="113"/>
      <c r="X520" s="113"/>
      <c r="Y520" s="113"/>
      <c r="Z520" s="113"/>
      <c r="AA520" s="113"/>
      <c r="AB520" s="113"/>
      <c r="AC520" s="316"/>
      <c r="AD520" s="316"/>
      <c r="AE520" s="316"/>
      <c r="AF520" s="316"/>
      <c r="AG520" s="316"/>
      <c r="AH520" s="316"/>
      <c r="AI520" s="316"/>
    </row>
    <row r="521" spans="2:35" ht="12.6" customHeight="1">
      <c r="B521" s="113"/>
      <c r="C521" s="113"/>
      <c r="D521" s="113"/>
      <c r="E521" s="113"/>
      <c r="F521" s="113"/>
      <c r="G521" s="113"/>
      <c r="H521" s="113"/>
      <c r="I521" s="113"/>
      <c r="J521" s="113"/>
      <c r="K521" s="315"/>
      <c r="L521" s="315"/>
      <c r="M521" s="315"/>
      <c r="N521" s="315"/>
      <c r="O521" s="315"/>
      <c r="P521" s="315"/>
      <c r="Q521" s="315"/>
      <c r="R521" s="113"/>
      <c r="S521" s="29"/>
      <c r="T521" s="113"/>
      <c r="U521" s="113"/>
      <c r="V521" s="113"/>
      <c r="W521" s="113"/>
      <c r="X521" s="113"/>
      <c r="Y521" s="113"/>
      <c r="Z521" s="113"/>
      <c r="AA521" s="113"/>
      <c r="AB521" s="113"/>
      <c r="AC521" s="316"/>
      <c r="AD521" s="316"/>
      <c r="AE521" s="316"/>
      <c r="AF521" s="316"/>
      <c r="AG521" s="316"/>
      <c r="AH521" s="316"/>
      <c r="AI521" s="316"/>
    </row>
    <row r="522" spans="2:35" ht="12.6" customHeight="1">
      <c r="B522" s="113"/>
      <c r="C522" s="113"/>
      <c r="D522" s="113"/>
      <c r="E522" s="113"/>
      <c r="F522" s="113"/>
      <c r="G522" s="113"/>
      <c r="H522" s="113"/>
      <c r="I522" s="113"/>
      <c r="J522" s="113"/>
      <c r="K522" s="315"/>
      <c r="L522" s="315"/>
      <c r="M522" s="315"/>
      <c r="N522" s="315"/>
      <c r="O522" s="315"/>
      <c r="P522" s="315"/>
      <c r="Q522" s="315"/>
      <c r="R522" s="113"/>
      <c r="S522" s="29"/>
      <c r="T522" s="113"/>
      <c r="U522" s="113"/>
      <c r="V522" s="113"/>
      <c r="W522" s="113"/>
      <c r="X522" s="113"/>
      <c r="Y522" s="113"/>
      <c r="Z522" s="113"/>
      <c r="AA522" s="113"/>
      <c r="AB522" s="113"/>
      <c r="AC522" s="316"/>
      <c r="AD522" s="316"/>
      <c r="AE522" s="316"/>
      <c r="AF522" s="316"/>
      <c r="AG522" s="316"/>
      <c r="AH522" s="316"/>
      <c r="AI522" s="316"/>
    </row>
    <row r="523" spans="2:35" ht="12.6" customHeight="1">
      <c r="B523" s="113"/>
      <c r="C523" s="113"/>
      <c r="D523" s="113"/>
      <c r="E523" s="113"/>
      <c r="F523" s="113"/>
      <c r="G523" s="113"/>
      <c r="H523" s="113"/>
      <c r="I523" s="113"/>
      <c r="J523" s="113"/>
      <c r="K523" s="315"/>
      <c r="L523" s="315"/>
      <c r="M523" s="315"/>
      <c r="N523" s="315"/>
      <c r="O523" s="315"/>
      <c r="P523" s="315"/>
      <c r="Q523" s="315"/>
      <c r="R523" s="113"/>
      <c r="S523" s="29"/>
      <c r="T523" s="113"/>
      <c r="U523" s="113"/>
      <c r="V523" s="113"/>
      <c r="W523" s="113"/>
      <c r="X523" s="113"/>
      <c r="Y523" s="113"/>
      <c r="Z523" s="113"/>
      <c r="AA523" s="113"/>
      <c r="AB523" s="113"/>
      <c r="AC523" s="316"/>
      <c r="AD523" s="316"/>
      <c r="AE523" s="316"/>
      <c r="AF523" s="316"/>
      <c r="AG523" s="316"/>
      <c r="AH523" s="316"/>
      <c r="AI523" s="316"/>
    </row>
    <row r="524" spans="2:35" ht="12.6" customHeight="1">
      <c r="B524" s="113"/>
      <c r="C524" s="113"/>
      <c r="D524" s="113"/>
      <c r="E524" s="113"/>
      <c r="F524" s="113"/>
      <c r="G524" s="113"/>
      <c r="H524" s="113"/>
      <c r="I524" s="113"/>
      <c r="J524" s="113"/>
      <c r="K524" s="315"/>
      <c r="L524" s="315"/>
      <c r="M524" s="315"/>
      <c r="N524" s="315"/>
      <c r="O524" s="315"/>
      <c r="P524" s="315"/>
      <c r="Q524" s="315"/>
      <c r="R524" s="113"/>
      <c r="S524" s="29"/>
      <c r="T524" s="113"/>
      <c r="U524" s="113"/>
      <c r="V524" s="113"/>
      <c r="W524" s="113"/>
      <c r="X524" s="113"/>
      <c r="Y524" s="113"/>
      <c r="Z524" s="113"/>
      <c r="AA524" s="113"/>
      <c r="AB524" s="113"/>
      <c r="AC524" s="316"/>
      <c r="AD524" s="316"/>
      <c r="AE524" s="316"/>
      <c r="AF524" s="316"/>
      <c r="AG524" s="316"/>
      <c r="AH524" s="316"/>
      <c r="AI524" s="316"/>
    </row>
    <row r="525" spans="2:35" ht="12.6" customHeight="1">
      <c r="B525" s="113"/>
      <c r="C525" s="113"/>
      <c r="D525" s="113"/>
      <c r="E525" s="113"/>
      <c r="F525" s="113"/>
      <c r="G525" s="113"/>
      <c r="H525" s="113"/>
      <c r="I525" s="113"/>
      <c r="J525" s="113"/>
      <c r="K525" s="315"/>
      <c r="L525" s="315"/>
      <c r="M525" s="315"/>
      <c r="N525" s="315"/>
      <c r="O525" s="315"/>
      <c r="P525" s="315"/>
      <c r="Q525" s="315"/>
      <c r="R525" s="29"/>
      <c r="S525" s="29"/>
      <c r="T525" s="113"/>
      <c r="U525" s="113"/>
      <c r="V525" s="113"/>
      <c r="W525" s="113"/>
      <c r="X525" s="113"/>
      <c r="Y525" s="113"/>
      <c r="Z525" s="113"/>
      <c r="AA525" s="113"/>
      <c r="AB525" s="113"/>
      <c r="AC525" s="316"/>
      <c r="AD525" s="316"/>
      <c r="AE525" s="316"/>
      <c r="AF525" s="316"/>
      <c r="AG525" s="316"/>
      <c r="AH525" s="316"/>
      <c r="AI525" s="316"/>
    </row>
    <row r="526" spans="2:35" ht="12.6" customHeight="1">
      <c r="B526" s="113"/>
      <c r="C526" s="113"/>
      <c r="D526" s="113"/>
      <c r="E526" s="113"/>
      <c r="F526" s="113"/>
      <c r="G526" s="113"/>
      <c r="H526" s="113"/>
      <c r="I526" s="113"/>
      <c r="J526" s="113"/>
      <c r="K526" s="315"/>
      <c r="L526" s="315"/>
      <c r="M526" s="315"/>
      <c r="N526" s="315"/>
      <c r="O526" s="315"/>
      <c r="P526" s="315"/>
      <c r="Q526" s="315"/>
      <c r="R526" s="29"/>
      <c r="S526" s="29"/>
      <c r="T526" s="113"/>
      <c r="U526" s="113"/>
      <c r="V526" s="113"/>
      <c r="W526" s="113"/>
      <c r="X526" s="113"/>
      <c r="Y526" s="113"/>
      <c r="Z526" s="113"/>
      <c r="AA526" s="113"/>
      <c r="AB526" s="113"/>
      <c r="AC526" s="113"/>
      <c r="AD526" s="113"/>
      <c r="AE526" s="113"/>
      <c r="AF526" s="113"/>
      <c r="AG526" s="113"/>
      <c r="AH526" s="113"/>
      <c r="AI526" s="113"/>
    </row>
    <row r="527" spans="2:35" ht="12.6" customHeight="1">
      <c r="B527" s="29"/>
      <c r="C527" s="29"/>
      <c r="D527" s="29"/>
      <c r="E527" s="29"/>
      <c r="F527" s="29"/>
      <c r="G527" s="29"/>
      <c r="H527" s="29"/>
      <c r="I527" s="29"/>
      <c r="J527" s="29"/>
      <c r="K527" s="29"/>
      <c r="L527" s="29"/>
      <c r="M527" s="29"/>
      <c r="N527" s="29"/>
      <c r="O527" s="29"/>
      <c r="P527" s="315"/>
      <c r="Q527" s="315"/>
      <c r="R527" s="29"/>
      <c r="S527" s="29"/>
      <c r="T527" s="29"/>
      <c r="U527" s="29"/>
      <c r="V527" s="29"/>
      <c r="W527" s="29"/>
      <c r="X527" s="29"/>
      <c r="Y527" s="29"/>
      <c r="Z527" s="29"/>
      <c r="AA527" s="29"/>
      <c r="AB527" s="29"/>
      <c r="AC527" s="29"/>
      <c r="AD527" s="29"/>
      <c r="AE527" s="29"/>
      <c r="AF527" s="29"/>
      <c r="AG527" s="29"/>
      <c r="AH527" s="29"/>
      <c r="AI527" s="29"/>
    </row>
    <row r="528" spans="2:35" ht="12.6" customHeight="1">
      <c r="B528" s="113"/>
      <c r="C528"/>
      <c r="D528"/>
      <c r="E528"/>
      <c r="F528"/>
      <c r="G528"/>
      <c r="H528"/>
      <c r="I528"/>
      <c r="J528"/>
      <c r="K528"/>
      <c r="L528"/>
      <c r="M528"/>
      <c r="N528"/>
      <c r="O528"/>
      <c r="P528"/>
      <c r="Q528"/>
      <c r="R528"/>
      <c r="S528"/>
      <c r="T528"/>
      <c r="U528"/>
      <c r="V528"/>
      <c r="W528"/>
      <c r="X528"/>
      <c r="Y528"/>
      <c r="Z528" s="29"/>
      <c r="AA528" s="29"/>
      <c r="AB528"/>
      <c r="AC528" s="29"/>
      <c r="AD528" s="29"/>
      <c r="AE528" s="29"/>
      <c r="AF528" s="29"/>
      <c r="AG528" s="29"/>
      <c r="AH528" s="29"/>
      <c r="AI528" s="29"/>
    </row>
    <row r="529" spans="2:35" ht="12.6" customHeight="1">
      <c r="B529" s="113"/>
      <c r="C529"/>
      <c r="D529"/>
      <c r="E529"/>
      <c r="F529"/>
      <c r="G529"/>
      <c r="H529"/>
      <c r="I529"/>
      <c r="J529"/>
      <c r="K529"/>
      <c r="L529"/>
      <c r="M529"/>
      <c r="N529"/>
      <c r="O529"/>
      <c r="P529"/>
      <c r="Q529"/>
      <c r="R529"/>
      <c r="S529"/>
      <c r="T529"/>
      <c r="U529"/>
      <c r="V529"/>
      <c r="W529"/>
      <c r="X529"/>
      <c r="Y529"/>
      <c r="Z529"/>
      <c r="AA529"/>
      <c r="AB529"/>
      <c r="AC529"/>
      <c r="AD529"/>
      <c r="AE529"/>
      <c r="AF529"/>
      <c r="AG529"/>
      <c r="AH529" s="113"/>
      <c r="AI529" s="113"/>
    </row>
    <row r="530" spans="2:35" ht="12.6" customHeight="1">
      <c r="B530" s="29"/>
      <c r="C530"/>
      <c r="D530"/>
      <c r="E530"/>
      <c r="F530"/>
      <c r="G530"/>
      <c r="H530"/>
      <c r="I530"/>
      <c r="J530"/>
      <c r="K530"/>
      <c r="L530"/>
      <c r="M530"/>
      <c r="N530"/>
      <c r="O530"/>
      <c r="P530"/>
      <c r="Q530"/>
      <c r="R530"/>
      <c r="S530"/>
      <c r="T530"/>
      <c r="U530"/>
      <c r="V530"/>
      <c r="W530"/>
      <c r="X530"/>
      <c r="Y530"/>
      <c r="Z530"/>
      <c r="AA530"/>
      <c r="AB530"/>
      <c r="AC530"/>
      <c r="AD530"/>
      <c r="AE530"/>
      <c r="AF530"/>
      <c r="AG530"/>
      <c r="AH530" s="29"/>
      <c r="AI530" s="29"/>
    </row>
    <row r="531" spans="2:35" ht="12.6" customHeight="1">
      <c r="B531" s="29"/>
      <c r="C531" s="29"/>
      <c r="D531" s="29"/>
      <c r="E531" s="29"/>
      <c r="F531"/>
      <c r="G531"/>
      <c r="H531"/>
      <c r="I531"/>
      <c r="J531"/>
      <c r="K531"/>
      <c r="L531"/>
      <c r="M531"/>
      <c r="N531"/>
      <c r="O531"/>
      <c r="P531"/>
      <c r="Q531"/>
      <c r="R531"/>
      <c r="S531"/>
      <c r="T531"/>
      <c r="U531"/>
      <c r="V531"/>
      <c r="W531"/>
      <c r="X531"/>
      <c r="Y531"/>
      <c r="Z531"/>
      <c r="AA531"/>
      <c r="AB531"/>
      <c r="AC531"/>
      <c r="AD531"/>
      <c r="AE531"/>
      <c r="AF531"/>
      <c r="AG531"/>
      <c r="AH531" s="29"/>
      <c r="AI531" s="29"/>
    </row>
    <row r="532" spans="2:35" ht="12.6" customHeight="1">
      <c r="B532" s="29"/>
      <c r="C532" s="29"/>
      <c r="D532" s="29"/>
      <c r="E532" s="29"/>
      <c r="F532"/>
      <c r="G532"/>
      <c r="H532"/>
      <c r="I532"/>
      <c r="J532"/>
      <c r="K532"/>
      <c r="L532"/>
      <c r="M532"/>
      <c r="N532"/>
      <c r="O532"/>
      <c r="P532"/>
      <c r="Q532"/>
      <c r="R532"/>
      <c r="S532"/>
      <c r="T532"/>
      <c r="U532"/>
      <c r="V532"/>
      <c r="W532"/>
      <c r="X532"/>
      <c r="Y532"/>
      <c r="Z532"/>
      <c r="AA532" s="29"/>
      <c r="AB532" s="29"/>
      <c r="AC532" s="29"/>
      <c r="AD532" s="29"/>
      <c r="AE532" s="29"/>
      <c r="AF532" s="29"/>
      <c r="AG532" s="29"/>
      <c r="AH532" s="29"/>
      <c r="AI532" s="29"/>
    </row>
    <row r="533" spans="2:35" ht="12.6" customHeight="1">
      <c r="B533"/>
      <c r="C533"/>
      <c r="D533" s="672">
        <v>22</v>
      </c>
      <c r="E533" s="673"/>
      <c r="F533" s="502" t="s">
        <v>1081</v>
      </c>
      <c r="G533" s="503"/>
      <c r="H533" s="503"/>
      <c r="I533" s="503"/>
      <c r="J533" s="503"/>
      <c r="K533" s="503"/>
      <c r="L533" s="503"/>
      <c r="M533" s="503"/>
      <c r="N533" s="503"/>
      <c r="O533" s="503"/>
      <c r="P533" s="503"/>
      <c r="Q533" s="503"/>
      <c r="R533" s="503"/>
      <c r="S533" s="503"/>
      <c r="T533" s="503"/>
      <c r="U533" s="503"/>
      <c r="V533" s="503"/>
      <c r="W533" s="503"/>
      <c r="X533" s="503"/>
      <c r="Y533" s="503"/>
      <c r="Z533" s="504"/>
      <c r="AA533" s="405"/>
      <c r="AB533" s="406"/>
      <c r="AC533" s="405"/>
      <c r="AD533" s="405"/>
      <c r="AE533" s="405"/>
      <c r="AF533" s="405"/>
      <c r="AG533" s="405"/>
      <c r="AH533"/>
      <c r="AI533" s="369"/>
    </row>
    <row r="534" spans="2:35" ht="12.6" customHeight="1">
      <c r="B534"/>
      <c r="C534"/>
      <c r="D534" s="672"/>
      <c r="E534" s="673"/>
      <c r="F534" s="674"/>
      <c r="G534" s="675"/>
      <c r="H534" s="675"/>
      <c r="I534" s="675"/>
      <c r="J534" s="675"/>
      <c r="K534" s="675"/>
      <c r="L534" s="675"/>
      <c r="M534" s="675"/>
      <c r="N534" s="675"/>
      <c r="O534" s="675"/>
      <c r="P534" s="675"/>
      <c r="Q534" s="675"/>
      <c r="R534" s="675"/>
      <c r="S534" s="675"/>
      <c r="T534" s="675"/>
      <c r="U534" s="675"/>
      <c r="V534" s="675"/>
      <c r="W534" s="675"/>
      <c r="X534" s="675"/>
      <c r="Y534" s="675"/>
      <c r="Z534" s="676"/>
      <c r="AA534" s="405"/>
      <c r="AB534" s="407" t="str">
        <f>IFERROR("DM "&amp;INDEX('Physical Condition &amp; DM'!$A$93:$A$143,MATCH(VALUE(TRIM(RIGHT(D533,2))),'Physical Condition &amp; DM'!$AE$93:$AE$143,0))&amp;IF(ISBLANK(INDEX('Physical Condition &amp; DM'!$AG$93:$AG$143,MATCH(VALUE(TRIM(RIGHT(D533,2))),'Physical Condition &amp; DM'!$AE$93:$AE$143,0))),"",": Est. Cost "&amp;TEXT(INDEX('Physical Condition &amp; DM'!$AG$93:$AG$143,MATCH(VALUE(TRIM(RIGHT(D533,2))),'Physical Condition &amp; DM'!$AE$93:$AE$143,0)),"$#,##0")),"")</f>
        <v/>
      </c>
      <c r="AC534" s="405"/>
      <c r="AD534" s="405"/>
      <c r="AE534" s="405"/>
      <c r="AF534" s="405"/>
      <c r="AG534" s="405"/>
      <c r="AH534"/>
      <c r="AI534" s="369"/>
    </row>
    <row r="535" spans="2:35" ht="15" customHeight="1">
      <c r="B535"/>
      <c r="C535"/>
      <c r="D535" s="672"/>
      <c r="E535" s="672"/>
      <c r="F535" s="505"/>
      <c r="G535" s="506"/>
      <c r="H535" s="506"/>
      <c r="I535" s="506"/>
      <c r="J535" s="506"/>
      <c r="K535" s="506"/>
      <c r="L535" s="506"/>
      <c r="M535" s="506"/>
      <c r="N535" s="506"/>
      <c r="O535" s="506"/>
      <c r="P535" s="506"/>
      <c r="Q535" s="506"/>
      <c r="R535" s="506"/>
      <c r="S535" s="506"/>
      <c r="T535" s="506"/>
      <c r="U535" s="506"/>
      <c r="V535" s="506"/>
      <c r="W535" s="506"/>
      <c r="X535" s="506"/>
      <c r="Y535" s="506"/>
      <c r="Z535" s="507"/>
      <c r="AA535" s="369"/>
      <c r="AB535" s="407" t="str">
        <f t="array" aca="1" ref="AB535" ca="1">IFERROR("RV "&amp;INDEX('Repairs Verification'!$A$29:$A$2177,MATCH(VALUE(TRIM(RIGHT(D533,2))),'Repairs Verification'!$AT$29:$AT$2177,0))&amp;IF(ISBLANK(INDEX('Repairs Verification'!$AT$29:$AT$2177,MATCH(VALUE(TRIM(RIGHT(D533,2))),'Repairs Verification'!$AT$29:$AT$2177,0))),"",": "&amp;INDIRECT("RepairStatusType"&amp;INDEX('Repairs Verification'!$A$29:$A$2177,MATCH(VALUE(TRIM(RIGHT(D533,2))),'Repairs Verification'!$AT$29:$AT$2177,0)))),"")</f>
        <v/>
      </c>
      <c r="AC535" s="408"/>
      <c r="AD535" s="408"/>
      <c r="AE535" s="408"/>
      <c r="AF535" s="408"/>
      <c r="AG535" s="408"/>
      <c r="AH535" s="369"/>
      <c r="AI535" s="369"/>
    </row>
    <row r="536" spans="2:35" ht="15" customHeight="1">
      <c r="B536" s="116"/>
      <c r="C536" s="116"/>
      <c r="D536" s="116"/>
      <c r="E536" s="116"/>
      <c r="F536" s="116"/>
      <c r="G536" s="116"/>
      <c r="H536" s="116"/>
      <c r="I536" s="116"/>
      <c r="J536" s="116"/>
      <c r="K536" s="116"/>
      <c r="L536" s="116"/>
      <c r="M536" s="116"/>
      <c r="N536" s="116"/>
      <c r="O536" s="116"/>
      <c r="P536" s="29"/>
      <c r="Q536" s="29"/>
      <c r="R536" s="113"/>
      <c r="S536" s="29"/>
      <c r="T536" s="113"/>
      <c r="U536" s="113"/>
      <c r="V536" s="113"/>
      <c r="W536" s="113"/>
      <c r="X536" s="113"/>
      <c r="Y536" s="113"/>
      <c r="Z536" s="113"/>
      <c r="AA536" s="29"/>
      <c r="AB536" s="29"/>
      <c r="AC536" s="29"/>
      <c r="AD536" s="29"/>
      <c r="AE536" s="29"/>
      <c r="AF536" s="29"/>
      <c r="AG536" s="29"/>
      <c r="AH536" s="29"/>
      <c r="AI536" s="117"/>
    </row>
    <row r="537" spans="2:35" ht="15" customHeight="1">
      <c r="B537" s="317"/>
      <c r="C537" s="317"/>
      <c r="D537" s="317"/>
      <c r="E537" s="317"/>
      <c r="F537" s="317"/>
      <c r="G537" s="317"/>
      <c r="H537" s="317"/>
      <c r="I537" s="317"/>
      <c r="J537" s="317"/>
      <c r="K537" s="317"/>
      <c r="L537" s="317"/>
      <c r="M537" s="317"/>
      <c r="N537" s="317"/>
      <c r="O537" s="317"/>
      <c r="P537" s="317"/>
      <c r="Q537" s="317"/>
      <c r="R537" s="113"/>
      <c r="S537" s="29"/>
      <c r="T537" s="29"/>
      <c r="U537" s="29"/>
      <c r="V537" s="29"/>
      <c r="W537" s="29"/>
      <c r="X537" s="29"/>
      <c r="Y537" s="29"/>
      <c r="Z537" s="29"/>
      <c r="AA537" s="29"/>
      <c r="AB537" s="29"/>
      <c r="AC537" s="29"/>
      <c r="AD537" s="29"/>
      <c r="AE537" s="29"/>
      <c r="AF537" s="29"/>
      <c r="AG537" s="29"/>
      <c r="AH537" s="29"/>
      <c r="AI537" s="29"/>
    </row>
    <row r="538" spans="2:35" ht="12.6" customHeight="1">
      <c r="B538" s="317"/>
      <c r="C538" s="317"/>
      <c r="D538" s="317"/>
      <c r="E538" s="317"/>
      <c r="F538" s="317"/>
      <c r="G538" s="317"/>
      <c r="H538" s="317"/>
      <c r="I538" s="317"/>
      <c r="J538" s="317"/>
      <c r="K538" s="317"/>
      <c r="L538" s="317"/>
      <c r="M538" s="317"/>
      <c r="N538" s="317"/>
      <c r="O538" s="317"/>
      <c r="P538" s="317"/>
      <c r="Q538" s="317"/>
      <c r="R538" s="113"/>
      <c r="S538" s="29"/>
      <c r="T538" s="29"/>
      <c r="U538" s="29"/>
      <c r="V538" s="29"/>
      <c r="W538" s="29"/>
      <c r="X538" s="29"/>
      <c r="Y538" s="29"/>
      <c r="Z538" s="29"/>
      <c r="AA538" s="29"/>
      <c r="AB538" s="29"/>
      <c r="AC538" s="29"/>
      <c r="AD538" s="29"/>
      <c r="AE538" s="29"/>
      <c r="AF538" s="29"/>
      <c r="AG538" s="29"/>
      <c r="AH538" s="29"/>
      <c r="AI538" s="29"/>
    </row>
    <row r="539" spans="2:35" ht="12.6" customHeight="1">
      <c r="B539" s="318"/>
      <c r="C539" s="318"/>
      <c r="D539" s="318"/>
      <c r="E539" s="318"/>
      <c r="F539" s="318"/>
      <c r="G539" s="29"/>
      <c r="H539" s="29"/>
      <c r="I539" s="29"/>
      <c r="J539" s="29"/>
      <c r="K539" s="29"/>
      <c r="L539" s="29"/>
      <c r="M539" s="29"/>
      <c r="N539" s="29"/>
      <c r="O539" s="29"/>
      <c r="P539" s="29"/>
      <c r="Q539" s="29"/>
      <c r="R539" s="29"/>
      <c r="S539" s="29"/>
      <c r="T539" s="29"/>
      <c r="U539" s="29"/>
      <c r="V539" s="29"/>
      <c r="W539" s="29"/>
      <c r="X539" s="29"/>
      <c r="Y539" s="29"/>
      <c r="Z539" s="29"/>
      <c r="AA539" s="29"/>
      <c r="AB539" s="29"/>
      <c r="AC539" s="29"/>
      <c r="AD539" s="29"/>
      <c r="AE539" s="29"/>
      <c r="AF539" s="29"/>
      <c r="AG539" s="29"/>
      <c r="AH539" s="29"/>
      <c r="AI539" s="29"/>
    </row>
    <row r="540" spans="2:35" ht="12.6" customHeight="1">
      <c r="B540" s="318"/>
      <c r="C540" s="318"/>
      <c r="D540" s="318"/>
      <c r="E540" s="318"/>
      <c r="F540" s="318"/>
      <c r="G540" s="29"/>
      <c r="H540" s="29"/>
      <c r="I540" s="29"/>
      <c r="J540" s="29"/>
      <c r="K540" s="29"/>
      <c r="L540" s="29"/>
      <c r="M540" s="29"/>
      <c r="N540" s="29"/>
      <c r="O540" s="29"/>
      <c r="P540" s="29"/>
      <c r="Q540" s="29"/>
      <c r="R540" s="29"/>
      <c r="S540" s="29"/>
      <c r="T540" s="29"/>
      <c r="U540" s="29"/>
      <c r="V540" s="29"/>
      <c r="W540" s="29"/>
      <c r="X540" s="29"/>
      <c r="Y540" s="29"/>
      <c r="Z540" s="29"/>
      <c r="AA540" s="29"/>
      <c r="AB540" s="29"/>
      <c r="AC540" s="29"/>
      <c r="AD540" s="29"/>
      <c r="AE540" s="29"/>
      <c r="AF540" s="29"/>
      <c r="AG540" s="29"/>
      <c r="AH540" s="29"/>
      <c r="AI540" s="29"/>
    </row>
    <row r="541" spans="2:35" ht="12.6" customHeight="1">
      <c r="B541" s="113"/>
      <c r="C541" s="113"/>
      <c r="D541" s="113"/>
      <c r="E541" s="113"/>
      <c r="F541" s="113"/>
      <c r="G541" s="113"/>
      <c r="H541" s="113"/>
      <c r="I541" s="113"/>
      <c r="J541" s="113"/>
      <c r="K541" s="113"/>
      <c r="L541" s="113"/>
      <c r="M541" s="113"/>
      <c r="N541" s="113"/>
      <c r="O541" s="113"/>
      <c r="P541" s="113"/>
      <c r="Q541" s="113"/>
      <c r="R541" s="113"/>
      <c r="S541" s="29"/>
      <c r="T541" s="113"/>
      <c r="U541" s="113"/>
      <c r="V541" s="113"/>
      <c r="W541" s="113"/>
      <c r="X541" s="113"/>
      <c r="Y541" s="113"/>
      <c r="Z541" s="113"/>
      <c r="AA541" s="113"/>
      <c r="AB541" s="113"/>
      <c r="AC541" s="315"/>
      <c r="AD541" s="315"/>
      <c r="AE541" s="315"/>
      <c r="AF541" s="315"/>
      <c r="AG541" s="315"/>
      <c r="AH541" s="315"/>
      <c r="AI541" s="315"/>
    </row>
    <row r="542" spans="2:35" ht="12.6" customHeight="1">
      <c r="B542" s="113"/>
      <c r="C542" s="113"/>
      <c r="D542" s="113"/>
      <c r="E542" s="113"/>
      <c r="F542" s="113"/>
      <c r="G542" s="113"/>
      <c r="H542" s="113"/>
      <c r="I542" s="113"/>
      <c r="J542" s="113"/>
      <c r="K542" s="315"/>
      <c r="L542" s="315"/>
      <c r="M542" s="315"/>
      <c r="N542" s="315"/>
      <c r="O542" s="315"/>
      <c r="P542" s="315"/>
      <c r="Q542" s="315"/>
      <c r="R542" s="113"/>
      <c r="S542" s="29"/>
      <c r="T542" s="113"/>
      <c r="U542" s="113"/>
      <c r="V542" s="113"/>
      <c r="W542" s="113"/>
      <c r="X542" s="113"/>
      <c r="Y542" s="113"/>
      <c r="Z542" s="113"/>
      <c r="AA542" s="113"/>
      <c r="AB542" s="113"/>
      <c r="AC542" s="316"/>
      <c r="AD542" s="316"/>
      <c r="AE542" s="316"/>
      <c r="AF542" s="316"/>
      <c r="AG542" s="316"/>
      <c r="AH542" s="316"/>
      <c r="AI542" s="316"/>
    </row>
    <row r="543" spans="2:35" ht="12.6" customHeight="1">
      <c r="B543" s="113"/>
      <c r="C543" s="113"/>
      <c r="D543" s="113"/>
      <c r="E543" s="113"/>
      <c r="F543" s="113"/>
      <c r="G543" s="113"/>
      <c r="H543" s="113"/>
      <c r="I543" s="113"/>
      <c r="J543" s="113"/>
      <c r="K543" s="113"/>
      <c r="L543" s="113"/>
      <c r="M543" s="113"/>
      <c r="N543" s="113"/>
      <c r="O543" s="113"/>
      <c r="P543" s="113"/>
      <c r="Q543" s="113"/>
      <c r="R543" s="113"/>
      <c r="S543" s="29"/>
      <c r="T543" s="113"/>
      <c r="U543" s="113"/>
      <c r="V543" s="113"/>
      <c r="W543" s="113"/>
      <c r="X543" s="113"/>
      <c r="Y543" s="113"/>
      <c r="Z543" s="113"/>
      <c r="AA543" s="113"/>
      <c r="AB543" s="113"/>
      <c r="AC543" s="316"/>
      <c r="AD543" s="316"/>
      <c r="AE543" s="316"/>
      <c r="AF543" s="316"/>
      <c r="AG543" s="316"/>
      <c r="AH543" s="316"/>
      <c r="AI543" s="316"/>
    </row>
    <row r="544" spans="2:35" ht="12.6" customHeight="1">
      <c r="B544" s="113"/>
      <c r="C544" s="113"/>
      <c r="D544" s="113"/>
      <c r="E544" s="113"/>
      <c r="F544" s="113"/>
      <c r="G544" s="113"/>
      <c r="H544" s="113"/>
      <c r="I544" s="113"/>
      <c r="J544" s="113"/>
      <c r="K544" s="315"/>
      <c r="L544" s="315"/>
      <c r="M544" s="315"/>
      <c r="N544" s="315"/>
      <c r="O544" s="315"/>
      <c r="P544" s="315"/>
      <c r="Q544" s="315"/>
      <c r="R544" s="113"/>
      <c r="S544" s="29"/>
      <c r="T544" s="113"/>
      <c r="U544" s="113"/>
      <c r="V544" s="113"/>
      <c r="W544" s="113"/>
      <c r="X544" s="113"/>
      <c r="Y544" s="113"/>
      <c r="Z544" s="113"/>
      <c r="AA544" s="113"/>
      <c r="AB544" s="113"/>
      <c r="AC544" s="316"/>
      <c r="AD544" s="316"/>
      <c r="AE544" s="316"/>
      <c r="AF544" s="316"/>
      <c r="AG544" s="316"/>
      <c r="AH544" s="316"/>
      <c r="AI544" s="316"/>
    </row>
    <row r="545" spans="2:35" ht="12.6" customHeight="1">
      <c r="B545" s="113"/>
      <c r="C545" s="113"/>
      <c r="D545" s="113"/>
      <c r="E545" s="113"/>
      <c r="F545" s="113"/>
      <c r="G545" s="113"/>
      <c r="H545" s="113"/>
      <c r="I545" s="113"/>
      <c r="J545" s="113"/>
      <c r="K545" s="315"/>
      <c r="L545" s="315"/>
      <c r="M545" s="315"/>
      <c r="N545" s="315"/>
      <c r="O545" s="315"/>
      <c r="P545" s="315"/>
      <c r="Q545" s="315"/>
      <c r="R545" s="113"/>
      <c r="S545" s="29"/>
      <c r="T545" s="113"/>
      <c r="U545" s="113"/>
      <c r="V545" s="113"/>
      <c r="W545" s="113"/>
      <c r="X545" s="113"/>
      <c r="Y545" s="113"/>
      <c r="Z545" s="113"/>
      <c r="AA545" s="113"/>
      <c r="AB545" s="113"/>
      <c r="AC545" s="316"/>
      <c r="AD545" s="316"/>
      <c r="AE545" s="316"/>
      <c r="AF545" s="316"/>
      <c r="AG545" s="316"/>
      <c r="AH545" s="316"/>
      <c r="AI545" s="316"/>
    </row>
    <row r="546" spans="2:35" ht="12.6" customHeight="1">
      <c r="B546" s="113"/>
      <c r="C546" s="113"/>
      <c r="D546" s="113"/>
      <c r="E546" s="113"/>
      <c r="F546" s="113"/>
      <c r="G546" s="113"/>
      <c r="H546" s="113"/>
      <c r="I546" s="113"/>
      <c r="J546" s="113"/>
      <c r="K546" s="315"/>
      <c r="L546" s="315"/>
      <c r="M546" s="315"/>
      <c r="N546" s="315"/>
      <c r="O546" s="315"/>
      <c r="P546" s="315"/>
      <c r="Q546" s="315"/>
      <c r="R546" s="113"/>
      <c r="S546" s="29"/>
      <c r="T546" s="113"/>
      <c r="U546" s="113"/>
      <c r="V546" s="113"/>
      <c r="W546" s="113"/>
      <c r="X546" s="113"/>
      <c r="Y546" s="113"/>
      <c r="Z546" s="113"/>
      <c r="AA546" s="113"/>
      <c r="AB546" s="113"/>
      <c r="AC546" s="316"/>
      <c r="AD546" s="316"/>
      <c r="AE546" s="316"/>
      <c r="AF546" s="316"/>
      <c r="AG546" s="316"/>
      <c r="AH546" s="316"/>
      <c r="AI546" s="316"/>
    </row>
    <row r="547" spans="2:35" ht="12.6" customHeight="1">
      <c r="B547" s="113"/>
      <c r="C547" s="113"/>
      <c r="D547" s="113"/>
      <c r="E547" s="113"/>
      <c r="F547" s="113"/>
      <c r="G547" s="113"/>
      <c r="H547" s="113"/>
      <c r="I547" s="113"/>
      <c r="J547" s="113"/>
      <c r="K547" s="315"/>
      <c r="L547" s="315"/>
      <c r="M547" s="315"/>
      <c r="N547" s="315"/>
      <c r="O547" s="315"/>
      <c r="P547" s="315"/>
      <c r="Q547" s="315"/>
      <c r="R547" s="113"/>
      <c r="S547" s="29"/>
      <c r="T547" s="113"/>
      <c r="U547" s="113"/>
      <c r="V547" s="113"/>
      <c r="W547" s="113"/>
      <c r="X547" s="113"/>
      <c r="Y547" s="113"/>
      <c r="Z547" s="113"/>
      <c r="AA547" s="113"/>
      <c r="AB547" s="113"/>
      <c r="AC547" s="316"/>
      <c r="AD547" s="316"/>
      <c r="AE547" s="316"/>
      <c r="AF547" s="316"/>
      <c r="AG547" s="316"/>
      <c r="AH547" s="316"/>
      <c r="AI547" s="316"/>
    </row>
    <row r="548" spans="2:35" ht="12.6" customHeight="1">
      <c r="B548" s="113"/>
      <c r="C548" s="113"/>
      <c r="D548" s="113"/>
      <c r="E548" s="113"/>
      <c r="F548" s="113"/>
      <c r="G548" s="113"/>
      <c r="H548" s="113"/>
      <c r="I548" s="113"/>
      <c r="J548" s="113"/>
      <c r="K548" s="315"/>
      <c r="L548" s="315"/>
      <c r="M548" s="315"/>
      <c r="N548" s="315"/>
      <c r="O548" s="315"/>
      <c r="P548" s="315"/>
      <c r="Q548" s="315"/>
      <c r="R548" s="113"/>
      <c r="S548" s="29"/>
      <c r="T548" s="113"/>
      <c r="U548" s="113"/>
      <c r="V548" s="113"/>
      <c r="W548" s="113"/>
      <c r="X548" s="113"/>
      <c r="Y548" s="113"/>
      <c r="Z548" s="113"/>
      <c r="AA548" s="113"/>
      <c r="AB548" s="113"/>
      <c r="AC548" s="316"/>
      <c r="AD548" s="316"/>
      <c r="AE548" s="316"/>
      <c r="AF548" s="316"/>
      <c r="AG548" s="316"/>
      <c r="AH548" s="316"/>
      <c r="AI548" s="316"/>
    </row>
    <row r="549" spans="2:35" ht="12.6" customHeight="1">
      <c r="B549" s="113"/>
      <c r="C549" s="113"/>
      <c r="D549" s="113"/>
      <c r="E549" s="113"/>
      <c r="F549" s="113"/>
      <c r="G549" s="113"/>
      <c r="H549" s="113"/>
      <c r="I549" s="113"/>
      <c r="J549" s="113"/>
      <c r="K549" s="315"/>
      <c r="L549" s="315"/>
      <c r="M549" s="315"/>
      <c r="N549" s="315"/>
      <c r="O549" s="315"/>
      <c r="P549" s="315"/>
      <c r="Q549" s="315"/>
      <c r="R549" s="29"/>
      <c r="S549" s="29"/>
      <c r="T549" s="113"/>
      <c r="U549" s="113"/>
      <c r="V549" s="113"/>
      <c r="W549" s="113"/>
      <c r="X549" s="113"/>
      <c r="Y549" s="113"/>
      <c r="Z549" s="113"/>
      <c r="AA549" s="113"/>
      <c r="AB549" s="113"/>
      <c r="AC549" s="316"/>
      <c r="AD549" s="316"/>
      <c r="AE549" s="316"/>
      <c r="AF549" s="316"/>
      <c r="AG549" s="316"/>
      <c r="AH549" s="316"/>
      <c r="AI549" s="316"/>
    </row>
    <row r="550" spans="2:35" ht="12.6" customHeight="1">
      <c r="B550" s="113"/>
      <c r="C550" s="113"/>
      <c r="D550" s="113"/>
      <c r="E550" s="113"/>
      <c r="F550" s="113"/>
      <c r="G550" s="113"/>
      <c r="H550" s="113"/>
      <c r="I550" s="113"/>
      <c r="J550" s="113"/>
      <c r="K550" s="315"/>
      <c r="L550" s="315"/>
      <c r="M550" s="315"/>
      <c r="N550" s="315"/>
      <c r="O550" s="315"/>
      <c r="P550" s="315"/>
      <c r="Q550" s="315"/>
      <c r="R550" s="29"/>
      <c r="S550" s="29"/>
      <c r="T550" s="113"/>
      <c r="U550" s="113"/>
      <c r="V550" s="113"/>
      <c r="W550" s="113"/>
      <c r="X550" s="113"/>
      <c r="Y550" s="113"/>
      <c r="Z550" s="113"/>
      <c r="AA550" s="113"/>
      <c r="AB550" s="113"/>
      <c r="AC550" s="113"/>
      <c r="AD550" s="113"/>
      <c r="AE550" s="113"/>
      <c r="AF550" s="113"/>
      <c r="AG550" s="113"/>
      <c r="AH550" s="113"/>
      <c r="AI550" s="113"/>
    </row>
    <row r="551" spans="2:35" ht="12.6" customHeight="1">
      <c r="B551" s="29"/>
      <c r="C551" s="29"/>
      <c r="D551" s="29"/>
      <c r="E551" s="29"/>
      <c r="F551" s="29"/>
      <c r="G551" s="29"/>
      <c r="H551" s="29"/>
      <c r="I551" s="29"/>
      <c r="J551" s="29"/>
      <c r="K551" s="29"/>
      <c r="L551" s="29"/>
      <c r="M551" s="29"/>
      <c r="N551" s="29"/>
      <c r="O551" s="29"/>
      <c r="P551" s="315"/>
      <c r="Q551" s="315"/>
      <c r="R551" s="29"/>
      <c r="S551" s="29"/>
      <c r="T551" s="29"/>
      <c r="U551" s="29"/>
      <c r="V551" s="29"/>
      <c r="W551" s="29"/>
      <c r="X551" s="29"/>
      <c r="Y551" s="29"/>
      <c r="Z551" s="29"/>
      <c r="AA551" s="29"/>
      <c r="AB551" s="29"/>
      <c r="AC551" s="29"/>
      <c r="AD551" s="29"/>
      <c r="AE551" s="29"/>
      <c r="AF551" s="29"/>
      <c r="AG551" s="29"/>
      <c r="AH551" s="29"/>
      <c r="AI551" s="29"/>
    </row>
    <row r="552" spans="2:35" ht="12.6" customHeight="1">
      <c r="B552" s="113"/>
      <c r="C552"/>
      <c r="D552"/>
      <c r="E552"/>
      <c r="F552"/>
      <c r="G552"/>
      <c r="H552"/>
      <c r="I552"/>
      <c r="J552"/>
      <c r="K552"/>
      <c r="L552"/>
      <c r="M552"/>
      <c r="N552"/>
      <c r="O552"/>
      <c r="P552"/>
      <c r="Q552"/>
      <c r="R552"/>
      <c r="S552"/>
      <c r="T552"/>
      <c r="U552"/>
      <c r="V552"/>
      <c r="W552"/>
      <c r="X552"/>
      <c r="Y552"/>
      <c r="Z552" s="29"/>
      <c r="AA552" s="29"/>
      <c r="AB552"/>
      <c r="AC552" s="29"/>
      <c r="AD552" s="29"/>
      <c r="AE552" s="29"/>
      <c r="AF552" s="29"/>
      <c r="AG552" s="29"/>
      <c r="AH552" s="29"/>
      <c r="AI552" s="29"/>
    </row>
    <row r="553" spans="2:35" ht="12.6" customHeight="1">
      <c r="B553" s="113"/>
      <c r="C553"/>
      <c r="D553"/>
      <c r="E553"/>
      <c r="F553"/>
      <c r="G553"/>
      <c r="H553"/>
      <c r="I553"/>
      <c r="J553"/>
      <c r="K553"/>
      <c r="L553"/>
      <c r="M553"/>
      <c r="N553"/>
      <c r="O553"/>
      <c r="P553"/>
      <c r="Q553"/>
      <c r="R553"/>
      <c r="S553"/>
      <c r="T553"/>
      <c r="U553"/>
      <c r="V553"/>
      <c r="W553"/>
      <c r="X553"/>
      <c r="Y553"/>
      <c r="Z553"/>
      <c r="AA553"/>
      <c r="AB553"/>
      <c r="AC553"/>
      <c r="AD553"/>
      <c r="AE553"/>
      <c r="AF553"/>
      <c r="AG553"/>
      <c r="AH553" s="113"/>
      <c r="AI553" s="113"/>
    </row>
    <row r="554" spans="2:35" ht="12.6" customHeight="1">
      <c r="B554" s="29"/>
      <c r="C554"/>
      <c r="D554"/>
      <c r="E554"/>
      <c r="F554"/>
      <c r="G554"/>
      <c r="H554"/>
      <c r="I554"/>
      <c r="J554"/>
      <c r="K554"/>
      <c r="L554"/>
      <c r="M554"/>
      <c r="N554"/>
      <c r="O554"/>
      <c r="P554"/>
      <c r="Q554"/>
      <c r="R554"/>
      <c r="S554"/>
      <c r="T554"/>
      <c r="U554"/>
      <c r="V554"/>
      <c r="W554"/>
      <c r="X554"/>
      <c r="Y554"/>
      <c r="Z554"/>
      <c r="AA554"/>
      <c r="AB554"/>
      <c r="AC554"/>
      <c r="AD554"/>
      <c r="AE554"/>
      <c r="AF554"/>
      <c r="AG554"/>
      <c r="AH554" s="29"/>
      <c r="AI554" s="29"/>
    </row>
    <row r="555" spans="2:35" ht="12.6" customHeight="1">
      <c r="B555" s="29"/>
      <c r="C555" s="29"/>
      <c r="D555" s="29"/>
      <c r="E555" s="29"/>
      <c r="F555"/>
      <c r="G555"/>
      <c r="H555"/>
      <c r="I555"/>
      <c r="J555"/>
      <c r="K555"/>
      <c r="L555"/>
      <c r="M555"/>
      <c r="N555"/>
      <c r="O555"/>
      <c r="P555"/>
      <c r="Q555"/>
      <c r="R555"/>
      <c r="S555"/>
      <c r="T555"/>
      <c r="U555"/>
      <c r="V555"/>
      <c r="W555"/>
      <c r="X555"/>
      <c r="Y555"/>
      <c r="Z555"/>
      <c r="AA555"/>
      <c r="AB555"/>
      <c r="AC555"/>
      <c r="AD555"/>
      <c r="AE555"/>
      <c r="AF555"/>
      <c r="AG555"/>
      <c r="AH555" s="29"/>
      <c r="AI555" s="29"/>
    </row>
    <row r="556" spans="2:35" ht="12.6" customHeight="1">
      <c r="B556" s="29"/>
      <c r="C556" s="29"/>
      <c r="D556" s="29"/>
      <c r="E556" s="29"/>
      <c r="F556"/>
      <c r="G556"/>
      <c r="H556"/>
      <c r="I556"/>
      <c r="J556"/>
      <c r="K556"/>
      <c r="L556"/>
      <c r="M556"/>
      <c r="N556"/>
      <c r="O556"/>
      <c r="P556"/>
      <c r="Q556"/>
      <c r="R556"/>
      <c r="S556"/>
      <c r="T556"/>
      <c r="U556"/>
      <c r="V556"/>
      <c r="W556"/>
      <c r="X556"/>
      <c r="Y556"/>
      <c r="Z556"/>
      <c r="AA556" s="29"/>
      <c r="AB556" s="29"/>
      <c r="AC556" s="29"/>
      <c r="AD556" s="29"/>
      <c r="AE556" s="29"/>
      <c r="AF556" s="29"/>
      <c r="AG556" s="29"/>
      <c r="AH556" s="29"/>
      <c r="AI556" s="29"/>
    </row>
    <row r="557" spans="2:35" ht="12.6" customHeight="1">
      <c r="B557"/>
      <c r="C557"/>
      <c r="D557" s="672">
        <v>23</v>
      </c>
      <c r="E557" s="673"/>
      <c r="F557" s="502" t="s">
        <v>1080</v>
      </c>
      <c r="G557" s="503"/>
      <c r="H557" s="503"/>
      <c r="I557" s="503"/>
      <c r="J557" s="503"/>
      <c r="K557" s="503"/>
      <c r="L557" s="503"/>
      <c r="M557" s="503"/>
      <c r="N557" s="503"/>
      <c r="O557" s="503"/>
      <c r="P557" s="503"/>
      <c r="Q557" s="503"/>
      <c r="R557" s="503"/>
      <c r="S557" s="503"/>
      <c r="T557" s="503"/>
      <c r="U557" s="503"/>
      <c r="V557" s="503"/>
      <c r="W557" s="503"/>
      <c r="X557" s="503"/>
      <c r="Y557" s="503"/>
      <c r="Z557" s="504"/>
      <c r="AA557" s="405"/>
      <c r="AB557" s="406"/>
      <c r="AC557" s="405"/>
      <c r="AD557" s="405"/>
      <c r="AE557" s="405"/>
      <c r="AF557" s="405"/>
      <c r="AG557" s="405"/>
      <c r="AH557"/>
      <c r="AI557" s="369"/>
    </row>
    <row r="558" spans="2:35" ht="12.6" customHeight="1">
      <c r="B558"/>
      <c r="C558"/>
      <c r="D558" s="672"/>
      <c r="E558" s="673"/>
      <c r="F558" s="674"/>
      <c r="G558" s="675"/>
      <c r="H558" s="675"/>
      <c r="I558" s="675"/>
      <c r="J558" s="675"/>
      <c r="K558" s="675"/>
      <c r="L558" s="675"/>
      <c r="M558" s="675"/>
      <c r="N558" s="675"/>
      <c r="O558" s="675"/>
      <c r="P558" s="675"/>
      <c r="Q558" s="675"/>
      <c r="R558" s="675"/>
      <c r="S558" s="675"/>
      <c r="T558" s="675"/>
      <c r="U558" s="675"/>
      <c r="V558" s="675"/>
      <c r="W558" s="675"/>
      <c r="X558" s="675"/>
      <c r="Y558" s="675"/>
      <c r="Z558" s="676"/>
      <c r="AA558" s="405"/>
      <c r="AB558" s="407" t="str">
        <f>IFERROR("DM "&amp;INDEX('Physical Condition &amp; DM'!$A$93:$A$143,MATCH(VALUE(TRIM(RIGHT(D557,2))),'Physical Condition &amp; DM'!$AE$93:$AE$143,0))&amp;IF(ISBLANK(INDEX('Physical Condition &amp; DM'!$AG$93:$AG$143,MATCH(VALUE(TRIM(RIGHT(D557,2))),'Physical Condition &amp; DM'!$AE$93:$AE$143,0))),"",": Est. Cost "&amp;TEXT(INDEX('Physical Condition &amp; DM'!$AG$93:$AG$143,MATCH(VALUE(TRIM(RIGHT(D557,2))),'Physical Condition &amp; DM'!$AE$93:$AE$143,0)),"$#,##0")),"")</f>
        <v/>
      </c>
      <c r="AC558" s="405"/>
      <c r="AD558" s="405"/>
      <c r="AE558" s="405"/>
      <c r="AF558" s="405"/>
      <c r="AG558" s="405"/>
      <c r="AH558"/>
      <c r="AI558" s="369"/>
    </row>
    <row r="559" spans="2:35" ht="15" customHeight="1">
      <c r="B559"/>
      <c r="C559"/>
      <c r="D559" s="672"/>
      <c r="E559" s="672"/>
      <c r="F559" s="505"/>
      <c r="G559" s="506"/>
      <c r="H559" s="506"/>
      <c r="I559" s="506"/>
      <c r="J559" s="506"/>
      <c r="K559" s="506"/>
      <c r="L559" s="506"/>
      <c r="M559" s="506"/>
      <c r="N559" s="506"/>
      <c r="O559" s="506"/>
      <c r="P559" s="506"/>
      <c r="Q559" s="506"/>
      <c r="R559" s="506"/>
      <c r="S559" s="506"/>
      <c r="T559" s="506"/>
      <c r="U559" s="506"/>
      <c r="V559" s="506"/>
      <c r="W559" s="506"/>
      <c r="X559" s="506"/>
      <c r="Y559" s="506"/>
      <c r="Z559" s="507"/>
      <c r="AA559" s="369"/>
      <c r="AB559" s="407" t="str">
        <f t="array" aca="1" ref="AB559" ca="1">IFERROR("RV "&amp;INDEX('Repairs Verification'!$A$29:$A$2177,MATCH(VALUE(TRIM(RIGHT(D557,2))),'Repairs Verification'!$AT$29:$AT$2177,0))&amp;IF(ISBLANK(INDEX('Repairs Verification'!$AT$29:$AT$2177,MATCH(VALUE(TRIM(RIGHT(D557,2))),'Repairs Verification'!$AT$29:$AT$2177,0))),"",": "&amp;INDIRECT("RepairStatusType"&amp;INDEX('Repairs Verification'!$A$29:$A$2177,MATCH(VALUE(TRIM(RIGHT(D557,2))),'Repairs Verification'!$AT$29:$AT$2177,0)))),"")</f>
        <v/>
      </c>
      <c r="AC559" s="408"/>
      <c r="AD559" s="408"/>
      <c r="AE559" s="408"/>
      <c r="AF559" s="408"/>
      <c r="AG559" s="408"/>
      <c r="AH559" s="369"/>
      <c r="AI559" s="369"/>
    </row>
    <row r="560" spans="2:35" ht="15" customHeight="1">
      <c r="B560" s="116"/>
      <c r="C560" s="116"/>
      <c r="D560" s="116"/>
      <c r="E560" s="116"/>
      <c r="F560" s="116"/>
      <c r="G560" s="116"/>
      <c r="H560" s="116"/>
      <c r="I560" s="116"/>
      <c r="J560" s="116"/>
      <c r="K560" s="116"/>
      <c r="L560" s="116"/>
      <c r="M560" s="116"/>
      <c r="N560" s="116"/>
      <c r="O560" s="116"/>
      <c r="P560" s="29"/>
      <c r="Q560" s="29"/>
      <c r="R560" s="113"/>
      <c r="S560" s="29"/>
      <c r="T560" s="113"/>
      <c r="U560" s="113"/>
      <c r="V560" s="113"/>
      <c r="W560" s="113"/>
      <c r="X560" s="113"/>
      <c r="Y560" s="113"/>
      <c r="Z560" s="113"/>
      <c r="AA560" s="29"/>
      <c r="AB560" s="29"/>
      <c r="AC560" s="29"/>
      <c r="AD560" s="29"/>
      <c r="AE560" s="29"/>
      <c r="AF560" s="29"/>
      <c r="AG560" s="29"/>
      <c r="AH560" s="29"/>
      <c r="AI560" s="117"/>
    </row>
    <row r="561" spans="2:35" ht="15" customHeight="1">
      <c r="B561" s="317"/>
      <c r="C561" s="317"/>
      <c r="D561" s="317"/>
      <c r="E561" s="317"/>
      <c r="F561" s="317"/>
      <c r="G561" s="317"/>
      <c r="H561" s="317"/>
      <c r="I561" s="317"/>
      <c r="J561" s="317"/>
      <c r="K561" s="317"/>
      <c r="L561" s="317"/>
      <c r="M561" s="317"/>
      <c r="N561" s="317"/>
      <c r="O561" s="317"/>
      <c r="P561" s="317"/>
      <c r="Q561" s="317"/>
      <c r="R561" s="113"/>
      <c r="S561" s="29"/>
      <c r="T561" s="29"/>
      <c r="U561" s="29"/>
      <c r="V561" s="29"/>
      <c r="W561" s="29"/>
      <c r="X561" s="29"/>
      <c r="Y561" s="29"/>
      <c r="Z561" s="29"/>
      <c r="AA561" s="29"/>
      <c r="AB561" s="29"/>
      <c r="AC561" s="29"/>
      <c r="AD561" s="29"/>
      <c r="AE561" s="29"/>
      <c r="AF561" s="29"/>
      <c r="AG561" s="29"/>
      <c r="AH561" s="29"/>
      <c r="AI561" s="29"/>
    </row>
    <row r="562" spans="2:35" ht="12.6" customHeight="1">
      <c r="B562" s="317"/>
      <c r="C562" s="317"/>
      <c r="D562" s="317"/>
      <c r="E562" s="317"/>
      <c r="F562" s="317"/>
      <c r="G562" s="317"/>
      <c r="H562" s="317"/>
      <c r="I562" s="317"/>
      <c r="J562" s="317"/>
      <c r="K562" s="317"/>
      <c r="L562" s="317"/>
      <c r="M562" s="317"/>
      <c r="N562" s="317"/>
      <c r="O562" s="317"/>
      <c r="P562" s="317"/>
      <c r="Q562" s="317"/>
      <c r="R562" s="113"/>
      <c r="S562" s="29"/>
      <c r="T562" s="29"/>
      <c r="U562" s="29"/>
      <c r="V562" s="29"/>
      <c r="W562" s="29"/>
      <c r="X562" s="29"/>
      <c r="Y562" s="29"/>
      <c r="Z562" s="29"/>
      <c r="AA562" s="29"/>
      <c r="AB562" s="29"/>
      <c r="AC562" s="29"/>
      <c r="AD562" s="29"/>
      <c r="AE562" s="29"/>
      <c r="AF562" s="29"/>
      <c r="AG562" s="29"/>
      <c r="AH562" s="29"/>
      <c r="AI562" s="29"/>
    </row>
    <row r="563" spans="2:35" ht="12.6" customHeight="1">
      <c r="B563" s="318"/>
      <c r="C563" s="318"/>
      <c r="D563" s="318"/>
      <c r="E563" s="318"/>
      <c r="F563" s="318"/>
      <c r="G563" s="29"/>
      <c r="H563" s="29"/>
      <c r="I563" s="29"/>
      <c r="J563" s="29"/>
      <c r="K563" s="29"/>
      <c r="L563" s="29"/>
      <c r="M563" s="29"/>
      <c r="N563" s="29"/>
      <c r="O563" s="29"/>
      <c r="P563" s="29"/>
      <c r="Q563" s="29"/>
      <c r="R563" s="29"/>
      <c r="S563" s="29"/>
      <c r="T563" s="29"/>
      <c r="U563" s="29"/>
      <c r="V563" s="29"/>
      <c r="W563" s="29"/>
      <c r="X563" s="29"/>
      <c r="Y563" s="29"/>
      <c r="Z563" s="29"/>
      <c r="AA563" s="29"/>
      <c r="AB563" s="29"/>
      <c r="AC563" s="29"/>
      <c r="AD563" s="29"/>
      <c r="AE563" s="29"/>
      <c r="AF563" s="29"/>
      <c r="AG563" s="29"/>
      <c r="AH563" s="29"/>
      <c r="AI563" s="29"/>
    </row>
    <row r="564" spans="2:35" ht="12.6" customHeight="1">
      <c r="B564" s="318"/>
      <c r="C564" s="318"/>
      <c r="D564" s="318"/>
      <c r="E564" s="318"/>
      <c r="F564" s="318"/>
      <c r="G564" s="29"/>
      <c r="H564" s="29"/>
      <c r="I564" s="29"/>
      <c r="J564" s="29"/>
      <c r="K564" s="29"/>
      <c r="L564" s="29"/>
      <c r="M564" s="29"/>
      <c r="N564" s="29"/>
      <c r="O564" s="29"/>
      <c r="P564" s="29"/>
      <c r="Q564" s="29"/>
      <c r="R564" s="29"/>
      <c r="S564" s="29"/>
      <c r="T564" s="29"/>
      <c r="U564" s="29"/>
      <c r="V564" s="29"/>
      <c r="W564" s="29"/>
      <c r="X564" s="29"/>
      <c r="Y564" s="29"/>
      <c r="Z564" s="29"/>
      <c r="AA564" s="29"/>
      <c r="AB564" s="29"/>
      <c r="AC564" s="29"/>
      <c r="AD564" s="29"/>
      <c r="AE564" s="29"/>
      <c r="AF564" s="29"/>
      <c r="AG564" s="29"/>
      <c r="AH564" s="29"/>
      <c r="AI564" s="29"/>
    </row>
    <row r="565" spans="2:35" ht="12.6" customHeight="1">
      <c r="B565" s="113"/>
      <c r="C565" s="113"/>
      <c r="D565" s="113"/>
      <c r="E565" s="113"/>
      <c r="F565" s="113"/>
      <c r="G565" s="113"/>
      <c r="H565" s="113"/>
      <c r="I565" s="113"/>
      <c r="J565" s="113"/>
      <c r="K565" s="113"/>
      <c r="L565" s="113"/>
      <c r="M565" s="113"/>
      <c r="N565" s="113"/>
      <c r="O565" s="113"/>
      <c r="P565" s="113"/>
      <c r="Q565" s="113"/>
      <c r="R565" s="113"/>
      <c r="S565" s="29"/>
      <c r="T565" s="113"/>
      <c r="U565" s="113"/>
      <c r="V565" s="113"/>
      <c r="W565" s="113"/>
      <c r="X565" s="113"/>
      <c r="Y565" s="113"/>
      <c r="Z565" s="113"/>
      <c r="AA565" s="113"/>
      <c r="AB565" s="113"/>
      <c r="AC565" s="315"/>
      <c r="AD565" s="315"/>
      <c r="AE565" s="315"/>
      <c r="AF565" s="315"/>
      <c r="AG565" s="315"/>
      <c r="AH565" s="315"/>
      <c r="AI565" s="315"/>
    </row>
    <row r="566" spans="2:35" ht="12.6" customHeight="1">
      <c r="B566" s="113"/>
      <c r="C566" s="113"/>
      <c r="D566" s="113"/>
      <c r="E566" s="113"/>
      <c r="F566" s="113"/>
      <c r="G566" s="113"/>
      <c r="H566" s="113"/>
      <c r="I566" s="113"/>
      <c r="J566" s="113"/>
      <c r="K566" s="315"/>
      <c r="L566" s="315"/>
      <c r="M566" s="315"/>
      <c r="N566" s="315"/>
      <c r="O566" s="315"/>
      <c r="P566" s="315"/>
      <c r="Q566" s="315"/>
      <c r="R566" s="113"/>
      <c r="S566" s="29"/>
      <c r="T566" s="113"/>
      <c r="U566" s="113"/>
      <c r="V566" s="113"/>
      <c r="W566" s="113"/>
      <c r="X566" s="113"/>
      <c r="Y566" s="113"/>
      <c r="Z566" s="113"/>
      <c r="AA566" s="113"/>
      <c r="AB566" s="113"/>
      <c r="AC566" s="316"/>
      <c r="AD566" s="316"/>
      <c r="AE566" s="316"/>
      <c r="AF566" s="316"/>
      <c r="AG566" s="316"/>
      <c r="AH566" s="316"/>
      <c r="AI566" s="316"/>
    </row>
    <row r="567" spans="2:35" ht="12.6" customHeight="1">
      <c r="B567" s="113"/>
      <c r="C567" s="113"/>
      <c r="D567" s="113"/>
      <c r="E567" s="113"/>
      <c r="F567" s="113"/>
      <c r="G567" s="113"/>
      <c r="H567" s="113"/>
      <c r="I567" s="113"/>
      <c r="J567" s="113"/>
      <c r="K567" s="113"/>
      <c r="L567" s="113"/>
      <c r="M567" s="113"/>
      <c r="N567" s="113"/>
      <c r="O567" s="113"/>
      <c r="P567" s="113"/>
      <c r="Q567" s="113"/>
      <c r="R567" s="113"/>
      <c r="S567" s="29"/>
      <c r="T567" s="113"/>
      <c r="U567" s="113"/>
      <c r="V567" s="113"/>
      <c r="W567" s="113"/>
      <c r="X567" s="113"/>
      <c r="Y567" s="113"/>
      <c r="Z567" s="113"/>
      <c r="AA567" s="113"/>
      <c r="AB567" s="113"/>
      <c r="AC567" s="316"/>
      <c r="AD567" s="316"/>
      <c r="AE567" s="316"/>
      <c r="AF567" s="316"/>
      <c r="AG567" s="316"/>
      <c r="AH567" s="316"/>
      <c r="AI567" s="316"/>
    </row>
    <row r="568" spans="2:35" ht="12.6" customHeight="1">
      <c r="B568" s="113"/>
      <c r="C568" s="113"/>
      <c r="D568" s="113"/>
      <c r="E568" s="113"/>
      <c r="F568" s="113"/>
      <c r="G568" s="113"/>
      <c r="H568" s="113"/>
      <c r="I568" s="113"/>
      <c r="J568" s="113"/>
      <c r="K568" s="315"/>
      <c r="L568" s="315"/>
      <c r="M568" s="315"/>
      <c r="N568" s="315"/>
      <c r="O568" s="315"/>
      <c r="P568" s="315"/>
      <c r="Q568" s="315"/>
      <c r="R568" s="113"/>
      <c r="S568" s="29"/>
      <c r="T568" s="113"/>
      <c r="U568" s="113"/>
      <c r="V568" s="113"/>
      <c r="W568" s="113"/>
      <c r="X568" s="113"/>
      <c r="Y568" s="113"/>
      <c r="Z568" s="113"/>
      <c r="AA568" s="113"/>
      <c r="AB568" s="113"/>
      <c r="AC568" s="316"/>
      <c r="AD568" s="316"/>
      <c r="AE568" s="316"/>
      <c r="AF568" s="316"/>
      <c r="AG568" s="316"/>
      <c r="AH568" s="316"/>
      <c r="AI568" s="316"/>
    </row>
    <row r="569" spans="2:35" ht="12.6" customHeight="1">
      <c r="B569" s="113"/>
      <c r="C569" s="113"/>
      <c r="D569" s="113"/>
      <c r="E569" s="113"/>
      <c r="F569" s="113"/>
      <c r="G569" s="113"/>
      <c r="H569" s="113"/>
      <c r="I569" s="113"/>
      <c r="J569" s="113"/>
      <c r="K569" s="315"/>
      <c r="L569" s="315"/>
      <c r="M569" s="315"/>
      <c r="N569" s="315"/>
      <c r="O569" s="315"/>
      <c r="P569" s="315"/>
      <c r="Q569" s="315"/>
      <c r="R569" s="113"/>
      <c r="S569" s="29"/>
      <c r="T569" s="113"/>
      <c r="U569" s="113"/>
      <c r="V569" s="113"/>
      <c r="W569" s="113"/>
      <c r="X569" s="113"/>
      <c r="Y569" s="113"/>
      <c r="Z569" s="113"/>
      <c r="AA569" s="113"/>
      <c r="AB569" s="113"/>
      <c r="AC569" s="316"/>
      <c r="AD569" s="316"/>
      <c r="AE569" s="316"/>
      <c r="AF569" s="316"/>
      <c r="AG569" s="316"/>
      <c r="AH569" s="316"/>
      <c r="AI569" s="316"/>
    </row>
    <row r="570" spans="2:35" ht="12.6" customHeight="1">
      <c r="B570" s="113"/>
      <c r="C570" s="113"/>
      <c r="D570" s="113"/>
      <c r="E570" s="113"/>
      <c r="F570" s="113"/>
      <c r="G570" s="113"/>
      <c r="H570" s="113"/>
      <c r="I570" s="113"/>
      <c r="J570" s="113"/>
      <c r="K570" s="315"/>
      <c r="L570" s="315"/>
      <c r="M570" s="315"/>
      <c r="N570" s="315"/>
      <c r="O570" s="315"/>
      <c r="P570" s="315"/>
      <c r="Q570" s="315"/>
      <c r="R570" s="113"/>
      <c r="S570" s="29"/>
      <c r="T570" s="113"/>
      <c r="U570" s="113"/>
      <c r="V570" s="113"/>
      <c r="W570" s="113"/>
      <c r="X570" s="113"/>
      <c r="Y570" s="113"/>
      <c r="Z570" s="113"/>
      <c r="AA570" s="113"/>
      <c r="AB570" s="113"/>
      <c r="AC570" s="316"/>
      <c r="AD570" s="316"/>
      <c r="AE570" s="316"/>
      <c r="AF570" s="316"/>
      <c r="AG570" s="316"/>
      <c r="AH570" s="316"/>
      <c r="AI570" s="316"/>
    </row>
    <row r="571" spans="2:35" ht="12.6" customHeight="1">
      <c r="B571" s="113"/>
      <c r="C571" s="113"/>
      <c r="D571" s="113"/>
      <c r="E571" s="113"/>
      <c r="F571" s="113"/>
      <c r="G571" s="113"/>
      <c r="H571" s="113"/>
      <c r="I571" s="113"/>
      <c r="J571" s="113"/>
      <c r="K571" s="315"/>
      <c r="L571" s="315"/>
      <c r="M571" s="315"/>
      <c r="N571" s="315"/>
      <c r="O571" s="315"/>
      <c r="P571" s="315"/>
      <c r="Q571" s="315"/>
      <c r="R571" s="113"/>
      <c r="S571" s="29"/>
      <c r="T571" s="113"/>
      <c r="U571" s="113"/>
      <c r="V571" s="113"/>
      <c r="W571" s="113"/>
      <c r="X571" s="113"/>
      <c r="Y571" s="113"/>
      <c r="Z571" s="113"/>
      <c r="AA571" s="113"/>
      <c r="AB571" s="113"/>
      <c r="AC571" s="316"/>
      <c r="AD571" s="316"/>
      <c r="AE571" s="316"/>
      <c r="AF571" s="316"/>
      <c r="AG571" s="316"/>
      <c r="AH571" s="316"/>
      <c r="AI571" s="316"/>
    </row>
    <row r="572" spans="2:35" ht="12.6" customHeight="1">
      <c r="B572" s="113"/>
      <c r="C572" s="113"/>
      <c r="D572" s="113"/>
      <c r="E572" s="113"/>
      <c r="F572" s="113"/>
      <c r="G572" s="113"/>
      <c r="H572" s="113"/>
      <c r="I572" s="113"/>
      <c r="J572" s="113"/>
      <c r="K572" s="315"/>
      <c r="L572" s="315"/>
      <c r="M572" s="315"/>
      <c r="N572" s="315"/>
      <c r="O572" s="315"/>
      <c r="P572" s="315"/>
      <c r="Q572" s="315"/>
      <c r="R572" s="113"/>
      <c r="S572" s="29"/>
      <c r="T572" s="113"/>
      <c r="U572" s="113"/>
      <c r="V572" s="113"/>
      <c r="W572" s="113"/>
      <c r="X572" s="113"/>
      <c r="Y572" s="113"/>
      <c r="Z572" s="113"/>
      <c r="AA572" s="113"/>
      <c r="AB572" s="113"/>
      <c r="AC572" s="316"/>
      <c r="AD572" s="316"/>
      <c r="AE572" s="316"/>
      <c r="AF572" s="316"/>
      <c r="AG572" s="316"/>
      <c r="AH572" s="316"/>
      <c r="AI572" s="316"/>
    </row>
    <row r="573" spans="2:35" ht="12.6" customHeight="1">
      <c r="B573" s="113"/>
      <c r="C573" s="113"/>
      <c r="D573" s="113"/>
      <c r="E573" s="113"/>
      <c r="F573" s="113"/>
      <c r="G573" s="113"/>
      <c r="H573" s="113"/>
      <c r="I573" s="113"/>
      <c r="J573" s="113"/>
      <c r="K573" s="315"/>
      <c r="L573" s="315"/>
      <c r="M573" s="315"/>
      <c r="N573" s="315"/>
      <c r="O573" s="315"/>
      <c r="P573" s="315"/>
      <c r="Q573" s="315"/>
      <c r="R573" s="29"/>
      <c r="S573" s="29"/>
      <c r="T573" s="113"/>
      <c r="U573" s="113"/>
      <c r="V573" s="113"/>
      <c r="W573" s="113"/>
      <c r="X573" s="113"/>
      <c r="Y573" s="113"/>
      <c r="Z573" s="113"/>
      <c r="AA573" s="113"/>
      <c r="AB573" s="113"/>
      <c r="AC573" s="316"/>
      <c r="AD573" s="316"/>
      <c r="AE573" s="316"/>
      <c r="AF573" s="316"/>
      <c r="AG573" s="316"/>
      <c r="AH573" s="316"/>
      <c r="AI573" s="316"/>
    </row>
    <row r="574" spans="2:35" ht="12.6" customHeight="1">
      <c r="B574" s="113"/>
      <c r="C574" s="113"/>
      <c r="D574" s="113"/>
      <c r="E574" s="113"/>
      <c r="F574" s="113"/>
      <c r="G574" s="113"/>
      <c r="H574" s="113"/>
      <c r="I574" s="113"/>
      <c r="J574" s="113"/>
      <c r="K574" s="315"/>
      <c r="L574" s="315"/>
      <c r="M574" s="315"/>
      <c r="N574" s="315"/>
      <c r="O574" s="315"/>
      <c r="P574" s="315"/>
      <c r="Q574" s="315"/>
      <c r="R574" s="29"/>
      <c r="S574" s="29"/>
      <c r="T574" s="113"/>
      <c r="U574" s="113"/>
      <c r="V574" s="113"/>
      <c r="W574" s="113"/>
      <c r="X574" s="113"/>
      <c r="Y574" s="113"/>
      <c r="Z574" s="113"/>
      <c r="AA574" s="113"/>
      <c r="AB574" s="113"/>
      <c r="AC574" s="113"/>
      <c r="AD574" s="113"/>
      <c r="AE574" s="113"/>
      <c r="AF574" s="113"/>
      <c r="AG574" s="113"/>
      <c r="AH574" s="113"/>
      <c r="AI574" s="113"/>
    </row>
    <row r="575" spans="2:35" ht="12.6" customHeight="1">
      <c r="B575" s="29"/>
      <c r="C575" s="29"/>
      <c r="D575" s="29"/>
      <c r="E575" s="29"/>
      <c r="F575" s="29"/>
      <c r="G575" s="29"/>
      <c r="H575" s="29"/>
      <c r="I575" s="29"/>
      <c r="J575" s="29"/>
      <c r="K575" s="29"/>
      <c r="L575" s="29"/>
      <c r="M575" s="29"/>
      <c r="N575" s="29"/>
      <c r="O575" s="29"/>
      <c r="P575" s="315"/>
      <c r="Q575" s="315"/>
      <c r="R575" s="29"/>
      <c r="S575" s="29"/>
      <c r="T575" s="29"/>
      <c r="U575" s="29"/>
      <c r="V575" s="29"/>
      <c r="W575" s="29"/>
      <c r="X575" s="29"/>
      <c r="Y575" s="29"/>
      <c r="Z575" s="29"/>
      <c r="AA575" s="29"/>
      <c r="AB575" s="29"/>
      <c r="AC575" s="29"/>
      <c r="AD575" s="29"/>
      <c r="AE575" s="29"/>
      <c r="AF575" s="29"/>
      <c r="AG575" s="29"/>
      <c r="AH575" s="29"/>
      <c r="AI575" s="29"/>
    </row>
    <row r="576" spans="2:35" ht="12.6" customHeight="1">
      <c r="B576" s="113"/>
      <c r="C576"/>
      <c r="D576"/>
      <c r="E576"/>
      <c r="F576"/>
      <c r="G576"/>
      <c r="H576"/>
      <c r="I576"/>
      <c r="J576"/>
      <c r="K576"/>
      <c r="L576"/>
      <c r="M576"/>
      <c r="N576"/>
      <c r="O576"/>
      <c r="P576"/>
      <c r="Q576"/>
      <c r="R576"/>
      <c r="S576"/>
      <c r="T576"/>
      <c r="U576"/>
      <c r="V576"/>
      <c r="W576"/>
      <c r="X576"/>
      <c r="Y576"/>
      <c r="Z576" s="29"/>
      <c r="AA576" s="29"/>
      <c r="AB576"/>
      <c r="AC576" s="29"/>
      <c r="AD576" s="29"/>
      <c r="AE576" s="29"/>
      <c r="AF576" s="29"/>
      <c r="AG576" s="29"/>
      <c r="AH576" s="29"/>
      <c r="AI576" s="29"/>
    </row>
    <row r="577" spans="2:35" ht="12.6" customHeight="1">
      <c r="B577" s="113"/>
      <c r="C577"/>
      <c r="D577"/>
      <c r="E577"/>
      <c r="F577"/>
      <c r="G577"/>
      <c r="H577"/>
      <c r="I577"/>
      <c r="J577"/>
      <c r="K577"/>
      <c r="L577"/>
      <c r="M577"/>
      <c r="N577"/>
      <c r="O577"/>
      <c r="P577"/>
      <c r="Q577"/>
      <c r="R577"/>
      <c r="S577"/>
      <c r="T577"/>
      <c r="U577"/>
      <c r="V577"/>
      <c r="W577"/>
      <c r="X577"/>
      <c r="Y577"/>
      <c r="Z577"/>
      <c r="AA577"/>
      <c r="AB577"/>
      <c r="AC577"/>
      <c r="AD577"/>
      <c r="AE577"/>
      <c r="AF577"/>
      <c r="AG577"/>
      <c r="AH577" s="113"/>
      <c r="AI577" s="113"/>
    </row>
    <row r="578" spans="2:35" ht="12.6" customHeight="1">
      <c r="B578" s="29"/>
      <c r="C578"/>
      <c r="D578"/>
      <c r="E578"/>
      <c r="F578"/>
      <c r="G578"/>
      <c r="H578"/>
      <c r="I578"/>
      <c r="J578"/>
      <c r="K578"/>
      <c r="L578"/>
      <c r="M578"/>
      <c r="N578"/>
      <c r="O578"/>
      <c r="P578"/>
      <c r="Q578"/>
      <c r="R578"/>
      <c r="S578"/>
      <c r="T578"/>
      <c r="U578"/>
      <c r="V578"/>
      <c r="W578"/>
      <c r="X578"/>
      <c r="Y578"/>
      <c r="Z578"/>
      <c r="AA578"/>
      <c r="AB578"/>
      <c r="AC578"/>
      <c r="AD578"/>
      <c r="AE578"/>
      <c r="AF578"/>
      <c r="AG578"/>
      <c r="AH578" s="29"/>
      <c r="AI578" s="29"/>
    </row>
    <row r="579" spans="2:35" ht="12.6" customHeight="1">
      <c r="B579" s="29"/>
      <c r="C579" s="29"/>
      <c r="D579" s="29"/>
      <c r="E579" s="29"/>
      <c r="F579"/>
      <c r="G579"/>
      <c r="H579"/>
      <c r="I579"/>
      <c r="J579"/>
      <c r="K579"/>
      <c r="L579"/>
      <c r="M579"/>
      <c r="N579"/>
      <c r="O579"/>
      <c r="P579"/>
      <c r="Q579"/>
      <c r="R579"/>
      <c r="S579"/>
      <c r="T579"/>
      <c r="U579"/>
      <c r="V579"/>
      <c r="W579"/>
      <c r="X579"/>
      <c r="Y579"/>
      <c r="Z579"/>
      <c r="AA579"/>
      <c r="AB579"/>
      <c r="AC579"/>
      <c r="AD579"/>
      <c r="AE579"/>
      <c r="AF579"/>
      <c r="AG579"/>
      <c r="AH579" s="29"/>
      <c r="AI579" s="29"/>
    </row>
    <row r="580" spans="2:35" ht="12.6" customHeight="1">
      <c r="B580" s="29"/>
      <c r="C580" s="29"/>
      <c r="D580" s="29"/>
      <c r="E580" s="29"/>
      <c r="F580"/>
      <c r="G580"/>
      <c r="H580"/>
      <c r="I580"/>
      <c r="J580"/>
      <c r="K580"/>
      <c r="L580"/>
      <c r="M580"/>
      <c r="N580"/>
      <c r="O580"/>
      <c r="P580"/>
      <c r="Q580"/>
      <c r="R580"/>
      <c r="S580"/>
      <c r="T580"/>
      <c r="U580"/>
      <c r="V580"/>
      <c r="W580"/>
      <c r="X580"/>
      <c r="Y580"/>
      <c r="Z580"/>
      <c r="AA580" s="29"/>
      <c r="AB580" s="29"/>
      <c r="AC580" s="29"/>
      <c r="AD580" s="29"/>
      <c r="AE580" s="29"/>
      <c r="AF580" s="29"/>
      <c r="AG580" s="29"/>
      <c r="AH580" s="29"/>
      <c r="AI580" s="29"/>
    </row>
    <row r="581" spans="2:35" ht="12.6" customHeight="1">
      <c r="B581"/>
      <c r="C581"/>
      <c r="D581" s="672">
        <v>24</v>
      </c>
      <c r="E581" s="673"/>
      <c r="F581" s="502" t="s">
        <v>1079</v>
      </c>
      <c r="G581" s="503"/>
      <c r="H581" s="503"/>
      <c r="I581" s="503"/>
      <c r="J581" s="503"/>
      <c r="K581" s="503"/>
      <c r="L581" s="503"/>
      <c r="M581" s="503"/>
      <c r="N581" s="503"/>
      <c r="O581" s="503"/>
      <c r="P581" s="503"/>
      <c r="Q581" s="503"/>
      <c r="R581" s="503"/>
      <c r="S581" s="503"/>
      <c r="T581" s="503"/>
      <c r="U581" s="503"/>
      <c r="V581" s="503"/>
      <c r="W581" s="503"/>
      <c r="X581" s="503"/>
      <c r="Y581" s="503"/>
      <c r="Z581" s="504"/>
      <c r="AA581" s="405"/>
      <c r="AB581" s="406"/>
      <c r="AC581" s="405"/>
      <c r="AD581" s="405"/>
      <c r="AE581" s="405"/>
      <c r="AF581" s="405"/>
      <c r="AG581" s="405"/>
      <c r="AH581"/>
      <c r="AI581" s="369"/>
    </row>
    <row r="582" spans="2:35" ht="12.6" customHeight="1">
      <c r="B582"/>
      <c r="C582"/>
      <c r="D582" s="672"/>
      <c r="E582" s="673"/>
      <c r="F582" s="674"/>
      <c r="G582" s="675"/>
      <c r="H582" s="675"/>
      <c r="I582" s="675"/>
      <c r="J582" s="675"/>
      <c r="K582" s="675"/>
      <c r="L582" s="675"/>
      <c r="M582" s="675"/>
      <c r="N582" s="675"/>
      <c r="O582" s="675"/>
      <c r="P582" s="675"/>
      <c r="Q582" s="675"/>
      <c r="R582" s="675"/>
      <c r="S582" s="675"/>
      <c r="T582" s="675"/>
      <c r="U582" s="675"/>
      <c r="V582" s="675"/>
      <c r="W582" s="675"/>
      <c r="X582" s="675"/>
      <c r="Y582" s="675"/>
      <c r="Z582" s="676"/>
      <c r="AA582" s="405"/>
      <c r="AB582" s="407" t="str">
        <f>IFERROR("DM "&amp;INDEX('Physical Condition &amp; DM'!$A$93:$A$143,MATCH(VALUE(TRIM(RIGHT(D581,2))),'Physical Condition &amp; DM'!$AE$93:$AE$143,0))&amp;IF(ISBLANK(INDEX('Physical Condition &amp; DM'!$AG$93:$AG$143,MATCH(VALUE(TRIM(RIGHT(D581,2))),'Physical Condition &amp; DM'!$AE$93:$AE$143,0))),"",": Est. Cost "&amp;TEXT(INDEX('Physical Condition &amp; DM'!$AG$93:$AG$143,MATCH(VALUE(TRIM(RIGHT(D581,2))),'Physical Condition &amp; DM'!$AE$93:$AE$143,0)),"$#,##0")),"")</f>
        <v/>
      </c>
      <c r="AC582" s="405"/>
      <c r="AD582" s="405"/>
      <c r="AE582" s="405"/>
      <c r="AF582" s="405"/>
      <c r="AG582" s="405"/>
      <c r="AH582"/>
      <c r="AI582" s="369"/>
    </row>
    <row r="583" spans="2:35" ht="15" customHeight="1">
      <c r="B583"/>
      <c r="C583"/>
      <c r="D583" s="672"/>
      <c r="E583" s="672"/>
      <c r="F583" s="505"/>
      <c r="G583" s="506"/>
      <c r="H583" s="506"/>
      <c r="I583" s="506"/>
      <c r="J583" s="506"/>
      <c r="K583" s="506"/>
      <c r="L583" s="506"/>
      <c r="M583" s="506"/>
      <c r="N583" s="506"/>
      <c r="O583" s="506"/>
      <c r="P583" s="506"/>
      <c r="Q583" s="506"/>
      <c r="R583" s="506"/>
      <c r="S583" s="506"/>
      <c r="T583" s="506"/>
      <c r="U583" s="506"/>
      <c r="V583" s="506"/>
      <c r="W583" s="506"/>
      <c r="X583" s="506"/>
      <c r="Y583" s="506"/>
      <c r="Z583" s="507"/>
      <c r="AA583" s="369"/>
      <c r="AB583" s="407" t="str">
        <f t="array" aca="1" ref="AB583" ca="1">IFERROR("RV "&amp;INDEX('Repairs Verification'!$A$29:$A$2177,MATCH(VALUE(TRIM(RIGHT(D581,2))),'Repairs Verification'!$AT$29:$AT$2177,0))&amp;IF(ISBLANK(INDEX('Repairs Verification'!$AT$29:$AT$2177,MATCH(VALUE(TRIM(RIGHT(D581,2))),'Repairs Verification'!$AT$29:$AT$2177,0))),"",": "&amp;INDIRECT("RepairStatusType"&amp;INDEX('Repairs Verification'!$A$29:$A$2177,MATCH(VALUE(TRIM(RIGHT(D581,2))),'Repairs Verification'!$AT$29:$AT$2177,0)))),"")</f>
        <v/>
      </c>
      <c r="AC583" s="408"/>
      <c r="AD583" s="408"/>
      <c r="AE583" s="408"/>
      <c r="AF583" s="408"/>
      <c r="AG583" s="408"/>
      <c r="AH583" s="369"/>
      <c r="AI583" s="369"/>
    </row>
    <row r="584" spans="2:35" ht="15" customHeight="1">
      <c r="B584" s="116"/>
      <c r="C584" s="116"/>
      <c r="D584" s="116"/>
      <c r="E584" s="116"/>
      <c r="F584" s="116"/>
      <c r="G584" s="116"/>
      <c r="H584" s="116"/>
      <c r="I584" s="116"/>
      <c r="J584" s="116"/>
      <c r="K584" s="116"/>
      <c r="L584" s="116"/>
      <c r="M584" s="116"/>
      <c r="N584" s="116"/>
      <c r="O584" s="116"/>
      <c r="P584" s="29"/>
      <c r="Q584" s="29"/>
      <c r="R584" s="113"/>
      <c r="S584" s="29"/>
      <c r="T584" s="113"/>
      <c r="U584" s="113"/>
      <c r="V584" s="113"/>
      <c r="W584" s="113"/>
      <c r="X584" s="113"/>
      <c r="Y584" s="113"/>
      <c r="Z584" s="113"/>
      <c r="AA584" s="29"/>
      <c r="AB584" s="29"/>
      <c r="AC584" s="29"/>
      <c r="AD584" s="29"/>
      <c r="AE584" s="29"/>
      <c r="AF584" s="29"/>
      <c r="AG584" s="29"/>
      <c r="AH584" s="29"/>
      <c r="AI584" s="117"/>
    </row>
    <row r="585" spans="2:35" ht="15" customHeight="1">
      <c r="B585" s="317"/>
      <c r="C585" s="317"/>
      <c r="D585" s="317"/>
      <c r="E585" s="317"/>
      <c r="F585" s="317"/>
      <c r="G585" s="317"/>
      <c r="H585" s="317"/>
      <c r="I585" s="317"/>
      <c r="J585" s="317"/>
      <c r="K585" s="317"/>
      <c r="L585" s="317"/>
      <c r="M585" s="317"/>
      <c r="N585" s="317"/>
      <c r="O585" s="317"/>
      <c r="P585" s="317"/>
      <c r="Q585" s="317"/>
      <c r="R585" s="113"/>
      <c r="S585" s="29"/>
      <c r="T585" s="29"/>
      <c r="U585" s="29"/>
      <c r="V585" s="29"/>
      <c r="W585" s="29"/>
      <c r="X585" s="29"/>
      <c r="Y585" s="29"/>
      <c r="Z585" s="29"/>
      <c r="AA585" s="29"/>
      <c r="AB585" s="29"/>
      <c r="AC585" s="29"/>
      <c r="AD585" s="29"/>
      <c r="AE585" s="29"/>
      <c r="AF585" s="29"/>
      <c r="AG585" s="29"/>
      <c r="AH585" s="29"/>
      <c r="AI585" s="29"/>
    </row>
    <row r="586" spans="2:35" ht="12.6" customHeight="1">
      <c r="B586" s="317"/>
      <c r="C586" s="317"/>
      <c r="D586" s="317"/>
      <c r="E586" s="317"/>
      <c r="F586" s="317"/>
      <c r="G586" s="317"/>
      <c r="H586" s="317"/>
      <c r="I586" s="317"/>
      <c r="J586" s="317"/>
      <c r="K586" s="317"/>
      <c r="L586" s="317"/>
      <c r="M586" s="317"/>
      <c r="N586" s="317"/>
      <c r="O586" s="317"/>
      <c r="P586" s="317"/>
      <c r="Q586" s="317"/>
      <c r="R586" s="113"/>
      <c r="S586" s="29"/>
      <c r="T586" s="29"/>
      <c r="U586" s="29"/>
      <c r="V586" s="29"/>
      <c r="W586" s="29"/>
      <c r="X586" s="29"/>
      <c r="Y586" s="29"/>
      <c r="Z586" s="29"/>
      <c r="AA586" s="29"/>
      <c r="AB586" s="29"/>
      <c r="AC586" s="29"/>
      <c r="AD586" s="29"/>
      <c r="AE586" s="29"/>
      <c r="AF586" s="29"/>
      <c r="AG586" s="29"/>
      <c r="AH586" s="29"/>
      <c r="AI586" s="29"/>
    </row>
    <row r="587" spans="2:35" ht="12.6" customHeight="1">
      <c r="B587" s="318"/>
      <c r="C587" s="318"/>
      <c r="D587" s="318"/>
      <c r="E587" s="318"/>
      <c r="F587" s="318"/>
      <c r="G587" s="29"/>
      <c r="H587" s="29"/>
      <c r="I587" s="29"/>
      <c r="J587" s="29"/>
      <c r="K587" s="29"/>
      <c r="L587" s="29"/>
      <c r="M587" s="29"/>
      <c r="N587" s="29"/>
      <c r="O587" s="29"/>
      <c r="P587" s="29"/>
      <c r="Q587" s="29"/>
      <c r="R587" s="29"/>
      <c r="S587" s="29"/>
      <c r="T587" s="29"/>
      <c r="U587" s="29"/>
      <c r="V587" s="29"/>
      <c r="W587" s="29"/>
      <c r="X587" s="29"/>
      <c r="Y587" s="29"/>
      <c r="Z587" s="29"/>
      <c r="AA587" s="29"/>
      <c r="AB587" s="29"/>
      <c r="AC587" s="29"/>
      <c r="AD587" s="29"/>
      <c r="AE587" s="29"/>
      <c r="AF587" s="29"/>
      <c r="AG587" s="29"/>
      <c r="AH587" s="29"/>
      <c r="AI587" s="29"/>
    </row>
    <row r="588" spans="2:35" ht="12.6" customHeight="1">
      <c r="B588" s="318"/>
      <c r="C588" s="318"/>
      <c r="D588" s="318"/>
      <c r="E588" s="318"/>
      <c r="F588" s="318"/>
      <c r="G588" s="29"/>
      <c r="H588" s="29"/>
      <c r="I588" s="29"/>
      <c r="J588" s="29"/>
      <c r="K588" s="29"/>
      <c r="L588" s="29"/>
      <c r="M588" s="29"/>
      <c r="N588" s="29"/>
      <c r="O588" s="29"/>
      <c r="P588" s="29"/>
      <c r="Q588" s="29"/>
      <c r="R588" s="29"/>
      <c r="S588" s="29"/>
      <c r="T588" s="29"/>
      <c r="U588" s="29"/>
      <c r="V588" s="29"/>
      <c r="W588" s="29"/>
      <c r="X588" s="29"/>
      <c r="Y588" s="29"/>
      <c r="Z588" s="29"/>
      <c r="AA588" s="29"/>
      <c r="AB588" s="29"/>
      <c r="AC588" s="29"/>
      <c r="AD588" s="29"/>
      <c r="AE588" s="29"/>
      <c r="AF588" s="29"/>
      <c r="AG588" s="29"/>
      <c r="AH588" s="29"/>
      <c r="AI588" s="29"/>
    </row>
    <row r="589" spans="2:35" ht="12.6" customHeight="1">
      <c r="B589" s="113"/>
      <c r="C589" s="113"/>
      <c r="D589" s="113"/>
      <c r="E589" s="113"/>
      <c r="F589" s="113"/>
      <c r="G589" s="113"/>
      <c r="H589" s="113"/>
      <c r="I589" s="113"/>
      <c r="J589" s="113"/>
      <c r="K589" s="113"/>
      <c r="L589" s="113"/>
      <c r="M589" s="113"/>
      <c r="N589" s="113"/>
      <c r="O589" s="113"/>
      <c r="P589" s="113"/>
      <c r="Q589" s="113"/>
      <c r="R589" s="113"/>
      <c r="S589" s="29"/>
      <c r="T589" s="113"/>
      <c r="U589" s="113"/>
      <c r="V589" s="113"/>
      <c r="W589" s="113"/>
      <c r="X589" s="113"/>
      <c r="Y589" s="113"/>
      <c r="Z589" s="113"/>
      <c r="AA589" s="113"/>
      <c r="AB589" s="113"/>
      <c r="AC589" s="315"/>
      <c r="AD589" s="315"/>
      <c r="AE589" s="315"/>
      <c r="AF589" s="315"/>
      <c r="AG589" s="315"/>
      <c r="AH589" s="315"/>
      <c r="AI589" s="315"/>
    </row>
    <row r="590" spans="2:35" ht="12.6" customHeight="1">
      <c r="B590" s="113"/>
      <c r="C590" s="113"/>
      <c r="D590" s="113"/>
      <c r="E590" s="113"/>
      <c r="F590" s="113"/>
      <c r="G590" s="113"/>
      <c r="H590" s="113"/>
      <c r="I590" s="113"/>
      <c r="J590" s="113"/>
      <c r="K590" s="315"/>
      <c r="L590" s="315"/>
      <c r="M590" s="315"/>
      <c r="N590" s="315"/>
      <c r="O590" s="315"/>
      <c r="P590" s="315"/>
      <c r="Q590" s="315"/>
      <c r="R590" s="113"/>
      <c r="S590" s="29"/>
      <c r="T590" s="113"/>
      <c r="U590" s="113"/>
      <c r="V590" s="113"/>
      <c r="W590" s="113"/>
      <c r="X590" s="113"/>
      <c r="Y590" s="113"/>
      <c r="Z590" s="113"/>
      <c r="AA590" s="113"/>
      <c r="AB590" s="113"/>
      <c r="AC590" s="316"/>
      <c r="AD590" s="316"/>
      <c r="AE590" s="316"/>
      <c r="AF590" s="316"/>
      <c r="AG590" s="316"/>
      <c r="AH590" s="316"/>
      <c r="AI590" s="316"/>
    </row>
    <row r="591" spans="2:35" ht="12.6" customHeight="1">
      <c r="B591" s="113"/>
      <c r="C591" s="113"/>
      <c r="D591" s="113"/>
      <c r="E591" s="113"/>
      <c r="F591" s="113"/>
      <c r="G591" s="113"/>
      <c r="H591" s="113"/>
      <c r="I591" s="113"/>
      <c r="J591" s="113"/>
      <c r="K591" s="113"/>
      <c r="L591" s="113"/>
      <c r="M591" s="113"/>
      <c r="N591" s="113"/>
      <c r="O591" s="113"/>
      <c r="P591" s="113"/>
      <c r="Q591" s="113"/>
      <c r="R591" s="113"/>
      <c r="S591" s="29"/>
      <c r="T591" s="113"/>
      <c r="U591" s="113"/>
      <c r="V591" s="113"/>
      <c r="W591" s="113"/>
      <c r="X591" s="113"/>
      <c r="Y591" s="113"/>
      <c r="Z591" s="113"/>
      <c r="AA591" s="113"/>
      <c r="AB591" s="113"/>
      <c r="AC591" s="316"/>
      <c r="AD591" s="316"/>
      <c r="AE591" s="316"/>
      <c r="AF591" s="316"/>
      <c r="AG591" s="316"/>
      <c r="AH591" s="316"/>
      <c r="AI591" s="316"/>
    </row>
    <row r="592" spans="2:35" ht="12.6" customHeight="1">
      <c r="B592" s="113"/>
      <c r="C592" s="113"/>
      <c r="D592" s="113"/>
      <c r="E592" s="113"/>
      <c r="F592" s="113"/>
      <c r="G592" s="113"/>
      <c r="H592" s="113"/>
      <c r="I592" s="113"/>
      <c r="J592" s="113"/>
      <c r="K592" s="315"/>
      <c r="L592" s="315"/>
      <c r="M592" s="315"/>
      <c r="N592" s="315"/>
      <c r="O592" s="315"/>
      <c r="P592" s="315"/>
      <c r="Q592" s="315"/>
      <c r="R592" s="113"/>
      <c r="S592" s="29"/>
      <c r="T592" s="113"/>
      <c r="U592" s="113"/>
      <c r="V592" s="113"/>
      <c r="W592" s="113"/>
      <c r="X592" s="113"/>
      <c r="Y592" s="113"/>
      <c r="Z592" s="113"/>
      <c r="AA592" s="113"/>
      <c r="AB592" s="113"/>
      <c r="AC592" s="316"/>
      <c r="AD592" s="316"/>
      <c r="AE592" s="316"/>
      <c r="AF592" s="316"/>
      <c r="AG592" s="316"/>
      <c r="AH592" s="316"/>
      <c r="AI592" s="316"/>
    </row>
    <row r="593" spans="2:35" ht="12.6" customHeight="1">
      <c r="B593" s="113"/>
      <c r="C593" s="113"/>
      <c r="D593" s="113"/>
      <c r="E593" s="113"/>
      <c r="F593" s="113"/>
      <c r="G593" s="113"/>
      <c r="H593" s="113"/>
      <c r="I593" s="113"/>
      <c r="J593" s="113"/>
      <c r="K593" s="315"/>
      <c r="L593" s="315"/>
      <c r="M593" s="315"/>
      <c r="N593" s="315"/>
      <c r="O593" s="315"/>
      <c r="P593" s="315"/>
      <c r="Q593" s="315"/>
      <c r="R593" s="113"/>
      <c r="S593" s="29"/>
      <c r="T593" s="113"/>
      <c r="U593" s="113"/>
      <c r="V593" s="113"/>
      <c r="W593" s="113"/>
      <c r="X593" s="113"/>
      <c r="Y593" s="113"/>
      <c r="Z593" s="113"/>
      <c r="AA593" s="113"/>
      <c r="AB593" s="113"/>
      <c r="AC593" s="316"/>
      <c r="AD593" s="316"/>
      <c r="AE593" s="316"/>
      <c r="AF593" s="316"/>
      <c r="AG593" s="316"/>
      <c r="AH593" s="316"/>
      <c r="AI593" s="316"/>
    </row>
    <row r="594" spans="2:35" ht="12.6" customHeight="1">
      <c r="B594" s="113"/>
      <c r="C594" s="113"/>
      <c r="D594" s="113"/>
      <c r="E594" s="113"/>
      <c r="F594" s="113"/>
      <c r="G594" s="113"/>
      <c r="H594" s="113"/>
      <c r="I594" s="113"/>
      <c r="J594" s="113"/>
      <c r="K594" s="315"/>
      <c r="L594" s="315"/>
      <c r="M594" s="315"/>
      <c r="N594" s="315"/>
      <c r="O594" s="315"/>
      <c r="P594" s="315"/>
      <c r="Q594" s="315"/>
      <c r="R594" s="113"/>
      <c r="S594" s="29"/>
      <c r="T594" s="113"/>
      <c r="U594" s="113"/>
      <c r="V594" s="113"/>
      <c r="W594" s="113"/>
      <c r="X594" s="113"/>
      <c r="Y594" s="113"/>
      <c r="Z594" s="113"/>
      <c r="AA594" s="113"/>
      <c r="AB594" s="113"/>
      <c r="AC594" s="316"/>
      <c r="AD594" s="316"/>
      <c r="AE594" s="316"/>
      <c r="AF594" s="316"/>
      <c r="AG594" s="316"/>
      <c r="AH594" s="316"/>
      <c r="AI594" s="316"/>
    </row>
    <row r="595" spans="2:35" ht="12.6" customHeight="1">
      <c r="B595" s="113"/>
      <c r="C595" s="113"/>
      <c r="D595" s="113"/>
      <c r="E595" s="113"/>
      <c r="F595" s="113"/>
      <c r="G595" s="113"/>
      <c r="H595" s="113"/>
      <c r="I595" s="113"/>
      <c r="J595" s="113"/>
      <c r="K595" s="315"/>
      <c r="L595" s="315"/>
      <c r="M595" s="315"/>
      <c r="N595" s="315"/>
      <c r="O595" s="315"/>
      <c r="P595" s="315"/>
      <c r="Q595" s="315"/>
      <c r="R595" s="113"/>
      <c r="S595" s="29"/>
      <c r="T595" s="113"/>
      <c r="U595" s="113"/>
      <c r="V595" s="113"/>
      <c r="W595" s="113"/>
      <c r="X595" s="113"/>
      <c r="Y595" s="113"/>
      <c r="Z595" s="113"/>
      <c r="AA595" s="113"/>
      <c r="AB595" s="113"/>
      <c r="AC595" s="316"/>
      <c r="AD595" s="316"/>
      <c r="AE595" s="316"/>
      <c r="AF595" s="316"/>
      <c r="AG595" s="316"/>
      <c r="AH595" s="316"/>
      <c r="AI595" s="316"/>
    </row>
    <row r="596" spans="2:35" ht="12.6" customHeight="1">
      <c r="B596" s="113"/>
      <c r="C596" s="113"/>
      <c r="D596" s="113"/>
      <c r="E596" s="113"/>
      <c r="F596" s="113"/>
      <c r="G596" s="113"/>
      <c r="H596" s="113"/>
      <c r="I596" s="113"/>
      <c r="J596" s="113"/>
      <c r="K596" s="315"/>
      <c r="L596" s="315"/>
      <c r="M596" s="315"/>
      <c r="N596" s="315"/>
      <c r="O596" s="315"/>
      <c r="P596" s="315"/>
      <c r="Q596" s="315"/>
      <c r="R596" s="113"/>
      <c r="S596" s="29"/>
      <c r="T596" s="113"/>
      <c r="U596" s="113"/>
      <c r="V596" s="113"/>
      <c r="W596" s="113"/>
      <c r="X596" s="113"/>
      <c r="Y596" s="113"/>
      <c r="Z596" s="113"/>
      <c r="AA596" s="113"/>
      <c r="AB596" s="113"/>
      <c r="AC596" s="316"/>
      <c r="AD596" s="316"/>
      <c r="AE596" s="316"/>
      <c r="AF596" s="316"/>
      <c r="AG596" s="316"/>
      <c r="AH596" s="316"/>
      <c r="AI596" s="316"/>
    </row>
    <row r="597" spans="2:35" ht="12.6" customHeight="1">
      <c r="B597" s="113"/>
      <c r="C597" s="113"/>
      <c r="D597" s="113"/>
      <c r="E597" s="113"/>
      <c r="F597" s="113"/>
      <c r="G597" s="113"/>
      <c r="H597" s="113"/>
      <c r="I597" s="113"/>
      <c r="J597" s="113"/>
      <c r="K597" s="315"/>
      <c r="L597" s="315"/>
      <c r="M597" s="315"/>
      <c r="N597" s="315"/>
      <c r="O597" s="315"/>
      <c r="P597" s="315"/>
      <c r="Q597" s="315"/>
      <c r="R597" s="29"/>
      <c r="S597" s="29"/>
      <c r="T597" s="113"/>
      <c r="U597" s="113"/>
      <c r="V597" s="113"/>
      <c r="W597" s="113"/>
      <c r="X597" s="113"/>
      <c r="Y597" s="113"/>
      <c r="Z597" s="113"/>
      <c r="AA597" s="113"/>
      <c r="AB597" s="113"/>
      <c r="AC597" s="316"/>
      <c r="AD597" s="316"/>
      <c r="AE597" s="316"/>
      <c r="AF597" s="316"/>
      <c r="AG597" s="316"/>
      <c r="AH597" s="316"/>
      <c r="AI597" s="316"/>
    </row>
    <row r="598" spans="2:35" ht="12.6" customHeight="1">
      <c r="B598" s="113"/>
      <c r="C598" s="113"/>
      <c r="D598" s="113"/>
      <c r="E598" s="113"/>
      <c r="F598" s="113"/>
      <c r="G598" s="113"/>
      <c r="H598" s="113"/>
      <c r="I598" s="113"/>
      <c r="J598" s="113"/>
      <c r="K598" s="315"/>
      <c r="L598" s="315"/>
      <c r="M598" s="315"/>
      <c r="N598" s="315"/>
      <c r="O598" s="315"/>
      <c r="P598" s="315"/>
      <c r="Q598" s="315"/>
      <c r="R598" s="29"/>
      <c r="S598" s="29"/>
      <c r="T598" s="113"/>
      <c r="U598" s="113"/>
      <c r="V598" s="113"/>
      <c r="W598" s="113"/>
      <c r="X598" s="113"/>
      <c r="Y598" s="113"/>
      <c r="Z598" s="113"/>
      <c r="AA598" s="113"/>
      <c r="AB598" s="113"/>
      <c r="AC598" s="113"/>
      <c r="AD598" s="113"/>
      <c r="AE598" s="113"/>
      <c r="AF598" s="113"/>
      <c r="AG598" s="113"/>
      <c r="AH598" s="113"/>
      <c r="AI598" s="113"/>
    </row>
    <row r="599" spans="2:35" ht="12.6" customHeight="1">
      <c r="B599" s="29"/>
      <c r="C599" s="29"/>
      <c r="D599" s="29"/>
      <c r="E599" s="29"/>
      <c r="F599" s="29"/>
      <c r="G599" s="29"/>
      <c r="H599" s="29"/>
      <c r="I599" s="29"/>
      <c r="J599" s="29"/>
      <c r="K599" s="29"/>
      <c r="L599" s="29"/>
      <c r="M599" s="29"/>
      <c r="N599" s="29"/>
      <c r="O599" s="29"/>
      <c r="P599" s="315"/>
      <c r="Q599" s="315"/>
      <c r="R599" s="29"/>
      <c r="S599" s="29"/>
      <c r="T599" s="29"/>
      <c r="U599" s="29"/>
      <c r="V599" s="29"/>
      <c r="W599" s="29"/>
      <c r="X599" s="29"/>
      <c r="Y599" s="29"/>
      <c r="Z599" s="29"/>
      <c r="AA599" s="29"/>
      <c r="AB599" s="29"/>
      <c r="AC599" s="29"/>
      <c r="AD599" s="29"/>
      <c r="AE599" s="29"/>
      <c r="AF599" s="29"/>
      <c r="AG599" s="29"/>
      <c r="AH599" s="29"/>
      <c r="AI599" s="29"/>
    </row>
    <row r="600" spans="2:35" ht="12.6" customHeight="1">
      <c r="B600" s="113"/>
      <c r="C600"/>
      <c r="D600"/>
      <c r="E600"/>
      <c r="F600"/>
      <c r="G600"/>
      <c r="H600"/>
      <c r="I600"/>
      <c r="J600"/>
      <c r="K600"/>
      <c r="L600"/>
      <c r="M600"/>
      <c r="N600"/>
      <c r="O600"/>
      <c r="P600"/>
      <c r="Q600"/>
      <c r="R600"/>
      <c r="S600"/>
      <c r="T600"/>
      <c r="U600"/>
      <c r="V600"/>
      <c r="W600"/>
      <c r="X600"/>
      <c r="Y600"/>
      <c r="Z600" s="29"/>
      <c r="AA600" s="29"/>
      <c r="AB600"/>
      <c r="AC600" s="29"/>
      <c r="AD600" s="29"/>
      <c r="AE600" s="29"/>
      <c r="AF600" s="29"/>
      <c r="AG600" s="29"/>
      <c r="AH600" s="29"/>
      <c r="AI600" s="29"/>
    </row>
    <row r="601" spans="2:35" ht="12.6" customHeight="1">
      <c r="B601" s="113"/>
      <c r="C601"/>
      <c r="D601"/>
      <c r="E601"/>
      <c r="F601"/>
      <c r="G601"/>
      <c r="H601"/>
      <c r="I601"/>
      <c r="J601"/>
      <c r="K601"/>
      <c r="L601"/>
      <c r="M601"/>
      <c r="N601"/>
      <c r="O601"/>
      <c r="P601"/>
      <c r="Q601"/>
      <c r="R601"/>
      <c r="S601"/>
      <c r="T601"/>
      <c r="U601"/>
      <c r="V601"/>
      <c r="W601"/>
      <c r="X601"/>
      <c r="Y601"/>
      <c r="Z601"/>
      <c r="AA601"/>
      <c r="AB601"/>
      <c r="AC601"/>
      <c r="AD601"/>
      <c r="AE601"/>
      <c r="AF601"/>
      <c r="AG601"/>
      <c r="AH601" s="113"/>
      <c r="AI601" s="113"/>
    </row>
    <row r="602" spans="2:35" ht="12.6" customHeight="1">
      <c r="B602" s="29"/>
      <c r="C602"/>
      <c r="D602"/>
      <c r="E602"/>
      <c r="F602"/>
      <c r="G602"/>
      <c r="H602"/>
      <c r="I602"/>
      <c r="J602"/>
      <c r="K602"/>
      <c r="L602"/>
      <c r="M602"/>
      <c r="N602"/>
      <c r="O602"/>
      <c r="P602"/>
      <c r="Q602"/>
      <c r="R602"/>
      <c r="S602"/>
      <c r="T602"/>
      <c r="U602"/>
      <c r="V602"/>
      <c r="W602"/>
      <c r="X602"/>
      <c r="Y602"/>
      <c r="Z602"/>
      <c r="AA602"/>
      <c r="AB602"/>
      <c r="AC602"/>
      <c r="AD602"/>
      <c r="AE602"/>
      <c r="AF602"/>
      <c r="AG602"/>
      <c r="AH602" s="29"/>
      <c r="AI602" s="29"/>
    </row>
    <row r="603" spans="2:35" ht="12.6" customHeight="1">
      <c r="B603" s="29"/>
      <c r="C603" s="29"/>
      <c r="D603" s="29"/>
      <c r="E603" s="29"/>
      <c r="F603"/>
      <c r="G603"/>
      <c r="H603"/>
      <c r="I603"/>
      <c r="J603"/>
      <c r="K603"/>
      <c r="L603"/>
      <c r="M603"/>
      <c r="N603"/>
      <c r="O603"/>
      <c r="P603"/>
      <c r="Q603"/>
      <c r="R603"/>
      <c r="S603"/>
      <c r="T603"/>
      <c r="U603"/>
      <c r="V603"/>
      <c r="W603"/>
      <c r="X603"/>
      <c r="Y603"/>
      <c r="Z603"/>
      <c r="AA603"/>
      <c r="AB603"/>
      <c r="AC603"/>
      <c r="AD603"/>
      <c r="AE603"/>
      <c r="AF603"/>
      <c r="AG603"/>
      <c r="AH603" s="29"/>
      <c r="AI603" s="29"/>
    </row>
    <row r="604" spans="2:35" ht="12.6" customHeight="1">
      <c r="B604" s="29"/>
      <c r="C604" s="29"/>
      <c r="D604" s="29"/>
      <c r="E604" s="29"/>
      <c r="F604"/>
      <c r="G604"/>
      <c r="H604"/>
      <c r="I604"/>
      <c r="J604"/>
      <c r="K604"/>
      <c r="L604"/>
      <c r="M604"/>
      <c r="N604"/>
      <c r="O604"/>
      <c r="P604"/>
      <c r="Q604"/>
      <c r="R604"/>
      <c r="S604"/>
      <c r="T604"/>
      <c r="U604"/>
      <c r="V604"/>
      <c r="W604"/>
      <c r="X604"/>
      <c r="Y604"/>
      <c r="Z604"/>
      <c r="AA604" s="29"/>
      <c r="AB604" s="29"/>
      <c r="AC604" s="29"/>
      <c r="AD604" s="29"/>
      <c r="AE604" s="29"/>
      <c r="AF604" s="29"/>
      <c r="AG604" s="29"/>
      <c r="AH604" s="29"/>
      <c r="AI604" s="29"/>
    </row>
    <row r="605" spans="2:35" ht="12.6" customHeight="1">
      <c r="B605"/>
      <c r="C605"/>
      <c r="D605" s="672">
        <v>25</v>
      </c>
      <c r="E605" s="673"/>
      <c r="F605" s="502" t="s">
        <v>1078</v>
      </c>
      <c r="G605" s="503"/>
      <c r="H605" s="503"/>
      <c r="I605" s="503"/>
      <c r="J605" s="503"/>
      <c r="K605" s="503"/>
      <c r="L605" s="503"/>
      <c r="M605" s="503"/>
      <c r="N605" s="503"/>
      <c r="O605" s="503"/>
      <c r="P605" s="503"/>
      <c r="Q605" s="503"/>
      <c r="R605" s="503"/>
      <c r="S605" s="503"/>
      <c r="T605" s="503"/>
      <c r="U605" s="503"/>
      <c r="V605" s="503"/>
      <c r="W605" s="503"/>
      <c r="X605" s="503"/>
      <c r="Y605" s="503"/>
      <c r="Z605" s="504"/>
      <c r="AA605" s="405"/>
      <c r="AB605" s="406"/>
      <c r="AC605" s="405"/>
      <c r="AD605" s="405"/>
      <c r="AE605" s="405"/>
      <c r="AF605" s="405"/>
      <c r="AG605" s="405"/>
      <c r="AH605"/>
      <c r="AI605" s="369"/>
    </row>
    <row r="606" spans="2:35" ht="12.6" customHeight="1">
      <c r="B606"/>
      <c r="C606"/>
      <c r="D606" s="672"/>
      <c r="E606" s="673"/>
      <c r="F606" s="674"/>
      <c r="G606" s="675"/>
      <c r="H606" s="675"/>
      <c r="I606" s="675"/>
      <c r="J606" s="675"/>
      <c r="K606" s="675"/>
      <c r="L606" s="675"/>
      <c r="M606" s="675"/>
      <c r="N606" s="675"/>
      <c r="O606" s="675"/>
      <c r="P606" s="675"/>
      <c r="Q606" s="675"/>
      <c r="R606" s="675"/>
      <c r="S606" s="675"/>
      <c r="T606" s="675"/>
      <c r="U606" s="675"/>
      <c r="V606" s="675"/>
      <c r="W606" s="675"/>
      <c r="X606" s="675"/>
      <c r="Y606" s="675"/>
      <c r="Z606" s="676"/>
      <c r="AA606" s="405"/>
      <c r="AB606" s="407" t="str">
        <f>IFERROR("DM "&amp;INDEX('Physical Condition &amp; DM'!$A$93:$A$143,MATCH(VALUE(TRIM(RIGHT(D605,2))),'Physical Condition &amp; DM'!$AE$93:$AE$143,0))&amp;IF(ISBLANK(INDEX('Physical Condition &amp; DM'!$AG$93:$AG$143,MATCH(VALUE(TRIM(RIGHT(D605,2))),'Physical Condition &amp; DM'!$AE$93:$AE$143,0))),"",": Est. Cost "&amp;TEXT(INDEX('Physical Condition &amp; DM'!$AG$93:$AG$143,MATCH(VALUE(TRIM(RIGHT(D605,2))),'Physical Condition &amp; DM'!$AE$93:$AE$143,0)),"$#,##0")),"")</f>
        <v/>
      </c>
      <c r="AC606" s="405"/>
      <c r="AD606" s="405"/>
      <c r="AE606" s="405"/>
      <c r="AF606" s="405"/>
      <c r="AG606" s="405"/>
      <c r="AH606"/>
      <c r="AI606" s="369"/>
    </row>
    <row r="607" spans="2:35" ht="15" customHeight="1">
      <c r="B607"/>
      <c r="C607"/>
      <c r="D607" s="672"/>
      <c r="E607" s="672"/>
      <c r="F607" s="505"/>
      <c r="G607" s="506"/>
      <c r="H607" s="506"/>
      <c r="I607" s="506"/>
      <c r="J607" s="506"/>
      <c r="K607" s="506"/>
      <c r="L607" s="506"/>
      <c r="M607" s="506"/>
      <c r="N607" s="506"/>
      <c r="O607" s="506"/>
      <c r="P607" s="506"/>
      <c r="Q607" s="506"/>
      <c r="R607" s="506"/>
      <c r="S607" s="506"/>
      <c r="T607" s="506"/>
      <c r="U607" s="506"/>
      <c r="V607" s="506"/>
      <c r="W607" s="506"/>
      <c r="X607" s="506"/>
      <c r="Y607" s="506"/>
      <c r="Z607" s="507"/>
      <c r="AA607" s="369"/>
      <c r="AB607" s="407" t="str">
        <f t="array" aca="1" ref="AB607" ca="1">IFERROR("RV "&amp;INDEX('Repairs Verification'!$A$29:$A$2177,MATCH(VALUE(TRIM(RIGHT(D605,2))),'Repairs Verification'!$AT$29:$AT$2177,0))&amp;IF(ISBLANK(INDEX('Repairs Verification'!$AT$29:$AT$2177,MATCH(VALUE(TRIM(RIGHT(D605,2))),'Repairs Verification'!$AT$29:$AT$2177,0))),"",": "&amp;INDIRECT("RepairStatusType"&amp;INDEX('Repairs Verification'!$A$29:$A$2177,MATCH(VALUE(TRIM(RIGHT(D605,2))),'Repairs Verification'!$AT$29:$AT$2177,0)))),"")</f>
        <v/>
      </c>
      <c r="AC607" s="408"/>
      <c r="AD607" s="408"/>
      <c r="AE607" s="408"/>
      <c r="AF607" s="408"/>
      <c r="AG607" s="408"/>
      <c r="AH607" s="369"/>
      <c r="AI607" s="369"/>
    </row>
    <row r="608" spans="2:35" ht="15" customHeight="1">
      <c r="B608" s="116"/>
      <c r="C608" s="116"/>
      <c r="D608" s="116"/>
      <c r="E608" s="116"/>
      <c r="F608" s="116"/>
      <c r="G608" s="116"/>
      <c r="H608" s="116"/>
      <c r="I608" s="116"/>
      <c r="J608" s="116"/>
      <c r="K608" s="116"/>
      <c r="L608" s="116"/>
      <c r="M608" s="116"/>
      <c r="N608" s="116"/>
      <c r="O608" s="116"/>
      <c r="P608" s="29"/>
      <c r="Q608" s="29"/>
      <c r="R608" s="113"/>
      <c r="S608" s="29"/>
      <c r="T608" s="113"/>
      <c r="U608" s="113"/>
      <c r="V608" s="113"/>
      <c r="W608" s="113"/>
      <c r="X608" s="113"/>
      <c r="Y608" s="113"/>
      <c r="Z608" s="113"/>
      <c r="AA608" s="29"/>
      <c r="AB608" s="29"/>
      <c r="AC608" s="29"/>
      <c r="AD608" s="29"/>
      <c r="AE608" s="29"/>
      <c r="AF608" s="29"/>
      <c r="AG608" s="29"/>
      <c r="AH608" s="29"/>
      <c r="AI608" s="117"/>
    </row>
    <row r="609" spans="2:35" ht="15" customHeight="1">
      <c r="B609" s="317"/>
      <c r="C609" s="317"/>
      <c r="D609" s="317"/>
      <c r="E609" s="317"/>
      <c r="F609" s="317"/>
      <c r="G609" s="317"/>
      <c r="H609" s="317"/>
      <c r="I609" s="317"/>
      <c r="J609" s="317"/>
      <c r="K609" s="317"/>
      <c r="L609" s="317"/>
      <c r="M609" s="317"/>
      <c r="N609" s="317"/>
      <c r="O609" s="317"/>
      <c r="P609" s="317"/>
      <c r="Q609" s="317"/>
      <c r="R609" s="113"/>
      <c r="S609" s="29"/>
      <c r="T609" s="29"/>
      <c r="U609" s="29"/>
      <c r="V609" s="29"/>
      <c r="W609" s="29"/>
      <c r="X609" s="29"/>
      <c r="Y609" s="29"/>
      <c r="Z609" s="29"/>
      <c r="AA609" s="29"/>
      <c r="AB609" s="29"/>
      <c r="AC609" s="29"/>
      <c r="AD609" s="29"/>
      <c r="AE609" s="29"/>
      <c r="AF609" s="29"/>
      <c r="AG609" s="29"/>
      <c r="AH609" s="29"/>
      <c r="AI609" s="29"/>
    </row>
    <row r="610" spans="2:35" ht="12.6" customHeight="1">
      <c r="B610" s="317"/>
      <c r="C610" s="317"/>
      <c r="D610" s="317"/>
      <c r="E610" s="317"/>
      <c r="F610" s="317"/>
      <c r="G610" s="317"/>
      <c r="H610" s="317"/>
      <c r="I610" s="317"/>
      <c r="J610" s="317"/>
      <c r="K610" s="317"/>
      <c r="L610" s="317"/>
      <c r="M610" s="317"/>
      <c r="N610" s="317"/>
      <c r="O610" s="317"/>
      <c r="P610" s="317"/>
      <c r="Q610" s="317"/>
      <c r="R610" s="113"/>
      <c r="S610" s="29"/>
      <c r="T610" s="29"/>
      <c r="U610" s="29"/>
      <c r="V610" s="29"/>
      <c r="W610" s="29"/>
      <c r="X610" s="29"/>
      <c r="Y610" s="29"/>
      <c r="Z610" s="29"/>
      <c r="AA610" s="29"/>
      <c r="AB610" s="29"/>
      <c r="AC610" s="29"/>
      <c r="AD610" s="29"/>
      <c r="AE610" s="29"/>
      <c r="AF610" s="29"/>
      <c r="AG610" s="29"/>
      <c r="AH610" s="29"/>
      <c r="AI610" s="29"/>
    </row>
    <row r="611" spans="2:35" ht="12.6" customHeight="1">
      <c r="B611" s="318"/>
      <c r="C611" s="318"/>
      <c r="D611" s="318"/>
      <c r="E611" s="318"/>
      <c r="F611" s="318"/>
      <c r="G611" s="29"/>
      <c r="H611" s="29"/>
      <c r="I611" s="29"/>
      <c r="J611" s="29"/>
      <c r="K611" s="29"/>
      <c r="L611" s="29"/>
      <c r="M611" s="29"/>
      <c r="N611" s="29"/>
      <c r="O611" s="29"/>
      <c r="P611" s="29"/>
      <c r="Q611" s="29"/>
      <c r="R611" s="29"/>
      <c r="S611" s="29"/>
      <c r="T611" s="29"/>
      <c r="U611" s="29"/>
      <c r="V611" s="29"/>
      <c r="W611" s="29"/>
      <c r="X611" s="29"/>
      <c r="Y611" s="29"/>
      <c r="Z611" s="29"/>
      <c r="AA611" s="29"/>
      <c r="AB611" s="29"/>
      <c r="AC611" s="29"/>
      <c r="AD611" s="29"/>
      <c r="AE611" s="29"/>
      <c r="AF611" s="29"/>
      <c r="AG611" s="29"/>
      <c r="AH611" s="29"/>
      <c r="AI611" s="29"/>
    </row>
    <row r="612" spans="2:35" ht="12.6" customHeight="1">
      <c r="B612" s="318"/>
      <c r="C612" s="318"/>
      <c r="D612" s="318"/>
      <c r="E612" s="318"/>
      <c r="F612" s="318"/>
      <c r="G612" s="29"/>
      <c r="H612" s="29"/>
      <c r="I612" s="29"/>
      <c r="J612" s="29"/>
      <c r="K612" s="29"/>
      <c r="L612" s="29"/>
      <c r="M612" s="29"/>
      <c r="N612" s="29"/>
      <c r="O612" s="29"/>
      <c r="P612" s="29"/>
      <c r="Q612" s="29"/>
      <c r="R612" s="29"/>
      <c r="S612" s="29"/>
      <c r="T612" s="29"/>
      <c r="U612" s="29"/>
      <c r="V612" s="29"/>
      <c r="W612" s="29"/>
      <c r="X612" s="29"/>
      <c r="Y612" s="29"/>
      <c r="Z612" s="29"/>
      <c r="AA612" s="29"/>
      <c r="AB612" s="29"/>
      <c r="AC612" s="29"/>
      <c r="AD612" s="29"/>
      <c r="AE612" s="29"/>
      <c r="AF612" s="29"/>
      <c r="AG612" s="29"/>
      <c r="AH612" s="29"/>
      <c r="AI612" s="29"/>
    </row>
    <row r="613" spans="2:35" ht="12.6" customHeight="1">
      <c r="B613" s="113"/>
      <c r="C613" s="113"/>
      <c r="D613" s="113"/>
      <c r="E613" s="113"/>
      <c r="F613" s="113"/>
      <c r="G613" s="113"/>
      <c r="H613" s="113"/>
      <c r="I613" s="113"/>
      <c r="J613" s="113"/>
      <c r="K613" s="113"/>
      <c r="L613" s="113"/>
      <c r="M613" s="113"/>
      <c r="N613" s="113"/>
      <c r="O613" s="113"/>
      <c r="P613" s="113"/>
      <c r="Q613" s="113"/>
      <c r="R613" s="113"/>
      <c r="S613" s="29"/>
      <c r="T613" s="113"/>
      <c r="U613" s="113"/>
      <c r="V613" s="113"/>
      <c r="W613" s="113"/>
      <c r="X613" s="113"/>
      <c r="Y613" s="113"/>
      <c r="Z613" s="113"/>
      <c r="AA613" s="113"/>
      <c r="AB613" s="113"/>
      <c r="AC613" s="315"/>
      <c r="AD613" s="315"/>
      <c r="AE613" s="315"/>
      <c r="AF613" s="315"/>
      <c r="AG613" s="315"/>
      <c r="AH613" s="315"/>
      <c r="AI613" s="315"/>
    </row>
    <row r="614" spans="2:35" ht="12.6" customHeight="1">
      <c r="B614" s="113"/>
      <c r="C614" s="113"/>
      <c r="D614" s="113"/>
      <c r="E614" s="113"/>
      <c r="F614" s="113"/>
      <c r="G614" s="113"/>
      <c r="H614" s="113"/>
      <c r="I614" s="113"/>
      <c r="J614" s="113"/>
      <c r="K614" s="315"/>
      <c r="L614" s="315"/>
      <c r="M614" s="315"/>
      <c r="N614" s="315"/>
      <c r="O614" s="315"/>
      <c r="P614" s="315"/>
      <c r="Q614" s="315"/>
      <c r="R614" s="113"/>
      <c r="S614" s="29"/>
      <c r="T614" s="113"/>
      <c r="U614" s="113"/>
      <c r="V614" s="113"/>
      <c r="W614" s="113"/>
      <c r="X614" s="113"/>
      <c r="Y614" s="113"/>
      <c r="Z614" s="113"/>
      <c r="AA614" s="113"/>
      <c r="AB614" s="113"/>
      <c r="AC614" s="316"/>
      <c r="AD614" s="316"/>
      <c r="AE614" s="316"/>
      <c r="AF614" s="316"/>
      <c r="AG614" s="316"/>
      <c r="AH614" s="316"/>
      <c r="AI614" s="316"/>
    </row>
    <row r="615" spans="2:35" ht="12.6" customHeight="1">
      <c r="B615" s="113"/>
      <c r="C615" s="113"/>
      <c r="D615" s="113"/>
      <c r="E615" s="113"/>
      <c r="F615" s="113"/>
      <c r="G615" s="113"/>
      <c r="H615" s="113"/>
      <c r="I615" s="113"/>
      <c r="J615" s="113"/>
      <c r="K615" s="113"/>
      <c r="L615" s="113"/>
      <c r="M615" s="113"/>
      <c r="N615" s="113"/>
      <c r="O615" s="113"/>
      <c r="P615" s="113"/>
      <c r="Q615" s="113"/>
      <c r="R615" s="113"/>
      <c r="S615" s="29"/>
      <c r="T615" s="113"/>
      <c r="U615" s="113"/>
      <c r="V615" s="113"/>
      <c r="W615" s="113"/>
      <c r="X615" s="113"/>
      <c r="Y615" s="113"/>
      <c r="Z615" s="113"/>
      <c r="AA615" s="113"/>
      <c r="AB615" s="113"/>
      <c r="AC615" s="316"/>
      <c r="AD615" s="316"/>
      <c r="AE615" s="316"/>
      <c r="AF615" s="316"/>
      <c r="AG615" s="316"/>
      <c r="AH615" s="316"/>
      <c r="AI615" s="316"/>
    </row>
    <row r="616" spans="2:35" ht="12.6" customHeight="1">
      <c r="B616" s="113"/>
      <c r="C616" s="113"/>
      <c r="D616" s="113"/>
      <c r="E616" s="113"/>
      <c r="F616" s="113"/>
      <c r="G616" s="113"/>
      <c r="H616" s="113"/>
      <c r="I616" s="113"/>
      <c r="J616" s="113"/>
      <c r="K616" s="315"/>
      <c r="L616" s="315"/>
      <c r="M616" s="315"/>
      <c r="N616" s="315"/>
      <c r="O616" s="315"/>
      <c r="P616" s="315"/>
      <c r="Q616" s="315"/>
      <c r="R616" s="113"/>
      <c r="S616" s="29"/>
      <c r="T616" s="113"/>
      <c r="U616" s="113"/>
      <c r="V616" s="113"/>
      <c r="W616" s="113"/>
      <c r="X616" s="113"/>
      <c r="Y616" s="113"/>
      <c r="Z616" s="113"/>
      <c r="AA616" s="113"/>
      <c r="AB616" s="113"/>
      <c r="AC616" s="316"/>
      <c r="AD616" s="316"/>
      <c r="AE616" s="316"/>
      <c r="AF616" s="316"/>
      <c r="AG616" s="316"/>
      <c r="AH616" s="316"/>
      <c r="AI616" s="316"/>
    </row>
    <row r="617" spans="2:35" ht="12.6" customHeight="1">
      <c r="B617" s="113"/>
      <c r="C617" s="113"/>
      <c r="D617" s="113"/>
      <c r="E617" s="113"/>
      <c r="F617" s="113"/>
      <c r="G617" s="113"/>
      <c r="H617" s="113"/>
      <c r="I617" s="113"/>
      <c r="J617" s="113"/>
      <c r="K617" s="315"/>
      <c r="L617" s="315"/>
      <c r="M617" s="315"/>
      <c r="N617" s="315"/>
      <c r="O617" s="315"/>
      <c r="P617" s="315"/>
      <c r="Q617" s="315"/>
      <c r="R617" s="113"/>
      <c r="S617" s="29"/>
      <c r="T617" s="113"/>
      <c r="U617" s="113"/>
      <c r="V617" s="113"/>
      <c r="W617" s="113"/>
      <c r="X617" s="113"/>
      <c r="Y617" s="113"/>
      <c r="Z617" s="113"/>
      <c r="AA617" s="113"/>
      <c r="AB617" s="113"/>
      <c r="AC617" s="316"/>
      <c r="AD617" s="316"/>
      <c r="AE617" s="316"/>
      <c r="AF617" s="316"/>
      <c r="AG617" s="316"/>
      <c r="AH617" s="316"/>
      <c r="AI617" s="316"/>
    </row>
    <row r="618" spans="2:35" ht="12.6" customHeight="1">
      <c r="B618" s="113"/>
      <c r="C618" s="113"/>
      <c r="D618" s="113"/>
      <c r="E618" s="113"/>
      <c r="F618" s="113"/>
      <c r="G618" s="113"/>
      <c r="H618" s="113"/>
      <c r="I618" s="113"/>
      <c r="J618" s="113"/>
      <c r="K618" s="315"/>
      <c r="L618" s="315"/>
      <c r="M618" s="315"/>
      <c r="N618" s="315"/>
      <c r="O618" s="315"/>
      <c r="P618" s="315"/>
      <c r="Q618" s="315"/>
      <c r="R618" s="113"/>
      <c r="S618" s="29"/>
      <c r="T618" s="113"/>
      <c r="U618" s="113"/>
      <c r="V618" s="113"/>
      <c r="W618" s="113"/>
      <c r="X618" s="113"/>
      <c r="Y618" s="113"/>
      <c r="Z618" s="113"/>
      <c r="AA618" s="113"/>
      <c r="AB618" s="113"/>
      <c r="AC618" s="316"/>
      <c r="AD618" s="316"/>
      <c r="AE618" s="316"/>
      <c r="AF618" s="316"/>
      <c r="AG618" s="316"/>
      <c r="AH618" s="316"/>
      <c r="AI618" s="316"/>
    </row>
    <row r="619" spans="2:35" ht="12.6" customHeight="1">
      <c r="B619" s="113"/>
      <c r="C619" s="113"/>
      <c r="D619" s="113"/>
      <c r="E619" s="113"/>
      <c r="F619" s="113"/>
      <c r="G619" s="113"/>
      <c r="H619" s="113"/>
      <c r="I619" s="113"/>
      <c r="J619" s="113"/>
      <c r="K619" s="315"/>
      <c r="L619" s="315"/>
      <c r="M619" s="315"/>
      <c r="N619" s="315"/>
      <c r="O619" s="315"/>
      <c r="P619" s="315"/>
      <c r="Q619" s="315"/>
      <c r="R619" s="113"/>
      <c r="S619" s="29"/>
      <c r="T619" s="113"/>
      <c r="U619" s="113"/>
      <c r="V619" s="113"/>
      <c r="W619" s="113"/>
      <c r="X619" s="113"/>
      <c r="Y619" s="113"/>
      <c r="Z619" s="113"/>
      <c r="AA619" s="113"/>
      <c r="AB619" s="113"/>
      <c r="AC619" s="316"/>
      <c r="AD619" s="316"/>
      <c r="AE619" s="316"/>
      <c r="AF619" s="316"/>
      <c r="AG619" s="316"/>
      <c r="AH619" s="316"/>
      <c r="AI619" s="316"/>
    </row>
    <row r="620" spans="2:35" ht="12.6" customHeight="1">
      <c r="B620" s="113"/>
      <c r="C620" s="113"/>
      <c r="D620" s="113"/>
      <c r="E620" s="113"/>
      <c r="F620" s="113"/>
      <c r="G620" s="113"/>
      <c r="H620" s="113"/>
      <c r="I620" s="113"/>
      <c r="J620" s="113"/>
      <c r="K620" s="315"/>
      <c r="L620" s="315"/>
      <c r="M620" s="315"/>
      <c r="N620" s="315"/>
      <c r="O620" s="315"/>
      <c r="P620" s="315"/>
      <c r="Q620" s="315"/>
      <c r="R620" s="113"/>
      <c r="S620" s="29"/>
      <c r="T620" s="113"/>
      <c r="U620" s="113"/>
      <c r="V620" s="113"/>
      <c r="W620" s="113"/>
      <c r="X620" s="113"/>
      <c r="Y620" s="113"/>
      <c r="Z620" s="113"/>
      <c r="AA620" s="113"/>
      <c r="AB620" s="113"/>
      <c r="AC620" s="316"/>
      <c r="AD620" s="316"/>
      <c r="AE620" s="316"/>
      <c r="AF620" s="316"/>
      <c r="AG620" s="316"/>
      <c r="AH620" s="316"/>
      <c r="AI620" s="316"/>
    </row>
    <row r="621" spans="2:35" ht="12.6" customHeight="1">
      <c r="B621" s="113"/>
      <c r="C621" s="113"/>
      <c r="D621" s="113"/>
      <c r="E621" s="113"/>
      <c r="F621" s="113"/>
      <c r="G621" s="113"/>
      <c r="H621" s="113"/>
      <c r="I621" s="113"/>
      <c r="J621" s="113"/>
      <c r="K621" s="315"/>
      <c r="L621" s="315"/>
      <c r="M621" s="315"/>
      <c r="N621" s="315"/>
      <c r="O621" s="315"/>
      <c r="P621" s="315"/>
      <c r="Q621" s="315"/>
      <c r="R621" s="29"/>
      <c r="S621" s="29"/>
      <c r="T621" s="113"/>
      <c r="U621" s="113"/>
      <c r="V621" s="113"/>
      <c r="W621" s="113"/>
      <c r="X621" s="113"/>
      <c r="Y621" s="113"/>
      <c r="Z621" s="113"/>
      <c r="AA621" s="113"/>
      <c r="AB621" s="113"/>
      <c r="AC621" s="316"/>
      <c r="AD621" s="316"/>
      <c r="AE621" s="316"/>
      <c r="AF621" s="316"/>
      <c r="AG621" s="316"/>
      <c r="AH621" s="316"/>
      <c r="AI621" s="316"/>
    </row>
    <row r="622" spans="2:35" ht="12.6" customHeight="1">
      <c r="B622" s="113"/>
      <c r="C622" s="113"/>
      <c r="D622" s="113"/>
      <c r="E622" s="113"/>
      <c r="F622" s="113"/>
      <c r="G622" s="113"/>
      <c r="H622" s="113"/>
      <c r="I622" s="113"/>
      <c r="J622" s="113"/>
      <c r="K622" s="315"/>
      <c r="L622" s="315"/>
      <c r="M622" s="315"/>
      <c r="N622" s="315"/>
      <c r="O622" s="315"/>
      <c r="P622" s="315"/>
      <c r="Q622" s="315"/>
      <c r="R622" s="29"/>
      <c r="S622" s="29"/>
      <c r="T622" s="113"/>
      <c r="U622" s="113"/>
      <c r="V622" s="113"/>
      <c r="W622" s="113"/>
      <c r="X622" s="113"/>
      <c r="Y622" s="113"/>
      <c r="Z622" s="113"/>
      <c r="AA622" s="113"/>
      <c r="AB622" s="113"/>
      <c r="AC622" s="113"/>
      <c r="AD622" s="113"/>
      <c r="AE622" s="113"/>
      <c r="AF622" s="113"/>
      <c r="AG622" s="113"/>
      <c r="AH622" s="113"/>
      <c r="AI622" s="113"/>
    </row>
    <row r="623" spans="2:35" ht="12.6" customHeight="1">
      <c r="B623" s="29"/>
      <c r="C623" s="29"/>
      <c r="D623" s="29"/>
      <c r="E623" s="29"/>
      <c r="F623" s="29"/>
      <c r="G623" s="29"/>
      <c r="H623" s="29"/>
      <c r="I623" s="29"/>
      <c r="J623" s="29"/>
      <c r="K623" s="29"/>
      <c r="L623" s="29"/>
      <c r="M623" s="29"/>
      <c r="N623" s="29"/>
      <c r="O623" s="29"/>
      <c r="P623" s="315"/>
      <c r="Q623" s="315"/>
      <c r="R623" s="29"/>
      <c r="S623" s="29"/>
      <c r="T623" s="29"/>
      <c r="U623" s="29"/>
      <c r="V623" s="29"/>
      <c r="W623" s="29"/>
      <c r="X623" s="29"/>
      <c r="Y623" s="29"/>
      <c r="Z623" s="29"/>
      <c r="AA623" s="29"/>
      <c r="AB623" s="29"/>
      <c r="AC623" s="29"/>
      <c r="AD623" s="29"/>
      <c r="AE623" s="29"/>
      <c r="AF623" s="29"/>
      <c r="AG623" s="29"/>
      <c r="AH623" s="29"/>
      <c r="AI623" s="29"/>
    </row>
    <row r="624" spans="2:35" ht="12.6" customHeight="1">
      <c r="B624" s="113"/>
      <c r="C624"/>
      <c r="D624"/>
      <c r="E624"/>
      <c r="F624"/>
      <c r="G624"/>
      <c r="H624"/>
      <c r="I624"/>
      <c r="J624"/>
      <c r="K624"/>
      <c r="L624"/>
      <c r="M624"/>
      <c r="N624"/>
      <c r="O624"/>
      <c r="P624"/>
      <c r="Q624"/>
      <c r="R624"/>
      <c r="S624"/>
      <c r="T624"/>
      <c r="U624"/>
      <c r="V624"/>
      <c r="W624"/>
      <c r="X624"/>
      <c r="Y624"/>
      <c r="Z624" s="29"/>
      <c r="AA624" s="29"/>
      <c r="AB624"/>
      <c r="AC624" s="29"/>
      <c r="AD624" s="29"/>
      <c r="AE624" s="29"/>
      <c r="AF624" s="29"/>
      <c r="AG624" s="29"/>
      <c r="AH624" s="29"/>
      <c r="AI624" s="29"/>
    </row>
    <row r="625" spans="2:35" ht="12.6" customHeight="1">
      <c r="B625" s="113"/>
      <c r="C625"/>
      <c r="D625"/>
      <c r="E625"/>
      <c r="F625"/>
      <c r="G625"/>
      <c r="H625"/>
      <c r="I625"/>
      <c r="J625"/>
      <c r="K625"/>
      <c r="L625"/>
      <c r="M625"/>
      <c r="N625"/>
      <c r="O625"/>
      <c r="P625"/>
      <c r="Q625"/>
      <c r="R625"/>
      <c r="S625"/>
      <c r="T625"/>
      <c r="U625"/>
      <c r="V625"/>
      <c r="W625"/>
      <c r="X625"/>
      <c r="Y625"/>
      <c r="Z625"/>
      <c r="AA625"/>
      <c r="AB625"/>
      <c r="AC625"/>
      <c r="AD625"/>
      <c r="AE625"/>
      <c r="AF625"/>
      <c r="AG625"/>
      <c r="AH625" s="113"/>
      <c r="AI625" s="113"/>
    </row>
    <row r="626" spans="2:35" ht="12.6" customHeight="1">
      <c r="B626" s="29"/>
      <c r="C626"/>
      <c r="D626"/>
      <c r="E626"/>
      <c r="F626"/>
      <c r="G626"/>
      <c r="H626"/>
      <c r="I626"/>
      <c r="J626"/>
      <c r="K626"/>
      <c r="L626"/>
      <c r="M626"/>
      <c r="N626"/>
      <c r="O626"/>
      <c r="P626"/>
      <c r="Q626"/>
      <c r="R626"/>
      <c r="S626"/>
      <c r="T626"/>
      <c r="U626"/>
      <c r="V626"/>
      <c r="W626"/>
      <c r="X626"/>
      <c r="Y626"/>
      <c r="Z626"/>
      <c r="AA626"/>
      <c r="AB626"/>
      <c r="AC626"/>
      <c r="AD626"/>
      <c r="AE626"/>
      <c r="AF626"/>
      <c r="AG626"/>
      <c r="AH626" s="29"/>
      <c r="AI626" s="29"/>
    </row>
    <row r="627" spans="2:35" ht="12.6" customHeight="1">
      <c r="B627" s="29"/>
      <c r="C627" s="29"/>
      <c r="D627" s="29"/>
      <c r="E627" s="29"/>
      <c r="F627"/>
      <c r="G627"/>
      <c r="H627"/>
      <c r="I627"/>
      <c r="J627"/>
      <c r="K627"/>
      <c r="L627"/>
      <c r="M627"/>
      <c r="N627"/>
      <c r="O627"/>
      <c r="P627"/>
      <c r="Q627"/>
      <c r="R627"/>
      <c r="S627"/>
      <c r="T627"/>
      <c r="U627"/>
      <c r="V627"/>
      <c r="W627"/>
      <c r="X627"/>
      <c r="Y627"/>
      <c r="Z627"/>
      <c r="AA627"/>
      <c r="AB627"/>
      <c r="AC627"/>
      <c r="AD627"/>
      <c r="AE627"/>
      <c r="AF627"/>
      <c r="AG627"/>
      <c r="AH627" s="29"/>
      <c r="AI627" s="29"/>
    </row>
    <row r="628" spans="2:35" ht="12.6" customHeight="1">
      <c r="B628" s="29"/>
      <c r="C628" s="29"/>
      <c r="D628" s="29"/>
      <c r="E628" s="29"/>
      <c r="F628"/>
      <c r="G628"/>
      <c r="H628"/>
      <c r="I628"/>
      <c r="J628"/>
      <c r="K628"/>
      <c r="L628"/>
      <c r="M628"/>
      <c r="N628"/>
      <c r="O628"/>
      <c r="P628"/>
      <c r="Q628"/>
      <c r="R628"/>
      <c r="S628"/>
      <c r="T628"/>
      <c r="U628"/>
      <c r="V628"/>
      <c r="W628"/>
      <c r="X628"/>
      <c r="Y628"/>
      <c r="Z628"/>
      <c r="AA628" s="29"/>
      <c r="AB628" s="29"/>
      <c r="AC628" s="29"/>
      <c r="AD628" s="29"/>
      <c r="AE628" s="29"/>
      <c r="AF628" s="29"/>
      <c r="AG628" s="29"/>
      <c r="AH628" s="29"/>
      <c r="AI628" s="29"/>
    </row>
    <row r="629" spans="2:35" ht="12.6" customHeight="1">
      <c r="B629"/>
      <c r="C629"/>
      <c r="D629" s="672">
        <v>26</v>
      </c>
      <c r="E629" s="673"/>
      <c r="F629" s="502" t="s">
        <v>1077</v>
      </c>
      <c r="G629" s="503"/>
      <c r="H629" s="503"/>
      <c r="I629" s="503"/>
      <c r="J629" s="503"/>
      <c r="K629" s="503"/>
      <c r="L629" s="503"/>
      <c r="M629" s="503"/>
      <c r="N629" s="503"/>
      <c r="O629" s="503"/>
      <c r="P629" s="503"/>
      <c r="Q629" s="503"/>
      <c r="R629" s="503"/>
      <c r="S629" s="503"/>
      <c r="T629" s="503"/>
      <c r="U629" s="503"/>
      <c r="V629" s="503"/>
      <c r="W629" s="503"/>
      <c r="X629" s="503"/>
      <c r="Y629" s="503"/>
      <c r="Z629" s="504"/>
      <c r="AA629" s="405"/>
      <c r="AB629" s="406"/>
      <c r="AC629" s="405"/>
      <c r="AD629" s="405"/>
      <c r="AE629" s="405"/>
      <c r="AF629" s="405"/>
      <c r="AG629" s="405"/>
      <c r="AH629"/>
      <c r="AI629" s="369"/>
    </row>
    <row r="630" spans="2:35" ht="12.6" customHeight="1">
      <c r="B630"/>
      <c r="C630"/>
      <c r="D630" s="672"/>
      <c r="E630" s="673"/>
      <c r="F630" s="674"/>
      <c r="G630" s="675"/>
      <c r="H630" s="675"/>
      <c r="I630" s="675"/>
      <c r="J630" s="675"/>
      <c r="K630" s="675"/>
      <c r="L630" s="675"/>
      <c r="M630" s="675"/>
      <c r="N630" s="675"/>
      <c r="O630" s="675"/>
      <c r="P630" s="675"/>
      <c r="Q630" s="675"/>
      <c r="R630" s="675"/>
      <c r="S630" s="675"/>
      <c r="T630" s="675"/>
      <c r="U630" s="675"/>
      <c r="V630" s="675"/>
      <c r="W630" s="675"/>
      <c r="X630" s="675"/>
      <c r="Y630" s="675"/>
      <c r="Z630" s="676"/>
      <c r="AA630" s="405"/>
      <c r="AB630" s="407" t="str">
        <f>IFERROR("DM "&amp;INDEX('Physical Condition &amp; DM'!$A$93:$A$143,MATCH(VALUE(TRIM(RIGHT(D629,2))),'Physical Condition &amp; DM'!$AE$93:$AE$143,0))&amp;IF(ISBLANK(INDEX('Physical Condition &amp; DM'!$AG$93:$AG$143,MATCH(VALUE(TRIM(RIGHT(D629,2))),'Physical Condition &amp; DM'!$AE$93:$AE$143,0))),"",": Est. Cost "&amp;TEXT(INDEX('Physical Condition &amp; DM'!$AG$93:$AG$143,MATCH(VALUE(TRIM(RIGHT(D629,2))),'Physical Condition &amp; DM'!$AE$93:$AE$143,0)),"$#,##0")),"")</f>
        <v/>
      </c>
      <c r="AC630" s="405"/>
      <c r="AD630" s="405"/>
      <c r="AE630" s="405"/>
      <c r="AF630" s="405"/>
      <c r="AG630" s="405"/>
      <c r="AH630"/>
      <c r="AI630" s="369"/>
    </row>
    <row r="631" spans="2:35" ht="15" customHeight="1">
      <c r="B631"/>
      <c r="C631"/>
      <c r="D631" s="672"/>
      <c r="E631" s="672"/>
      <c r="F631" s="505"/>
      <c r="G631" s="506"/>
      <c r="H631" s="506"/>
      <c r="I631" s="506"/>
      <c r="J631" s="506"/>
      <c r="K631" s="506"/>
      <c r="L631" s="506"/>
      <c r="M631" s="506"/>
      <c r="N631" s="506"/>
      <c r="O631" s="506"/>
      <c r="P631" s="506"/>
      <c r="Q631" s="506"/>
      <c r="R631" s="506"/>
      <c r="S631" s="506"/>
      <c r="T631" s="506"/>
      <c r="U631" s="506"/>
      <c r="V631" s="506"/>
      <c r="W631" s="506"/>
      <c r="X631" s="506"/>
      <c r="Y631" s="506"/>
      <c r="Z631" s="507"/>
      <c r="AA631" s="369"/>
      <c r="AB631" s="407" t="str">
        <f t="array" aca="1" ref="AB631" ca="1">IFERROR("RV "&amp;INDEX('Repairs Verification'!$A$29:$A$2177,MATCH(VALUE(TRIM(RIGHT(D629,2))),'Repairs Verification'!$AT$29:$AT$2177,0))&amp;IF(ISBLANK(INDEX('Repairs Verification'!$AT$29:$AT$2177,MATCH(VALUE(TRIM(RIGHT(D629,2))),'Repairs Verification'!$AT$29:$AT$2177,0))),"",": "&amp;INDIRECT("RepairStatusType"&amp;INDEX('Repairs Verification'!$A$29:$A$2177,MATCH(VALUE(TRIM(RIGHT(D629,2))),'Repairs Verification'!$AT$29:$AT$2177,0)))),"")</f>
        <v/>
      </c>
      <c r="AC631" s="408"/>
      <c r="AD631" s="408"/>
      <c r="AE631" s="408"/>
      <c r="AF631" s="408"/>
      <c r="AG631" s="408"/>
      <c r="AH631" s="369"/>
      <c r="AI631" s="369"/>
    </row>
    <row r="632" spans="2:35" ht="15" customHeight="1">
      <c r="B632" s="116"/>
      <c r="C632" s="116"/>
      <c r="D632" s="116"/>
      <c r="E632" s="116"/>
      <c r="F632" s="116"/>
      <c r="G632" s="116"/>
      <c r="H632" s="116"/>
      <c r="I632" s="116"/>
      <c r="J632" s="116"/>
      <c r="K632" s="116"/>
      <c r="L632" s="116"/>
      <c r="M632" s="116"/>
      <c r="N632" s="116"/>
      <c r="O632" s="116"/>
      <c r="P632" s="29"/>
      <c r="Q632" s="29"/>
      <c r="R632" s="113"/>
      <c r="S632" s="29"/>
      <c r="T632" s="113"/>
      <c r="U632" s="113"/>
      <c r="V632" s="113"/>
      <c r="W632" s="113"/>
      <c r="X632" s="113"/>
      <c r="Y632" s="113"/>
      <c r="Z632" s="113"/>
      <c r="AA632" s="29"/>
      <c r="AB632" s="29"/>
      <c r="AC632" s="29"/>
      <c r="AD632" s="29"/>
      <c r="AE632" s="29"/>
      <c r="AF632" s="29"/>
      <c r="AG632" s="29"/>
      <c r="AH632" s="29"/>
      <c r="AI632" s="117"/>
    </row>
    <row r="633" spans="2:35" ht="15" customHeight="1">
      <c r="B633" s="317"/>
      <c r="C633" s="317"/>
      <c r="D633" s="317"/>
      <c r="E633" s="317"/>
      <c r="F633" s="317"/>
      <c r="G633" s="317"/>
      <c r="H633" s="317"/>
      <c r="I633" s="317"/>
      <c r="J633" s="317"/>
      <c r="K633" s="317"/>
      <c r="L633" s="317"/>
      <c r="M633" s="317"/>
      <c r="N633" s="317"/>
      <c r="O633" s="317"/>
      <c r="P633" s="317"/>
      <c r="Q633" s="317"/>
      <c r="R633" s="113"/>
      <c r="S633" s="29"/>
      <c r="T633" s="29"/>
      <c r="U633" s="29"/>
      <c r="V633" s="29"/>
      <c r="W633" s="29"/>
      <c r="X633" s="29"/>
      <c r="Y633" s="29"/>
      <c r="Z633" s="29"/>
      <c r="AA633" s="29"/>
      <c r="AB633" s="29"/>
      <c r="AC633" s="29"/>
      <c r="AD633" s="29"/>
      <c r="AE633" s="29"/>
      <c r="AF633" s="29"/>
      <c r="AG633" s="29"/>
      <c r="AH633" s="29"/>
      <c r="AI633" s="29"/>
    </row>
    <row r="634" spans="2:35" ht="12.6" customHeight="1">
      <c r="B634" s="317"/>
      <c r="C634" s="317"/>
      <c r="D634" s="317"/>
      <c r="E634" s="317"/>
      <c r="F634" s="317"/>
      <c r="G634" s="317"/>
      <c r="H634" s="317"/>
      <c r="I634" s="317"/>
      <c r="J634" s="317"/>
      <c r="K634" s="317"/>
      <c r="L634" s="317"/>
      <c r="M634" s="317"/>
      <c r="N634" s="317"/>
      <c r="O634" s="317"/>
      <c r="P634" s="317"/>
      <c r="Q634" s="317"/>
      <c r="R634" s="113"/>
      <c r="S634" s="29"/>
      <c r="T634" s="29"/>
      <c r="U634" s="29"/>
      <c r="V634" s="29"/>
      <c r="W634" s="29"/>
      <c r="X634" s="29"/>
      <c r="Y634" s="29"/>
      <c r="Z634" s="29"/>
      <c r="AA634" s="29"/>
      <c r="AB634" s="29"/>
      <c r="AC634" s="29"/>
      <c r="AD634" s="29"/>
      <c r="AE634" s="29"/>
      <c r="AF634" s="29"/>
      <c r="AG634" s="29"/>
      <c r="AH634" s="29"/>
      <c r="AI634" s="29"/>
    </row>
    <row r="635" spans="2:35" ht="12.6" customHeight="1">
      <c r="B635" s="318"/>
      <c r="C635" s="318"/>
      <c r="D635" s="318"/>
      <c r="E635" s="318"/>
      <c r="F635" s="318"/>
      <c r="G635" s="29"/>
      <c r="H635" s="29"/>
      <c r="I635" s="29"/>
      <c r="J635" s="29"/>
      <c r="K635" s="29"/>
      <c r="L635" s="29"/>
      <c r="M635" s="29"/>
      <c r="N635" s="29"/>
      <c r="O635" s="29"/>
      <c r="P635" s="29"/>
      <c r="Q635" s="29"/>
      <c r="R635" s="29"/>
      <c r="S635" s="29"/>
      <c r="T635" s="29"/>
      <c r="U635" s="29"/>
      <c r="V635" s="29"/>
      <c r="W635" s="29"/>
      <c r="X635" s="29"/>
      <c r="Y635" s="29"/>
      <c r="Z635" s="29"/>
      <c r="AA635" s="29"/>
      <c r="AB635" s="29"/>
      <c r="AC635" s="29"/>
      <c r="AD635" s="29"/>
      <c r="AE635" s="29"/>
      <c r="AF635" s="29"/>
      <c r="AG635" s="29"/>
      <c r="AH635" s="29"/>
      <c r="AI635" s="29"/>
    </row>
    <row r="636" spans="2:35" ht="12.6" customHeight="1">
      <c r="B636" s="318"/>
      <c r="C636" s="318"/>
      <c r="D636" s="318"/>
      <c r="E636" s="318"/>
      <c r="F636" s="318"/>
      <c r="G636" s="29"/>
      <c r="H636" s="29"/>
      <c r="I636" s="29"/>
      <c r="J636" s="29"/>
      <c r="K636" s="29"/>
      <c r="L636" s="29"/>
      <c r="M636" s="29"/>
      <c r="N636" s="29"/>
      <c r="O636" s="29"/>
      <c r="P636" s="29"/>
      <c r="Q636" s="29"/>
      <c r="R636" s="29"/>
      <c r="S636" s="29"/>
      <c r="T636" s="29"/>
      <c r="U636" s="29"/>
      <c r="V636" s="29"/>
      <c r="W636" s="29"/>
      <c r="X636" s="29"/>
      <c r="Y636" s="29"/>
      <c r="Z636" s="29"/>
      <c r="AA636" s="29"/>
      <c r="AB636" s="29"/>
      <c r="AC636" s="29"/>
      <c r="AD636" s="29"/>
      <c r="AE636" s="29"/>
      <c r="AF636" s="29"/>
      <c r="AG636" s="29"/>
      <c r="AH636" s="29"/>
      <c r="AI636" s="29"/>
    </row>
    <row r="637" spans="2:35" ht="12.6" customHeight="1">
      <c r="B637" s="113"/>
      <c r="C637" s="113"/>
      <c r="D637" s="113"/>
      <c r="E637" s="113"/>
      <c r="F637" s="113"/>
      <c r="G637" s="113"/>
      <c r="H637" s="113"/>
      <c r="I637" s="113"/>
      <c r="J637" s="113"/>
      <c r="K637" s="113"/>
      <c r="L637" s="113"/>
      <c r="M637" s="113"/>
      <c r="N637" s="113"/>
      <c r="O637" s="113"/>
      <c r="P637" s="113"/>
      <c r="Q637" s="113"/>
      <c r="R637" s="113"/>
      <c r="S637" s="29"/>
      <c r="T637" s="113"/>
      <c r="U637" s="113"/>
      <c r="V637" s="113"/>
      <c r="W637" s="113"/>
      <c r="X637" s="113"/>
      <c r="Y637" s="113"/>
      <c r="Z637" s="113"/>
      <c r="AA637" s="113"/>
      <c r="AB637" s="113"/>
      <c r="AC637" s="315"/>
      <c r="AD637" s="315"/>
      <c r="AE637" s="315"/>
      <c r="AF637" s="315"/>
      <c r="AG637" s="315"/>
      <c r="AH637" s="315"/>
      <c r="AI637" s="315"/>
    </row>
    <row r="638" spans="2:35" ht="12.6" customHeight="1">
      <c r="B638" s="113"/>
      <c r="C638" s="113"/>
      <c r="D638" s="113"/>
      <c r="E638" s="113"/>
      <c r="F638" s="113"/>
      <c r="G638" s="113"/>
      <c r="H638" s="113"/>
      <c r="I638" s="113"/>
      <c r="J638" s="113"/>
      <c r="K638" s="315"/>
      <c r="L638" s="315"/>
      <c r="M638" s="315"/>
      <c r="N638" s="315"/>
      <c r="O638" s="315"/>
      <c r="P638" s="315"/>
      <c r="Q638" s="315"/>
      <c r="R638" s="113"/>
      <c r="S638" s="29"/>
      <c r="T638" s="113"/>
      <c r="U638" s="113"/>
      <c r="V638" s="113"/>
      <c r="W638" s="113"/>
      <c r="X638" s="113"/>
      <c r="Y638" s="113"/>
      <c r="Z638" s="113"/>
      <c r="AA638" s="113"/>
      <c r="AB638" s="113"/>
      <c r="AC638" s="316"/>
      <c r="AD638" s="316"/>
      <c r="AE638" s="316"/>
      <c r="AF638" s="316"/>
      <c r="AG638" s="316"/>
      <c r="AH638" s="316"/>
      <c r="AI638" s="316"/>
    </row>
    <row r="639" spans="2:35" ht="12.6" customHeight="1">
      <c r="B639" s="113"/>
      <c r="C639" s="113"/>
      <c r="D639" s="113"/>
      <c r="E639" s="113"/>
      <c r="F639" s="113"/>
      <c r="G639" s="113"/>
      <c r="H639" s="113"/>
      <c r="I639" s="113"/>
      <c r="J639" s="113"/>
      <c r="K639" s="113"/>
      <c r="L639" s="113"/>
      <c r="M639" s="113"/>
      <c r="N639" s="113"/>
      <c r="O639" s="113"/>
      <c r="P639" s="113"/>
      <c r="Q639" s="113"/>
      <c r="R639" s="113"/>
      <c r="S639" s="29"/>
      <c r="T639" s="113"/>
      <c r="U639" s="113"/>
      <c r="V639" s="113"/>
      <c r="W639" s="113"/>
      <c r="X639" s="113"/>
      <c r="Y639" s="113"/>
      <c r="Z639" s="113"/>
      <c r="AA639" s="113"/>
      <c r="AB639" s="113"/>
      <c r="AC639" s="316"/>
      <c r="AD639" s="316"/>
      <c r="AE639" s="316"/>
      <c r="AF639" s="316"/>
      <c r="AG639" s="316"/>
      <c r="AH639" s="316"/>
      <c r="AI639" s="316"/>
    </row>
    <row r="640" spans="2:35" ht="12.6" customHeight="1">
      <c r="B640" s="113"/>
      <c r="C640" s="113"/>
      <c r="D640" s="113"/>
      <c r="E640" s="113"/>
      <c r="F640" s="113"/>
      <c r="G640" s="113"/>
      <c r="H640" s="113"/>
      <c r="I640" s="113"/>
      <c r="J640" s="113"/>
      <c r="K640" s="315"/>
      <c r="L640" s="315"/>
      <c r="M640" s="315"/>
      <c r="N640" s="315"/>
      <c r="O640" s="315"/>
      <c r="P640" s="315"/>
      <c r="Q640" s="315"/>
      <c r="R640" s="113"/>
      <c r="S640" s="29"/>
      <c r="T640" s="113"/>
      <c r="U640" s="113"/>
      <c r="V640" s="113"/>
      <c r="W640" s="113"/>
      <c r="X640" s="113"/>
      <c r="Y640" s="113"/>
      <c r="Z640" s="113"/>
      <c r="AA640" s="113"/>
      <c r="AB640" s="113"/>
      <c r="AC640" s="316"/>
      <c r="AD640" s="316"/>
      <c r="AE640" s="316"/>
      <c r="AF640" s="316"/>
      <c r="AG640" s="316"/>
      <c r="AH640" s="316"/>
      <c r="AI640" s="316"/>
    </row>
    <row r="641" spans="2:35" ht="12.6" customHeight="1">
      <c r="B641" s="113"/>
      <c r="C641" s="113"/>
      <c r="D641" s="113"/>
      <c r="E641" s="113"/>
      <c r="F641" s="113"/>
      <c r="G641" s="113"/>
      <c r="H641" s="113"/>
      <c r="I641" s="113"/>
      <c r="J641" s="113"/>
      <c r="K641" s="315"/>
      <c r="L641" s="315"/>
      <c r="M641" s="315"/>
      <c r="N641" s="315"/>
      <c r="O641" s="315"/>
      <c r="P641" s="315"/>
      <c r="Q641" s="315"/>
      <c r="R641" s="113"/>
      <c r="S641" s="29"/>
      <c r="T641" s="113"/>
      <c r="U641" s="113"/>
      <c r="V641" s="113"/>
      <c r="W641" s="113"/>
      <c r="X641" s="113"/>
      <c r="Y641" s="113"/>
      <c r="Z641" s="113"/>
      <c r="AA641" s="113"/>
      <c r="AB641" s="113"/>
      <c r="AC641" s="316"/>
      <c r="AD641" s="316"/>
      <c r="AE641" s="316"/>
      <c r="AF641" s="316"/>
      <c r="AG641" s="316"/>
      <c r="AH641" s="316"/>
      <c r="AI641" s="316"/>
    </row>
    <row r="642" spans="2:35" ht="12.6" customHeight="1">
      <c r="B642" s="113"/>
      <c r="C642" s="113"/>
      <c r="D642" s="113"/>
      <c r="E642" s="113"/>
      <c r="F642" s="113"/>
      <c r="G642" s="113"/>
      <c r="H642" s="113"/>
      <c r="I642" s="113"/>
      <c r="J642" s="113"/>
      <c r="K642" s="315"/>
      <c r="L642" s="315"/>
      <c r="M642" s="315"/>
      <c r="N642" s="315"/>
      <c r="O642" s="315"/>
      <c r="P642" s="315"/>
      <c r="Q642" s="315"/>
      <c r="R642" s="113"/>
      <c r="S642" s="29"/>
      <c r="T642" s="113"/>
      <c r="U642" s="113"/>
      <c r="V642" s="113"/>
      <c r="W642" s="113"/>
      <c r="X642" s="113"/>
      <c r="Y642" s="113"/>
      <c r="Z642" s="113"/>
      <c r="AA642" s="113"/>
      <c r="AB642" s="113"/>
      <c r="AC642" s="316"/>
      <c r="AD642" s="316"/>
      <c r="AE642" s="316"/>
      <c r="AF642" s="316"/>
      <c r="AG642" s="316"/>
      <c r="AH642" s="316"/>
      <c r="AI642" s="316"/>
    </row>
    <row r="643" spans="2:35" ht="12.6" customHeight="1">
      <c r="B643" s="113"/>
      <c r="C643" s="113"/>
      <c r="D643" s="113"/>
      <c r="E643" s="113"/>
      <c r="F643" s="113"/>
      <c r="G643" s="113"/>
      <c r="H643" s="113"/>
      <c r="I643" s="113"/>
      <c r="J643" s="113"/>
      <c r="K643" s="315"/>
      <c r="L643" s="315"/>
      <c r="M643" s="315"/>
      <c r="N643" s="315"/>
      <c r="O643" s="315"/>
      <c r="P643" s="315"/>
      <c r="Q643" s="315"/>
      <c r="R643" s="113"/>
      <c r="S643" s="29"/>
      <c r="T643" s="113"/>
      <c r="U643" s="113"/>
      <c r="V643" s="113"/>
      <c r="W643" s="113"/>
      <c r="X643" s="113"/>
      <c r="Y643" s="113"/>
      <c r="Z643" s="113"/>
      <c r="AA643" s="113"/>
      <c r="AB643" s="113"/>
      <c r="AC643" s="316"/>
      <c r="AD643" s="316"/>
      <c r="AE643" s="316"/>
      <c r="AF643" s="316"/>
      <c r="AG643" s="316"/>
      <c r="AH643" s="316"/>
      <c r="AI643" s="316"/>
    </row>
    <row r="644" spans="2:35" ht="12.6" customHeight="1">
      <c r="B644" s="113"/>
      <c r="C644" s="113"/>
      <c r="D644" s="113"/>
      <c r="E644" s="113"/>
      <c r="F644" s="113"/>
      <c r="G644" s="113"/>
      <c r="H644" s="113"/>
      <c r="I644" s="113"/>
      <c r="J644" s="113"/>
      <c r="K644" s="315"/>
      <c r="L644" s="315"/>
      <c r="M644" s="315"/>
      <c r="N644" s="315"/>
      <c r="O644" s="315"/>
      <c r="P644" s="315"/>
      <c r="Q644" s="315"/>
      <c r="R644" s="113"/>
      <c r="S644" s="29"/>
      <c r="T644" s="113"/>
      <c r="U644" s="113"/>
      <c r="V644" s="113"/>
      <c r="W644" s="113"/>
      <c r="X644" s="113"/>
      <c r="Y644" s="113"/>
      <c r="Z644" s="113"/>
      <c r="AA644" s="113"/>
      <c r="AB644" s="113"/>
      <c r="AC644" s="316"/>
      <c r="AD644" s="316"/>
      <c r="AE644" s="316"/>
      <c r="AF644" s="316"/>
      <c r="AG644" s="316"/>
      <c r="AH644" s="316"/>
      <c r="AI644" s="316"/>
    </row>
    <row r="645" spans="2:35" ht="12.6" customHeight="1">
      <c r="B645" s="113"/>
      <c r="C645" s="113"/>
      <c r="D645" s="113"/>
      <c r="E645" s="113"/>
      <c r="F645" s="113"/>
      <c r="G645" s="113"/>
      <c r="H645" s="113"/>
      <c r="I645" s="113"/>
      <c r="J645" s="113"/>
      <c r="K645" s="315"/>
      <c r="L645" s="315"/>
      <c r="M645" s="315"/>
      <c r="N645" s="315"/>
      <c r="O645" s="315"/>
      <c r="P645" s="315"/>
      <c r="Q645" s="315"/>
      <c r="R645" s="29"/>
      <c r="S645" s="29"/>
      <c r="T645" s="113"/>
      <c r="U645" s="113"/>
      <c r="V645" s="113"/>
      <c r="W645" s="113"/>
      <c r="X645" s="113"/>
      <c r="Y645" s="113"/>
      <c r="Z645" s="113"/>
      <c r="AA645" s="113"/>
      <c r="AB645" s="113"/>
      <c r="AC645" s="316"/>
      <c r="AD645" s="316"/>
      <c r="AE645" s="316"/>
      <c r="AF645" s="316"/>
      <c r="AG645" s="316"/>
      <c r="AH645" s="316"/>
      <c r="AI645" s="316"/>
    </row>
    <row r="646" spans="2:35" ht="12.6" customHeight="1">
      <c r="B646" s="113"/>
      <c r="C646" s="113"/>
      <c r="D646" s="113"/>
      <c r="E646" s="113"/>
      <c r="F646" s="113"/>
      <c r="G646" s="113"/>
      <c r="H646" s="113"/>
      <c r="I646" s="113"/>
      <c r="J646" s="113"/>
      <c r="K646" s="315"/>
      <c r="L646" s="315"/>
      <c r="M646" s="315"/>
      <c r="N646" s="315"/>
      <c r="O646" s="315"/>
      <c r="P646" s="315"/>
      <c r="Q646" s="315"/>
      <c r="R646" s="29"/>
      <c r="S646" s="29"/>
      <c r="T646" s="113"/>
      <c r="U646" s="113"/>
      <c r="V646" s="113"/>
      <c r="W646" s="113"/>
      <c r="X646" s="113"/>
      <c r="Y646" s="113"/>
      <c r="Z646" s="113"/>
      <c r="AA646" s="113"/>
      <c r="AB646" s="113"/>
      <c r="AC646" s="113"/>
      <c r="AD646" s="113"/>
      <c r="AE646" s="113"/>
      <c r="AF646" s="113"/>
      <c r="AG646" s="113"/>
      <c r="AH646" s="113"/>
      <c r="AI646" s="113"/>
    </row>
    <row r="647" spans="2:35" ht="12.6" customHeight="1">
      <c r="B647" s="29"/>
      <c r="C647" s="29"/>
      <c r="D647" s="29"/>
      <c r="E647" s="29"/>
      <c r="F647" s="29"/>
      <c r="G647" s="29"/>
      <c r="H647" s="29"/>
      <c r="I647" s="29"/>
      <c r="J647" s="29"/>
      <c r="K647" s="29"/>
      <c r="L647" s="29"/>
      <c r="M647" s="29"/>
      <c r="N647" s="29"/>
      <c r="O647" s="29"/>
      <c r="P647" s="315"/>
      <c r="Q647" s="315"/>
      <c r="R647" s="29"/>
      <c r="S647" s="29"/>
      <c r="T647" s="29"/>
      <c r="U647" s="29"/>
      <c r="V647" s="29"/>
      <c r="W647" s="29"/>
      <c r="X647" s="29"/>
      <c r="Y647" s="29"/>
      <c r="Z647" s="29"/>
      <c r="AA647" s="29"/>
      <c r="AB647" s="29"/>
      <c r="AC647" s="29"/>
      <c r="AD647" s="29"/>
      <c r="AE647" s="29"/>
      <c r="AF647" s="29"/>
      <c r="AG647" s="29"/>
      <c r="AH647" s="29"/>
      <c r="AI647" s="29"/>
    </row>
    <row r="648" spans="2:35" ht="12.6" customHeight="1">
      <c r="B648" s="113"/>
      <c r="C648"/>
      <c r="D648"/>
      <c r="E648"/>
      <c r="F648"/>
      <c r="G648"/>
      <c r="H648"/>
      <c r="I648"/>
      <c r="J648"/>
      <c r="K648"/>
      <c r="L648"/>
      <c r="M648"/>
      <c r="N648"/>
      <c r="O648"/>
      <c r="P648"/>
      <c r="Q648"/>
      <c r="R648"/>
      <c r="S648"/>
      <c r="T648"/>
      <c r="U648"/>
      <c r="V648"/>
      <c r="W648"/>
      <c r="X648"/>
      <c r="Y648"/>
      <c r="Z648" s="29"/>
      <c r="AA648" s="29"/>
      <c r="AB648"/>
      <c r="AC648" s="29"/>
      <c r="AD648" s="29"/>
      <c r="AE648" s="29"/>
      <c r="AF648" s="29"/>
      <c r="AG648" s="29"/>
      <c r="AH648" s="29"/>
      <c r="AI648" s="29"/>
    </row>
    <row r="649" spans="2:35" ht="12.6" customHeight="1">
      <c r="B649" s="113"/>
      <c r="C649"/>
      <c r="D649"/>
      <c r="E649"/>
      <c r="F649"/>
      <c r="G649"/>
      <c r="H649"/>
      <c r="I649"/>
      <c r="J649"/>
      <c r="K649"/>
      <c r="L649"/>
      <c r="M649"/>
      <c r="N649"/>
      <c r="O649"/>
      <c r="P649"/>
      <c r="Q649"/>
      <c r="R649"/>
      <c r="S649"/>
      <c r="T649"/>
      <c r="U649"/>
      <c r="V649"/>
      <c r="W649"/>
      <c r="X649"/>
      <c r="Y649"/>
      <c r="Z649"/>
      <c r="AA649"/>
      <c r="AB649"/>
      <c r="AC649"/>
      <c r="AD649"/>
      <c r="AE649"/>
      <c r="AF649"/>
      <c r="AG649"/>
      <c r="AH649" s="113"/>
      <c r="AI649" s="113"/>
    </row>
    <row r="650" spans="2:35" ht="12.6" customHeight="1">
      <c r="B650" s="29"/>
      <c r="C650"/>
      <c r="D650"/>
      <c r="E650"/>
      <c r="F650"/>
      <c r="G650"/>
      <c r="H650"/>
      <c r="I650"/>
      <c r="J650"/>
      <c r="K650"/>
      <c r="L650"/>
      <c r="M650"/>
      <c r="N650"/>
      <c r="O650"/>
      <c r="P650"/>
      <c r="Q650"/>
      <c r="R650"/>
      <c r="S650"/>
      <c r="T650"/>
      <c r="U650"/>
      <c r="V650"/>
      <c r="W650"/>
      <c r="X650"/>
      <c r="Y650"/>
      <c r="Z650"/>
      <c r="AA650"/>
      <c r="AB650"/>
      <c r="AC650"/>
      <c r="AD650"/>
      <c r="AE650"/>
      <c r="AF650"/>
      <c r="AG650"/>
      <c r="AH650" s="29"/>
      <c r="AI650" s="29"/>
    </row>
    <row r="651" spans="2:35" ht="12.6" customHeight="1">
      <c r="B651" s="29"/>
      <c r="C651" s="29"/>
      <c r="D651" s="29"/>
      <c r="E651" s="29"/>
      <c r="F651"/>
      <c r="G651"/>
      <c r="H651"/>
      <c r="I651"/>
      <c r="J651"/>
      <c r="K651"/>
      <c r="L651"/>
      <c r="M651"/>
      <c r="N651"/>
      <c r="O651"/>
      <c r="P651"/>
      <c r="Q651"/>
      <c r="R651"/>
      <c r="S651"/>
      <c r="T651"/>
      <c r="U651"/>
      <c r="V651"/>
      <c r="W651"/>
      <c r="X651"/>
      <c r="Y651"/>
      <c r="Z651"/>
      <c r="AA651"/>
      <c r="AB651"/>
      <c r="AC651"/>
      <c r="AD651"/>
      <c r="AE651"/>
      <c r="AF651"/>
      <c r="AG651"/>
      <c r="AH651" s="29"/>
      <c r="AI651" s="29"/>
    </row>
    <row r="652" spans="2:35" ht="12.6" customHeight="1">
      <c r="B652" s="29"/>
      <c r="C652" s="29"/>
      <c r="D652" s="29"/>
      <c r="E652" s="29"/>
      <c r="F652"/>
      <c r="G652"/>
      <c r="H652"/>
      <c r="I652"/>
      <c r="J652"/>
      <c r="K652"/>
      <c r="L652"/>
      <c r="M652"/>
      <c r="N652"/>
      <c r="O652"/>
      <c r="P652"/>
      <c r="Q652"/>
      <c r="R652"/>
      <c r="S652"/>
      <c r="T652"/>
      <c r="U652"/>
      <c r="V652"/>
      <c r="W652"/>
      <c r="X652"/>
      <c r="Y652"/>
      <c r="Z652"/>
      <c r="AA652" s="29"/>
      <c r="AB652" s="29"/>
      <c r="AC652" s="29"/>
      <c r="AD652" s="29"/>
      <c r="AE652" s="29"/>
      <c r="AF652" s="29"/>
      <c r="AG652" s="29"/>
      <c r="AH652" s="29"/>
      <c r="AI652" s="29"/>
    </row>
    <row r="653" spans="2:35" ht="12.6" customHeight="1">
      <c r="B653"/>
      <c r="C653"/>
      <c r="D653" s="672">
        <v>27</v>
      </c>
      <c r="E653" s="673"/>
      <c r="F653" s="502" t="s">
        <v>1076</v>
      </c>
      <c r="G653" s="503"/>
      <c r="H653" s="503"/>
      <c r="I653" s="503"/>
      <c r="J653" s="503"/>
      <c r="K653" s="503"/>
      <c r="L653" s="503"/>
      <c r="M653" s="503"/>
      <c r="N653" s="503"/>
      <c r="O653" s="503"/>
      <c r="P653" s="503"/>
      <c r="Q653" s="503"/>
      <c r="R653" s="503"/>
      <c r="S653" s="503"/>
      <c r="T653" s="503"/>
      <c r="U653" s="503"/>
      <c r="V653" s="503"/>
      <c r="W653" s="503"/>
      <c r="X653" s="503"/>
      <c r="Y653" s="503"/>
      <c r="Z653" s="504"/>
      <c r="AA653" s="405"/>
      <c r="AB653" s="406"/>
      <c r="AC653" s="405"/>
      <c r="AD653" s="405"/>
      <c r="AE653" s="405"/>
      <c r="AF653" s="405"/>
      <c r="AG653" s="405"/>
      <c r="AH653"/>
      <c r="AI653" s="369"/>
    </row>
    <row r="654" spans="2:35" ht="12.6" customHeight="1">
      <c r="B654"/>
      <c r="C654"/>
      <c r="D654" s="672"/>
      <c r="E654" s="673"/>
      <c r="F654" s="674"/>
      <c r="G654" s="675"/>
      <c r="H654" s="675"/>
      <c r="I654" s="675"/>
      <c r="J654" s="675"/>
      <c r="K654" s="675"/>
      <c r="L654" s="675"/>
      <c r="M654" s="675"/>
      <c r="N654" s="675"/>
      <c r="O654" s="675"/>
      <c r="P654" s="675"/>
      <c r="Q654" s="675"/>
      <c r="R654" s="675"/>
      <c r="S654" s="675"/>
      <c r="T654" s="675"/>
      <c r="U654" s="675"/>
      <c r="V654" s="675"/>
      <c r="W654" s="675"/>
      <c r="X654" s="675"/>
      <c r="Y654" s="675"/>
      <c r="Z654" s="676"/>
      <c r="AA654" s="405"/>
      <c r="AB654" s="407" t="str">
        <f>IFERROR("DM "&amp;INDEX('Physical Condition &amp; DM'!$A$93:$A$143,MATCH(VALUE(TRIM(RIGHT(D653,2))),'Physical Condition &amp; DM'!$AE$93:$AE$143,0))&amp;IF(ISBLANK(INDEX('Physical Condition &amp; DM'!$AG$93:$AG$143,MATCH(VALUE(TRIM(RIGHT(D653,2))),'Physical Condition &amp; DM'!$AE$93:$AE$143,0))),"",": Est. Cost "&amp;TEXT(INDEX('Physical Condition &amp; DM'!$AG$93:$AG$143,MATCH(VALUE(TRIM(RIGHT(D653,2))),'Physical Condition &amp; DM'!$AE$93:$AE$143,0)),"$#,##0")),"")</f>
        <v/>
      </c>
      <c r="AC654" s="405"/>
      <c r="AD654" s="405"/>
      <c r="AE654" s="405"/>
      <c r="AF654" s="405"/>
      <c r="AG654" s="405"/>
      <c r="AH654"/>
      <c r="AI654" s="369"/>
    </row>
    <row r="655" spans="2:35" ht="15" customHeight="1">
      <c r="B655"/>
      <c r="C655"/>
      <c r="D655" s="672"/>
      <c r="E655" s="672"/>
      <c r="F655" s="505"/>
      <c r="G655" s="506"/>
      <c r="H655" s="506"/>
      <c r="I655" s="506"/>
      <c r="J655" s="506"/>
      <c r="K655" s="506"/>
      <c r="L655" s="506"/>
      <c r="M655" s="506"/>
      <c r="N655" s="506"/>
      <c r="O655" s="506"/>
      <c r="P655" s="506"/>
      <c r="Q655" s="506"/>
      <c r="R655" s="506"/>
      <c r="S655" s="506"/>
      <c r="T655" s="506"/>
      <c r="U655" s="506"/>
      <c r="V655" s="506"/>
      <c r="W655" s="506"/>
      <c r="X655" s="506"/>
      <c r="Y655" s="506"/>
      <c r="Z655" s="507"/>
      <c r="AA655" s="369"/>
      <c r="AB655" s="407" t="str">
        <f t="array" aca="1" ref="AB655" ca="1">IFERROR("RV "&amp;INDEX('Repairs Verification'!$A$29:$A$2177,MATCH(VALUE(TRIM(RIGHT(D653,2))),'Repairs Verification'!$AT$29:$AT$2177,0))&amp;IF(ISBLANK(INDEX('Repairs Verification'!$AT$29:$AT$2177,MATCH(VALUE(TRIM(RIGHT(D653,2))),'Repairs Verification'!$AT$29:$AT$2177,0))),"",": "&amp;INDIRECT("RepairStatusType"&amp;INDEX('Repairs Verification'!$A$29:$A$2177,MATCH(VALUE(TRIM(RIGHT(D653,2))),'Repairs Verification'!$AT$29:$AT$2177,0)))),"")</f>
        <v/>
      </c>
      <c r="AC655" s="408"/>
      <c r="AD655" s="408"/>
      <c r="AE655" s="408"/>
      <c r="AF655" s="408"/>
      <c r="AG655" s="408"/>
      <c r="AH655" s="369"/>
      <c r="AI655" s="369"/>
    </row>
    <row r="656" spans="2:35" ht="15" customHeight="1">
      <c r="B656" s="116"/>
      <c r="C656" s="116"/>
      <c r="D656" s="116"/>
      <c r="E656" s="116"/>
      <c r="F656" s="116"/>
      <c r="G656" s="116"/>
      <c r="H656" s="116"/>
      <c r="I656" s="116"/>
      <c r="J656" s="116"/>
      <c r="K656" s="116"/>
      <c r="L656" s="116"/>
      <c r="M656" s="116"/>
      <c r="N656" s="116"/>
      <c r="O656" s="116"/>
      <c r="P656" s="29"/>
      <c r="Q656" s="29"/>
      <c r="R656" s="113"/>
      <c r="S656" s="29"/>
      <c r="T656" s="113"/>
      <c r="U656" s="113"/>
      <c r="V656" s="113"/>
      <c r="W656" s="113"/>
      <c r="X656" s="113"/>
      <c r="Y656" s="113"/>
      <c r="Z656" s="113"/>
      <c r="AA656" s="29"/>
      <c r="AB656" s="29"/>
      <c r="AC656" s="29"/>
      <c r="AD656" s="29"/>
      <c r="AE656" s="29"/>
      <c r="AF656" s="29"/>
      <c r="AG656" s="29"/>
      <c r="AH656" s="29"/>
      <c r="AI656" s="117"/>
    </row>
    <row r="657" spans="2:35" ht="15" customHeight="1">
      <c r="B657" s="317"/>
      <c r="C657" s="317"/>
      <c r="D657" s="317"/>
      <c r="E657" s="317"/>
      <c r="F657" s="317"/>
      <c r="G657" s="317"/>
      <c r="H657" s="317"/>
      <c r="I657" s="317"/>
      <c r="J657" s="317"/>
      <c r="K657" s="317"/>
      <c r="L657" s="317"/>
      <c r="M657" s="317"/>
      <c r="N657" s="317"/>
      <c r="O657" s="317"/>
      <c r="P657" s="317"/>
      <c r="Q657" s="317"/>
      <c r="R657" s="113"/>
      <c r="S657" s="29"/>
      <c r="T657" s="29"/>
      <c r="U657" s="29"/>
      <c r="V657" s="29"/>
      <c r="W657" s="29"/>
      <c r="X657" s="29"/>
      <c r="Y657" s="29"/>
      <c r="Z657" s="29"/>
      <c r="AA657" s="29"/>
      <c r="AB657" s="29"/>
      <c r="AC657" s="29"/>
      <c r="AD657" s="29"/>
      <c r="AE657" s="29"/>
      <c r="AF657" s="29"/>
      <c r="AG657" s="29"/>
      <c r="AH657" s="29"/>
      <c r="AI657" s="29"/>
    </row>
    <row r="658" spans="2:35" ht="12.6" customHeight="1">
      <c r="B658" s="317"/>
      <c r="C658" s="317"/>
      <c r="D658" s="317"/>
      <c r="E658" s="317"/>
      <c r="F658" s="317"/>
      <c r="G658" s="317"/>
      <c r="H658" s="317"/>
      <c r="I658" s="317"/>
      <c r="J658" s="317"/>
      <c r="K658" s="317"/>
      <c r="L658" s="317"/>
      <c r="M658" s="317"/>
      <c r="N658" s="317"/>
      <c r="O658" s="317"/>
      <c r="P658" s="317"/>
      <c r="Q658" s="317"/>
      <c r="R658" s="113"/>
      <c r="S658" s="29"/>
      <c r="T658" s="29"/>
      <c r="U658" s="29"/>
      <c r="V658" s="29"/>
      <c r="W658" s="29"/>
      <c r="X658" s="29"/>
      <c r="Y658" s="29"/>
      <c r="Z658" s="29"/>
      <c r="AA658" s="29"/>
      <c r="AB658" s="29"/>
      <c r="AC658" s="29"/>
      <c r="AD658" s="29"/>
      <c r="AE658" s="29"/>
      <c r="AF658" s="29"/>
      <c r="AG658" s="29"/>
      <c r="AH658" s="29"/>
      <c r="AI658" s="29"/>
    </row>
    <row r="659" spans="2:35" ht="12.6" customHeight="1">
      <c r="B659" s="318"/>
      <c r="C659" s="318"/>
      <c r="D659" s="318"/>
      <c r="E659" s="318"/>
      <c r="F659" s="318"/>
      <c r="G659" s="29"/>
      <c r="H659" s="29"/>
      <c r="I659" s="29"/>
      <c r="J659" s="29"/>
      <c r="K659" s="29"/>
      <c r="L659" s="29"/>
      <c r="M659" s="29"/>
      <c r="N659" s="29"/>
      <c r="O659" s="29"/>
      <c r="P659" s="29"/>
      <c r="Q659" s="29"/>
      <c r="R659" s="29"/>
      <c r="S659" s="29"/>
      <c r="T659" s="29"/>
      <c r="U659" s="29"/>
      <c r="V659" s="29"/>
      <c r="W659" s="29"/>
      <c r="X659" s="29"/>
      <c r="Y659" s="29"/>
      <c r="Z659" s="29"/>
      <c r="AA659" s="29"/>
      <c r="AB659" s="29"/>
      <c r="AC659" s="29"/>
      <c r="AD659" s="29"/>
      <c r="AE659" s="29"/>
      <c r="AF659" s="29"/>
      <c r="AG659" s="29"/>
      <c r="AH659" s="29"/>
      <c r="AI659" s="29"/>
    </row>
    <row r="660" spans="2:35" ht="12.6" customHeight="1">
      <c r="B660" s="318"/>
      <c r="C660" s="318"/>
      <c r="D660" s="318"/>
      <c r="E660" s="318"/>
      <c r="F660" s="318"/>
      <c r="G660" s="29"/>
      <c r="H660" s="29"/>
      <c r="I660" s="29"/>
      <c r="J660" s="29"/>
      <c r="K660" s="29"/>
      <c r="L660" s="29"/>
      <c r="M660" s="29"/>
      <c r="N660" s="29"/>
      <c r="O660" s="29"/>
      <c r="P660" s="29"/>
      <c r="Q660" s="29"/>
      <c r="R660" s="29"/>
      <c r="S660" s="29"/>
      <c r="T660" s="29"/>
      <c r="U660" s="29"/>
      <c r="V660" s="29"/>
      <c r="W660" s="29"/>
      <c r="X660" s="29"/>
      <c r="Y660" s="29"/>
      <c r="Z660" s="29"/>
      <c r="AA660" s="29"/>
      <c r="AB660" s="29"/>
      <c r="AC660" s="29"/>
      <c r="AD660" s="29"/>
      <c r="AE660" s="29"/>
      <c r="AF660" s="29"/>
      <c r="AG660" s="29"/>
      <c r="AH660" s="29"/>
      <c r="AI660" s="29"/>
    </row>
    <row r="661" spans="2:35" ht="12.6" customHeight="1">
      <c r="B661" s="113"/>
      <c r="C661" s="113"/>
      <c r="D661" s="113"/>
      <c r="E661" s="113"/>
      <c r="F661" s="113"/>
      <c r="G661" s="113"/>
      <c r="H661" s="113"/>
      <c r="I661" s="113"/>
      <c r="J661" s="113"/>
      <c r="K661" s="113"/>
      <c r="L661" s="113"/>
      <c r="M661" s="113"/>
      <c r="N661" s="113"/>
      <c r="O661" s="113"/>
      <c r="P661" s="113"/>
      <c r="Q661" s="113"/>
      <c r="R661" s="113"/>
      <c r="S661" s="29"/>
      <c r="T661" s="113"/>
      <c r="U661" s="113"/>
      <c r="V661" s="113"/>
      <c r="W661" s="113"/>
      <c r="X661" s="113"/>
      <c r="Y661" s="113"/>
      <c r="Z661" s="113"/>
      <c r="AA661" s="113"/>
      <c r="AB661" s="113"/>
      <c r="AC661" s="315"/>
      <c r="AD661" s="315"/>
      <c r="AE661" s="315"/>
      <c r="AF661" s="315"/>
      <c r="AG661" s="315"/>
      <c r="AH661" s="315"/>
      <c r="AI661" s="315"/>
    </row>
    <row r="662" spans="2:35" ht="12.6" customHeight="1">
      <c r="B662" s="113"/>
      <c r="C662" s="113"/>
      <c r="D662" s="113"/>
      <c r="E662" s="113"/>
      <c r="F662" s="113"/>
      <c r="G662" s="113"/>
      <c r="H662" s="113"/>
      <c r="I662" s="113"/>
      <c r="J662" s="113"/>
      <c r="K662" s="315"/>
      <c r="L662" s="315"/>
      <c r="M662" s="315"/>
      <c r="N662" s="315"/>
      <c r="O662" s="315"/>
      <c r="P662" s="315"/>
      <c r="Q662" s="315"/>
      <c r="R662" s="113"/>
      <c r="S662" s="29"/>
      <c r="T662" s="113"/>
      <c r="U662" s="113"/>
      <c r="V662" s="113"/>
      <c r="W662" s="113"/>
      <c r="X662" s="113"/>
      <c r="Y662" s="113"/>
      <c r="Z662" s="113"/>
      <c r="AA662" s="113"/>
      <c r="AB662" s="113"/>
      <c r="AC662" s="316"/>
      <c r="AD662" s="316"/>
      <c r="AE662" s="316"/>
      <c r="AF662" s="316"/>
      <c r="AG662" s="316"/>
      <c r="AH662" s="316"/>
      <c r="AI662" s="316"/>
    </row>
    <row r="663" spans="2:35" ht="12.6" customHeight="1">
      <c r="B663" s="113"/>
      <c r="C663" s="113"/>
      <c r="D663" s="113"/>
      <c r="E663" s="113"/>
      <c r="F663" s="113"/>
      <c r="G663" s="113"/>
      <c r="H663" s="113"/>
      <c r="I663" s="113"/>
      <c r="J663" s="113"/>
      <c r="K663" s="113"/>
      <c r="L663" s="113"/>
      <c r="M663" s="113"/>
      <c r="N663" s="113"/>
      <c r="O663" s="113"/>
      <c r="P663" s="113"/>
      <c r="Q663" s="113"/>
      <c r="R663" s="113"/>
      <c r="S663" s="29"/>
      <c r="T663" s="113"/>
      <c r="U663" s="113"/>
      <c r="V663" s="113"/>
      <c r="W663" s="113"/>
      <c r="X663" s="113"/>
      <c r="Y663" s="113"/>
      <c r="Z663" s="113"/>
      <c r="AA663" s="113"/>
      <c r="AB663" s="113"/>
      <c r="AC663" s="316"/>
      <c r="AD663" s="316"/>
      <c r="AE663" s="316"/>
      <c r="AF663" s="316"/>
      <c r="AG663" s="316"/>
      <c r="AH663" s="316"/>
      <c r="AI663" s="316"/>
    </row>
    <row r="664" spans="2:35" ht="12.6" customHeight="1">
      <c r="B664" s="113"/>
      <c r="C664" s="113"/>
      <c r="D664" s="113"/>
      <c r="E664" s="113"/>
      <c r="F664" s="113"/>
      <c r="G664" s="113"/>
      <c r="H664" s="113"/>
      <c r="I664" s="113"/>
      <c r="J664" s="113"/>
      <c r="K664" s="315"/>
      <c r="L664" s="315"/>
      <c r="M664" s="315"/>
      <c r="N664" s="315"/>
      <c r="O664" s="315"/>
      <c r="P664" s="315"/>
      <c r="Q664" s="315"/>
      <c r="R664" s="113"/>
      <c r="S664" s="29"/>
      <c r="T664" s="113"/>
      <c r="U664" s="113"/>
      <c r="V664" s="113"/>
      <c r="W664" s="113"/>
      <c r="X664" s="113"/>
      <c r="Y664" s="113"/>
      <c r="Z664" s="113"/>
      <c r="AA664" s="113"/>
      <c r="AB664" s="113"/>
      <c r="AC664" s="316"/>
      <c r="AD664" s="316"/>
      <c r="AE664" s="316"/>
      <c r="AF664" s="316"/>
      <c r="AG664" s="316"/>
      <c r="AH664" s="316"/>
      <c r="AI664" s="316"/>
    </row>
    <row r="665" spans="2:35" ht="12.6" customHeight="1">
      <c r="B665" s="113"/>
      <c r="C665" s="113"/>
      <c r="D665" s="113"/>
      <c r="E665" s="113"/>
      <c r="F665" s="113"/>
      <c r="G665" s="113"/>
      <c r="H665" s="113"/>
      <c r="I665" s="113"/>
      <c r="J665" s="113"/>
      <c r="K665" s="315"/>
      <c r="L665" s="315"/>
      <c r="M665" s="315"/>
      <c r="N665" s="315"/>
      <c r="O665" s="315"/>
      <c r="P665" s="315"/>
      <c r="Q665" s="315"/>
      <c r="R665" s="113"/>
      <c r="S665" s="29"/>
      <c r="T665" s="113"/>
      <c r="U665" s="113"/>
      <c r="V665" s="113"/>
      <c r="W665" s="113"/>
      <c r="X665" s="113"/>
      <c r="Y665" s="113"/>
      <c r="Z665" s="113"/>
      <c r="AA665" s="113"/>
      <c r="AB665" s="113"/>
      <c r="AC665" s="316"/>
      <c r="AD665" s="316"/>
      <c r="AE665" s="316"/>
      <c r="AF665" s="316"/>
      <c r="AG665" s="316"/>
      <c r="AH665" s="316"/>
      <c r="AI665" s="316"/>
    </row>
    <row r="666" spans="2:35" ht="12.6" customHeight="1">
      <c r="B666" s="113"/>
      <c r="C666" s="113"/>
      <c r="D666" s="113"/>
      <c r="E666" s="113"/>
      <c r="F666" s="113"/>
      <c r="G666" s="113"/>
      <c r="H666" s="113"/>
      <c r="I666" s="113"/>
      <c r="J666" s="113"/>
      <c r="K666" s="315"/>
      <c r="L666" s="315"/>
      <c r="M666" s="315"/>
      <c r="N666" s="315"/>
      <c r="O666" s="315"/>
      <c r="P666" s="315"/>
      <c r="Q666" s="315"/>
      <c r="R666" s="113"/>
      <c r="S666" s="29"/>
      <c r="T666" s="113"/>
      <c r="U666" s="113"/>
      <c r="V666" s="113"/>
      <c r="W666" s="113"/>
      <c r="X666" s="113"/>
      <c r="Y666" s="113"/>
      <c r="Z666" s="113"/>
      <c r="AA666" s="113"/>
      <c r="AB666" s="113"/>
      <c r="AC666" s="316"/>
      <c r="AD666" s="316"/>
      <c r="AE666" s="316"/>
      <c r="AF666" s="316"/>
      <c r="AG666" s="316"/>
      <c r="AH666" s="316"/>
      <c r="AI666" s="316"/>
    </row>
    <row r="667" spans="2:35" ht="12.6" customHeight="1">
      <c r="B667" s="113"/>
      <c r="C667" s="113"/>
      <c r="D667" s="113"/>
      <c r="E667" s="113"/>
      <c r="F667" s="113"/>
      <c r="G667" s="113"/>
      <c r="H667" s="113"/>
      <c r="I667" s="113"/>
      <c r="J667" s="113"/>
      <c r="K667" s="315"/>
      <c r="L667" s="315"/>
      <c r="M667" s="315"/>
      <c r="N667" s="315"/>
      <c r="O667" s="315"/>
      <c r="P667" s="315"/>
      <c r="Q667" s="315"/>
      <c r="R667" s="113"/>
      <c r="S667" s="29"/>
      <c r="T667" s="113"/>
      <c r="U667" s="113"/>
      <c r="V667" s="113"/>
      <c r="W667" s="113"/>
      <c r="X667" s="113"/>
      <c r="Y667" s="113"/>
      <c r="Z667" s="113"/>
      <c r="AA667" s="113"/>
      <c r="AB667" s="113"/>
      <c r="AC667" s="316"/>
      <c r="AD667" s="316"/>
      <c r="AE667" s="316"/>
      <c r="AF667" s="316"/>
      <c r="AG667" s="316"/>
      <c r="AH667" s="316"/>
      <c r="AI667" s="316"/>
    </row>
    <row r="668" spans="2:35" ht="12.6" customHeight="1">
      <c r="B668" s="113"/>
      <c r="C668" s="113"/>
      <c r="D668" s="113"/>
      <c r="E668" s="113"/>
      <c r="F668" s="113"/>
      <c r="G668" s="113"/>
      <c r="H668" s="113"/>
      <c r="I668" s="113"/>
      <c r="J668" s="113"/>
      <c r="K668" s="315"/>
      <c r="L668" s="315"/>
      <c r="M668" s="315"/>
      <c r="N668" s="315"/>
      <c r="O668" s="315"/>
      <c r="P668" s="315"/>
      <c r="Q668" s="315"/>
      <c r="R668" s="113"/>
      <c r="S668" s="29"/>
      <c r="T668" s="113"/>
      <c r="U668" s="113"/>
      <c r="V668" s="113"/>
      <c r="W668" s="113"/>
      <c r="X668" s="113"/>
      <c r="Y668" s="113"/>
      <c r="Z668" s="113"/>
      <c r="AA668" s="113"/>
      <c r="AB668" s="113"/>
      <c r="AC668" s="316"/>
      <c r="AD668" s="316"/>
      <c r="AE668" s="316"/>
      <c r="AF668" s="316"/>
      <c r="AG668" s="316"/>
      <c r="AH668" s="316"/>
      <c r="AI668" s="316"/>
    </row>
    <row r="669" spans="2:35" ht="12.6" customHeight="1">
      <c r="B669" s="113"/>
      <c r="C669" s="113"/>
      <c r="D669" s="113"/>
      <c r="E669" s="113"/>
      <c r="F669" s="113"/>
      <c r="G669" s="113"/>
      <c r="H669" s="113"/>
      <c r="I669" s="113"/>
      <c r="J669" s="113"/>
      <c r="K669" s="315"/>
      <c r="L669" s="315"/>
      <c r="M669" s="315"/>
      <c r="N669" s="315"/>
      <c r="O669" s="315"/>
      <c r="P669" s="315"/>
      <c r="Q669" s="315"/>
      <c r="R669" s="29"/>
      <c r="S669" s="29"/>
      <c r="T669" s="113"/>
      <c r="U669" s="113"/>
      <c r="V669" s="113"/>
      <c r="W669" s="113"/>
      <c r="X669" s="113"/>
      <c r="Y669" s="113"/>
      <c r="Z669" s="113"/>
      <c r="AA669" s="113"/>
      <c r="AB669" s="113"/>
      <c r="AC669" s="316"/>
      <c r="AD669" s="316"/>
      <c r="AE669" s="316"/>
      <c r="AF669" s="316"/>
      <c r="AG669" s="316"/>
      <c r="AH669" s="316"/>
      <c r="AI669" s="316"/>
    </row>
    <row r="670" spans="2:35" ht="12.6" customHeight="1">
      <c r="B670" s="113"/>
      <c r="C670" s="113"/>
      <c r="D670" s="113"/>
      <c r="E670" s="113"/>
      <c r="F670" s="113"/>
      <c r="G670" s="113"/>
      <c r="H670" s="113"/>
      <c r="I670" s="113"/>
      <c r="J670" s="113"/>
      <c r="K670" s="315"/>
      <c r="L670" s="315"/>
      <c r="M670" s="315"/>
      <c r="N670" s="315"/>
      <c r="O670" s="315"/>
      <c r="P670" s="315"/>
      <c r="Q670" s="315"/>
      <c r="R670" s="29"/>
      <c r="S670" s="29"/>
      <c r="T670" s="113"/>
      <c r="U670" s="113"/>
      <c r="V670" s="113"/>
      <c r="W670" s="113"/>
      <c r="X670" s="113"/>
      <c r="Y670" s="113"/>
      <c r="Z670" s="113"/>
      <c r="AA670" s="113"/>
      <c r="AB670" s="113"/>
      <c r="AC670" s="113"/>
      <c r="AD670" s="113"/>
      <c r="AE670" s="113"/>
      <c r="AF670" s="113"/>
      <c r="AG670" s="113"/>
      <c r="AH670" s="113"/>
      <c r="AI670" s="113"/>
    </row>
    <row r="671" spans="2:35" ht="12.6" customHeight="1">
      <c r="B671" s="29"/>
      <c r="C671" s="29"/>
      <c r="D671" s="29"/>
      <c r="E671" s="29"/>
      <c r="F671" s="29"/>
      <c r="G671" s="29"/>
      <c r="H671" s="29"/>
      <c r="I671" s="29"/>
      <c r="J671" s="29"/>
      <c r="K671" s="29"/>
      <c r="L671" s="29"/>
      <c r="M671" s="29"/>
      <c r="N671" s="29"/>
      <c r="O671" s="29"/>
      <c r="P671" s="315"/>
      <c r="Q671" s="315"/>
      <c r="R671" s="29"/>
      <c r="S671" s="29"/>
      <c r="T671" s="29"/>
      <c r="U671" s="29"/>
      <c r="V671" s="29"/>
      <c r="W671" s="29"/>
      <c r="X671" s="29"/>
      <c r="Y671" s="29"/>
      <c r="Z671" s="29"/>
      <c r="AA671" s="29"/>
      <c r="AB671" s="29"/>
      <c r="AC671" s="29"/>
      <c r="AD671" s="29"/>
      <c r="AE671" s="29"/>
      <c r="AF671" s="29"/>
      <c r="AG671" s="29"/>
      <c r="AH671" s="29"/>
      <c r="AI671" s="29"/>
    </row>
    <row r="672" spans="2:35" ht="12.6" customHeight="1">
      <c r="B672" s="113"/>
      <c r="C672"/>
      <c r="D672"/>
      <c r="E672"/>
      <c r="F672"/>
      <c r="G672"/>
      <c r="H672"/>
      <c r="I672"/>
      <c r="J672"/>
      <c r="K672"/>
      <c r="L672"/>
      <c r="M672"/>
      <c r="N672"/>
      <c r="O672"/>
      <c r="P672"/>
      <c r="Q672"/>
      <c r="R672"/>
      <c r="S672"/>
      <c r="T672"/>
      <c r="U672"/>
      <c r="V672"/>
      <c r="W672"/>
      <c r="X672"/>
      <c r="Y672"/>
      <c r="Z672" s="29"/>
      <c r="AA672" s="29"/>
      <c r="AB672"/>
      <c r="AC672" s="29"/>
      <c r="AD672" s="29"/>
      <c r="AE672" s="29"/>
      <c r="AF672" s="29"/>
      <c r="AG672" s="29"/>
      <c r="AH672" s="29"/>
      <c r="AI672" s="29"/>
    </row>
    <row r="673" spans="2:35" ht="12.6" customHeight="1">
      <c r="B673" s="113"/>
      <c r="C673"/>
      <c r="D673"/>
      <c r="E673"/>
      <c r="F673"/>
      <c r="G673"/>
      <c r="H673"/>
      <c r="I673"/>
      <c r="J673"/>
      <c r="K673"/>
      <c r="L673"/>
      <c r="M673"/>
      <c r="N673"/>
      <c r="O673"/>
      <c r="P673"/>
      <c r="Q673"/>
      <c r="R673"/>
      <c r="S673"/>
      <c r="T673"/>
      <c r="U673"/>
      <c r="V673"/>
      <c r="W673"/>
      <c r="X673"/>
      <c r="Y673"/>
      <c r="Z673"/>
      <c r="AA673"/>
      <c r="AB673"/>
      <c r="AC673"/>
      <c r="AD673"/>
      <c r="AE673"/>
      <c r="AF673"/>
      <c r="AG673"/>
      <c r="AH673" s="113"/>
      <c r="AI673" s="113"/>
    </row>
    <row r="674" spans="2:35" ht="12.6" customHeight="1">
      <c r="B674" s="29"/>
      <c r="C674"/>
      <c r="D674"/>
      <c r="E674"/>
      <c r="F674"/>
      <c r="G674"/>
      <c r="H674"/>
      <c r="I674"/>
      <c r="J674"/>
      <c r="K674"/>
      <c r="L674"/>
      <c r="M674"/>
      <c r="N674"/>
      <c r="O674"/>
      <c r="P674"/>
      <c r="Q674"/>
      <c r="R674"/>
      <c r="S674"/>
      <c r="T674"/>
      <c r="U674"/>
      <c r="V674"/>
      <c r="W674"/>
      <c r="X674"/>
      <c r="Y674"/>
      <c r="Z674"/>
      <c r="AA674"/>
      <c r="AB674"/>
      <c r="AC674"/>
      <c r="AD674"/>
      <c r="AE674"/>
      <c r="AF674"/>
      <c r="AG674"/>
      <c r="AH674" s="29"/>
      <c r="AI674" s="29"/>
    </row>
    <row r="675" spans="2:35" ht="12.6" customHeight="1">
      <c r="B675" s="29"/>
      <c r="C675" s="29"/>
      <c r="D675" s="29"/>
      <c r="E675" s="29"/>
      <c r="F675"/>
      <c r="G675"/>
      <c r="H675"/>
      <c r="I675"/>
      <c r="J675"/>
      <c r="K675"/>
      <c r="L675"/>
      <c r="M675"/>
      <c r="N675"/>
      <c r="O675"/>
      <c r="P675"/>
      <c r="Q675"/>
      <c r="R675"/>
      <c r="S675"/>
      <c r="T675"/>
      <c r="U675"/>
      <c r="V675"/>
      <c r="W675"/>
      <c r="X675"/>
      <c r="Y675"/>
      <c r="Z675"/>
      <c r="AA675"/>
      <c r="AB675"/>
      <c r="AC675"/>
      <c r="AD675"/>
      <c r="AE675"/>
      <c r="AF675"/>
      <c r="AG675"/>
      <c r="AH675" s="29"/>
      <c r="AI675" s="29"/>
    </row>
    <row r="676" spans="2:35" ht="12.6" customHeight="1">
      <c r="B676" s="29"/>
      <c r="C676" s="29"/>
      <c r="D676" s="29"/>
      <c r="E676" s="29"/>
      <c r="F676"/>
      <c r="G676"/>
      <c r="H676"/>
      <c r="I676"/>
      <c r="J676"/>
      <c r="K676"/>
      <c r="L676"/>
      <c r="M676"/>
      <c r="N676"/>
      <c r="O676"/>
      <c r="P676"/>
      <c r="Q676"/>
      <c r="R676"/>
      <c r="S676"/>
      <c r="T676"/>
      <c r="U676"/>
      <c r="V676"/>
      <c r="W676"/>
      <c r="X676"/>
      <c r="Y676"/>
      <c r="Z676"/>
      <c r="AA676" s="29"/>
      <c r="AB676" s="29"/>
      <c r="AC676" s="29"/>
      <c r="AD676" s="29"/>
      <c r="AE676" s="29"/>
      <c r="AF676" s="29"/>
      <c r="AG676" s="29"/>
      <c r="AH676" s="29"/>
      <c r="AI676" s="29"/>
    </row>
    <row r="677" spans="2:35" ht="12.6" customHeight="1">
      <c r="B677"/>
      <c r="C677"/>
      <c r="D677" s="672">
        <v>28</v>
      </c>
      <c r="E677" s="673"/>
      <c r="F677" s="502" t="s">
        <v>1075</v>
      </c>
      <c r="G677" s="503"/>
      <c r="H677" s="503"/>
      <c r="I677" s="503"/>
      <c r="J677" s="503"/>
      <c r="K677" s="503"/>
      <c r="L677" s="503"/>
      <c r="M677" s="503"/>
      <c r="N677" s="503"/>
      <c r="O677" s="503"/>
      <c r="P677" s="503"/>
      <c r="Q677" s="503"/>
      <c r="R677" s="503"/>
      <c r="S677" s="503"/>
      <c r="T677" s="503"/>
      <c r="U677" s="503"/>
      <c r="V677" s="503"/>
      <c r="W677" s="503"/>
      <c r="X677" s="503"/>
      <c r="Y677" s="503"/>
      <c r="Z677" s="504"/>
      <c r="AA677" s="405"/>
      <c r="AB677" s="406"/>
      <c r="AC677" s="405"/>
      <c r="AD677" s="405"/>
      <c r="AE677" s="405"/>
      <c r="AF677" s="405"/>
      <c r="AG677" s="405"/>
      <c r="AH677"/>
      <c r="AI677" s="369"/>
    </row>
    <row r="678" spans="2:35" ht="12.6" customHeight="1">
      <c r="B678"/>
      <c r="C678"/>
      <c r="D678" s="672"/>
      <c r="E678" s="673"/>
      <c r="F678" s="674"/>
      <c r="G678" s="675"/>
      <c r="H678" s="675"/>
      <c r="I678" s="675"/>
      <c r="J678" s="675"/>
      <c r="K678" s="675"/>
      <c r="L678" s="675"/>
      <c r="M678" s="675"/>
      <c r="N678" s="675"/>
      <c r="O678" s="675"/>
      <c r="P678" s="675"/>
      <c r="Q678" s="675"/>
      <c r="R678" s="675"/>
      <c r="S678" s="675"/>
      <c r="T678" s="675"/>
      <c r="U678" s="675"/>
      <c r="V678" s="675"/>
      <c r="W678" s="675"/>
      <c r="X678" s="675"/>
      <c r="Y678" s="675"/>
      <c r="Z678" s="676"/>
      <c r="AA678" s="405"/>
      <c r="AB678" s="407" t="str">
        <f>IFERROR("DM "&amp;INDEX('Physical Condition &amp; DM'!$A$93:$A$143,MATCH(VALUE(TRIM(RIGHT(D677,2))),'Physical Condition &amp; DM'!$AE$93:$AE$143,0))&amp;IF(ISBLANK(INDEX('Physical Condition &amp; DM'!$AG$93:$AG$143,MATCH(VALUE(TRIM(RIGHT(D677,2))),'Physical Condition &amp; DM'!$AE$93:$AE$143,0))),"",": Est. Cost "&amp;TEXT(INDEX('Physical Condition &amp; DM'!$AG$93:$AG$143,MATCH(VALUE(TRIM(RIGHT(D677,2))),'Physical Condition &amp; DM'!$AE$93:$AE$143,0)),"$#,##0")),"")</f>
        <v/>
      </c>
      <c r="AC678" s="405"/>
      <c r="AD678" s="405"/>
      <c r="AE678" s="405"/>
      <c r="AF678" s="405"/>
      <c r="AG678" s="405"/>
      <c r="AH678"/>
      <c r="AI678" s="369"/>
    </row>
    <row r="679" spans="2:35" ht="15" customHeight="1">
      <c r="B679"/>
      <c r="C679"/>
      <c r="D679" s="672"/>
      <c r="E679" s="672"/>
      <c r="F679" s="505"/>
      <c r="G679" s="506"/>
      <c r="H679" s="506"/>
      <c r="I679" s="506"/>
      <c r="J679" s="506"/>
      <c r="K679" s="506"/>
      <c r="L679" s="506"/>
      <c r="M679" s="506"/>
      <c r="N679" s="506"/>
      <c r="O679" s="506"/>
      <c r="P679" s="506"/>
      <c r="Q679" s="506"/>
      <c r="R679" s="506"/>
      <c r="S679" s="506"/>
      <c r="T679" s="506"/>
      <c r="U679" s="506"/>
      <c r="V679" s="506"/>
      <c r="W679" s="506"/>
      <c r="X679" s="506"/>
      <c r="Y679" s="506"/>
      <c r="Z679" s="507"/>
      <c r="AA679" s="369"/>
      <c r="AB679" s="407" t="str">
        <f t="array" aca="1" ref="AB679" ca="1">IFERROR("RV "&amp;INDEX('Repairs Verification'!$A$29:$A$2177,MATCH(VALUE(TRIM(RIGHT(D677,2))),'Repairs Verification'!$AT$29:$AT$2177,0))&amp;IF(ISBLANK(INDEX('Repairs Verification'!$AT$29:$AT$2177,MATCH(VALUE(TRIM(RIGHT(D677,2))),'Repairs Verification'!$AT$29:$AT$2177,0))),"",": "&amp;INDIRECT("RepairStatusType"&amp;INDEX('Repairs Verification'!$A$29:$A$2177,MATCH(VALUE(TRIM(RIGHT(D677,2))),'Repairs Verification'!$AT$29:$AT$2177,0)))),"")</f>
        <v/>
      </c>
      <c r="AC679" s="408"/>
      <c r="AD679" s="408"/>
      <c r="AE679" s="408"/>
      <c r="AF679" s="408"/>
      <c r="AG679" s="408"/>
      <c r="AH679" s="369"/>
      <c r="AI679" s="369"/>
    </row>
    <row r="680" spans="2:35" ht="15" customHeight="1">
      <c r="B680" s="116"/>
      <c r="C680" s="116"/>
      <c r="D680" s="116"/>
      <c r="E680" s="116"/>
      <c r="F680" s="116"/>
      <c r="G680" s="116"/>
      <c r="H680" s="116"/>
      <c r="I680" s="116"/>
      <c r="J680" s="116"/>
      <c r="K680" s="116"/>
      <c r="L680" s="116"/>
      <c r="M680" s="116"/>
      <c r="N680" s="116"/>
      <c r="O680" s="116"/>
      <c r="P680" s="29"/>
      <c r="Q680" s="29"/>
      <c r="R680" s="113"/>
      <c r="S680" s="29"/>
      <c r="T680" s="113"/>
      <c r="U680" s="113"/>
      <c r="V680" s="113"/>
      <c r="W680" s="113"/>
      <c r="X680" s="113"/>
      <c r="Y680" s="113"/>
      <c r="Z680" s="113"/>
      <c r="AA680" s="29"/>
      <c r="AB680" s="29"/>
      <c r="AC680" s="29"/>
      <c r="AD680" s="29"/>
      <c r="AE680" s="29"/>
      <c r="AF680" s="29"/>
      <c r="AG680" s="29"/>
      <c r="AH680" s="29"/>
      <c r="AI680" s="117"/>
    </row>
    <row r="681" spans="2:35" ht="15" customHeight="1">
      <c r="B681" s="317"/>
      <c r="C681" s="317"/>
      <c r="D681" s="317"/>
      <c r="E681" s="317"/>
      <c r="F681" s="317"/>
      <c r="G681" s="317"/>
      <c r="H681" s="317"/>
      <c r="I681" s="317"/>
      <c r="J681" s="317"/>
      <c r="K681" s="317"/>
      <c r="L681" s="317"/>
      <c r="M681" s="317"/>
      <c r="N681" s="317"/>
      <c r="O681" s="317"/>
      <c r="P681" s="317"/>
      <c r="Q681" s="317"/>
      <c r="R681" s="113"/>
      <c r="S681" s="29"/>
      <c r="T681" s="29"/>
      <c r="U681" s="29"/>
      <c r="V681" s="29"/>
      <c r="W681" s="29"/>
      <c r="X681" s="29"/>
      <c r="Y681" s="29"/>
      <c r="Z681" s="29"/>
      <c r="AA681" s="29"/>
      <c r="AB681" s="29"/>
      <c r="AC681" s="29"/>
      <c r="AD681" s="29"/>
      <c r="AE681" s="29"/>
      <c r="AF681" s="29"/>
      <c r="AG681" s="29"/>
      <c r="AH681" s="29"/>
      <c r="AI681" s="29"/>
    </row>
    <row r="682" spans="2:35" ht="12.6" customHeight="1">
      <c r="B682" s="317"/>
      <c r="C682" s="317"/>
      <c r="D682" s="317"/>
      <c r="E682" s="317"/>
      <c r="F682" s="317"/>
      <c r="G682" s="317"/>
      <c r="H682" s="317"/>
      <c r="I682" s="317"/>
      <c r="J682" s="317"/>
      <c r="K682" s="317"/>
      <c r="L682" s="317"/>
      <c r="M682" s="317"/>
      <c r="N682" s="317"/>
      <c r="O682" s="317"/>
      <c r="P682" s="317"/>
      <c r="Q682" s="317"/>
      <c r="R682" s="113"/>
      <c r="S682" s="29"/>
      <c r="T682" s="29"/>
      <c r="U682" s="29"/>
      <c r="V682" s="29"/>
      <c r="W682" s="29"/>
      <c r="X682" s="29"/>
      <c r="Y682" s="29"/>
      <c r="Z682" s="29"/>
      <c r="AA682" s="29"/>
      <c r="AB682" s="29"/>
      <c r="AC682" s="29"/>
      <c r="AD682" s="29"/>
      <c r="AE682" s="29"/>
      <c r="AF682" s="29"/>
      <c r="AG682" s="29"/>
      <c r="AH682" s="29"/>
      <c r="AI682" s="29"/>
    </row>
    <row r="683" spans="2:35" ht="12.6" customHeight="1">
      <c r="B683" s="318"/>
      <c r="C683" s="318"/>
      <c r="D683" s="318"/>
      <c r="E683" s="318"/>
      <c r="F683" s="318"/>
      <c r="G683" s="29"/>
      <c r="H683" s="29"/>
      <c r="I683" s="29"/>
      <c r="J683" s="29"/>
      <c r="K683" s="29"/>
      <c r="L683" s="29"/>
      <c r="M683" s="29"/>
      <c r="N683" s="29"/>
      <c r="O683" s="29"/>
      <c r="P683" s="29"/>
      <c r="Q683" s="29"/>
      <c r="R683" s="29"/>
      <c r="S683" s="29"/>
      <c r="T683" s="29"/>
      <c r="U683" s="29"/>
      <c r="V683" s="29"/>
      <c r="W683" s="29"/>
      <c r="X683" s="29"/>
      <c r="Y683" s="29"/>
      <c r="Z683" s="29"/>
      <c r="AA683" s="29"/>
      <c r="AB683" s="29"/>
      <c r="AC683" s="29"/>
      <c r="AD683" s="29"/>
      <c r="AE683" s="29"/>
      <c r="AF683" s="29"/>
      <c r="AG683" s="29"/>
      <c r="AH683" s="29"/>
      <c r="AI683" s="29"/>
    </row>
    <row r="684" spans="2:35" ht="12.6" customHeight="1">
      <c r="B684" s="318"/>
      <c r="C684" s="318"/>
      <c r="D684" s="318"/>
      <c r="E684" s="318"/>
      <c r="F684" s="318"/>
      <c r="G684" s="29"/>
      <c r="H684" s="29"/>
      <c r="I684" s="29"/>
      <c r="J684" s="29"/>
      <c r="K684" s="29"/>
      <c r="L684" s="29"/>
      <c r="M684" s="29"/>
      <c r="N684" s="29"/>
      <c r="O684" s="29"/>
      <c r="P684" s="29"/>
      <c r="Q684" s="29"/>
      <c r="R684" s="29"/>
      <c r="S684" s="29"/>
      <c r="T684" s="29"/>
      <c r="U684" s="29"/>
      <c r="V684" s="29"/>
      <c r="W684" s="29"/>
      <c r="X684" s="29"/>
      <c r="Y684" s="29"/>
      <c r="Z684" s="29"/>
      <c r="AA684" s="29"/>
      <c r="AB684" s="29"/>
      <c r="AC684" s="29"/>
      <c r="AD684" s="29"/>
      <c r="AE684" s="29"/>
      <c r="AF684" s="29"/>
      <c r="AG684" s="29"/>
      <c r="AH684" s="29"/>
      <c r="AI684" s="29"/>
    </row>
    <row r="685" spans="2:35" ht="12.6" customHeight="1">
      <c r="B685" s="113"/>
      <c r="C685" s="113"/>
      <c r="D685" s="113"/>
      <c r="E685" s="113"/>
      <c r="F685" s="113"/>
      <c r="G685" s="113"/>
      <c r="H685" s="113"/>
      <c r="I685" s="113"/>
      <c r="J685" s="113"/>
      <c r="K685" s="113"/>
      <c r="L685" s="113"/>
      <c r="M685" s="113"/>
      <c r="N685" s="113"/>
      <c r="O685" s="113"/>
      <c r="P685" s="113"/>
      <c r="Q685" s="113"/>
      <c r="R685" s="113"/>
      <c r="S685" s="29"/>
      <c r="T685" s="113"/>
      <c r="U685" s="113"/>
      <c r="V685" s="113"/>
      <c r="W685" s="113"/>
      <c r="X685" s="113"/>
      <c r="Y685" s="113"/>
      <c r="Z685" s="113"/>
      <c r="AA685" s="113"/>
      <c r="AB685" s="113"/>
      <c r="AC685" s="315"/>
      <c r="AD685" s="315"/>
      <c r="AE685" s="315"/>
      <c r="AF685" s="315"/>
      <c r="AG685" s="315"/>
      <c r="AH685" s="315"/>
      <c r="AI685" s="315"/>
    </row>
    <row r="686" spans="2:35" ht="12.6" customHeight="1">
      <c r="B686" s="113"/>
      <c r="C686" s="113"/>
      <c r="D686" s="113"/>
      <c r="E686" s="113"/>
      <c r="F686" s="113"/>
      <c r="G686" s="113"/>
      <c r="H686" s="113"/>
      <c r="I686" s="113"/>
      <c r="J686" s="113"/>
      <c r="K686" s="315"/>
      <c r="L686" s="315"/>
      <c r="M686" s="315"/>
      <c r="N686" s="315"/>
      <c r="O686" s="315"/>
      <c r="P686" s="315"/>
      <c r="Q686" s="315"/>
      <c r="R686" s="113"/>
      <c r="S686" s="29"/>
      <c r="T686" s="113"/>
      <c r="U686" s="113"/>
      <c r="V686" s="113"/>
      <c r="W686" s="113"/>
      <c r="X686" s="113"/>
      <c r="Y686" s="113"/>
      <c r="Z686" s="113"/>
      <c r="AA686" s="113"/>
      <c r="AB686" s="113"/>
      <c r="AC686" s="316"/>
      <c r="AD686" s="316"/>
      <c r="AE686" s="316"/>
      <c r="AF686" s="316"/>
      <c r="AG686" s="316"/>
      <c r="AH686" s="316"/>
      <c r="AI686" s="316"/>
    </row>
    <row r="687" spans="2:35" ht="12.6" customHeight="1">
      <c r="B687" s="113"/>
      <c r="C687" s="113"/>
      <c r="D687" s="113"/>
      <c r="E687" s="113"/>
      <c r="F687" s="113"/>
      <c r="G687" s="113"/>
      <c r="H687" s="113"/>
      <c r="I687" s="113"/>
      <c r="J687" s="113"/>
      <c r="K687" s="113"/>
      <c r="L687" s="113"/>
      <c r="M687" s="113"/>
      <c r="N687" s="113"/>
      <c r="O687" s="113"/>
      <c r="P687" s="113"/>
      <c r="Q687" s="113"/>
      <c r="R687" s="113"/>
      <c r="S687" s="29"/>
      <c r="T687" s="113"/>
      <c r="U687" s="113"/>
      <c r="V687" s="113"/>
      <c r="W687" s="113"/>
      <c r="X687" s="113"/>
      <c r="Y687" s="113"/>
      <c r="Z687" s="113"/>
      <c r="AA687" s="113"/>
      <c r="AB687" s="113"/>
      <c r="AC687" s="316"/>
      <c r="AD687" s="316"/>
      <c r="AE687" s="316"/>
      <c r="AF687" s="316"/>
      <c r="AG687" s="316"/>
      <c r="AH687" s="316"/>
      <c r="AI687" s="316"/>
    </row>
    <row r="688" spans="2:35" ht="12.6" customHeight="1">
      <c r="B688" s="113"/>
      <c r="C688" s="113"/>
      <c r="D688" s="113"/>
      <c r="E688" s="113"/>
      <c r="F688" s="113"/>
      <c r="G688" s="113"/>
      <c r="H688" s="113"/>
      <c r="I688" s="113"/>
      <c r="J688" s="113"/>
      <c r="K688" s="315"/>
      <c r="L688" s="315"/>
      <c r="M688" s="315"/>
      <c r="N688" s="315"/>
      <c r="O688" s="315"/>
      <c r="P688" s="315"/>
      <c r="Q688" s="315"/>
      <c r="R688" s="113"/>
      <c r="S688" s="29"/>
      <c r="T688" s="113"/>
      <c r="U688" s="113"/>
      <c r="V688" s="113"/>
      <c r="W688" s="113"/>
      <c r="X688" s="113"/>
      <c r="Y688" s="113"/>
      <c r="Z688" s="113"/>
      <c r="AA688" s="113"/>
      <c r="AB688" s="113"/>
      <c r="AC688" s="316"/>
      <c r="AD688" s="316"/>
      <c r="AE688" s="316"/>
      <c r="AF688" s="316"/>
      <c r="AG688" s="316"/>
      <c r="AH688" s="316"/>
      <c r="AI688" s="316"/>
    </row>
    <row r="689" spans="2:35" ht="12.6" customHeight="1">
      <c r="B689" s="113"/>
      <c r="C689" s="113"/>
      <c r="D689" s="113"/>
      <c r="E689" s="113"/>
      <c r="F689" s="113"/>
      <c r="G689" s="113"/>
      <c r="H689" s="113"/>
      <c r="I689" s="113"/>
      <c r="J689" s="113"/>
      <c r="K689" s="315"/>
      <c r="L689" s="315"/>
      <c r="M689" s="315"/>
      <c r="N689" s="315"/>
      <c r="O689" s="315"/>
      <c r="P689" s="315"/>
      <c r="Q689" s="315"/>
      <c r="R689" s="113"/>
      <c r="S689" s="29"/>
      <c r="T689" s="113"/>
      <c r="U689" s="113"/>
      <c r="V689" s="113"/>
      <c r="W689" s="113"/>
      <c r="X689" s="113"/>
      <c r="Y689" s="113"/>
      <c r="Z689" s="113"/>
      <c r="AA689" s="113"/>
      <c r="AB689" s="113"/>
      <c r="AC689" s="316"/>
      <c r="AD689" s="316"/>
      <c r="AE689" s="316"/>
      <c r="AF689" s="316"/>
      <c r="AG689" s="316"/>
      <c r="AH689" s="316"/>
      <c r="AI689" s="316"/>
    </row>
    <row r="690" spans="2:35" ht="12.6" customHeight="1">
      <c r="B690" s="113"/>
      <c r="C690" s="113"/>
      <c r="D690" s="113"/>
      <c r="E690" s="113"/>
      <c r="F690" s="113"/>
      <c r="G690" s="113"/>
      <c r="H690" s="113"/>
      <c r="I690" s="113"/>
      <c r="J690" s="113"/>
      <c r="K690" s="315"/>
      <c r="L690" s="315"/>
      <c r="M690" s="315"/>
      <c r="N690" s="315"/>
      <c r="O690" s="315"/>
      <c r="P690" s="315"/>
      <c r="Q690" s="315"/>
      <c r="R690" s="113"/>
      <c r="S690" s="29"/>
      <c r="T690" s="113"/>
      <c r="U690" s="113"/>
      <c r="V690" s="113"/>
      <c r="W690" s="113"/>
      <c r="X690" s="113"/>
      <c r="Y690" s="113"/>
      <c r="Z690" s="113"/>
      <c r="AA690" s="113"/>
      <c r="AB690" s="113"/>
      <c r="AC690" s="316"/>
      <c r="AD690" s="316"/>
      <c r="AE690" s="316"/>
      <c r="AF690" s="316"/>
      <c r="AG690" s="316"/>
      <c r="AH690" s="316"/>
      <c r="AI690" s="316"/>
    </row>
    <row r="691" spans="2:35" ht="12.6" customHeight="1">
      <c r="B691" s="113"/>
      <c r="C691" s="113"/>
      <c r="D691" s="113"/>
      <c r="E691" s="113"/>
      <c r="F691" s="113"/>
      <c r="G691" s="113"/>
      <c r="H691" s="113"/>
      <c r="I691" s="113"/>
      <c r="J691" s="113"/>
      <c r="K691" s="315"/>
      <c r="L691" s="315"/>
      <c r="M691" s="315"/>
      <c r="N691" s="315"/>
      <c r="O691" s="315"/>
      <c r="P691" s="315"/>
      <c r="Q691" s="315"/>
      <c r="R691" s="113"/>
      <c r="S691" s="29"/>
      <c r="T691" s="113"/>
      <c r="U691" s="113"/>
      <c r="V691" s="113"/>
      <c r="W691" s="113"/>
      <c r="X691" s="113"/>
      <c r="Y691" s="113"/>
      <c r="Z691" s="113"/>
      <c r="AA691" s="113"/>
      <c r="AB691" s="113"/>
      <c r="AC691" s="316"/>
      <c r="AD691" s="316"/>
      <c r="AE691" s="316"/>
      <c r="AF691" s="316"/>
      <c r="AG691" s="316"/>
      <c r="AH691" s="316"/>
      <c r="AI691" s="316"/>
    </row>
    <row r="692" spans="2:35" ht="12.6" customHeight="1">
      <c r="B692" s="113"/>
      <c r="C692" s="113"/>
      <c r="D692" s="113"/>
      <c r="E692" s="113"/>
      <c r="F692" s="113"/>
      <c r="G692" s="113"/>
      <c r="H692" s="113"/>
      <c r="I692" s="113"/>
      <c r="J692" s="113"/>
      <c r="K692" s="315"/>
      <c r="L692" s="315"/>
      <c r="M692" s="315"/>
      <c r="N692" s="315"/>
      <c r="O692" s="315"/>
      <c r="P692" s="315"/>
      <c r="Q692" s="315"/>
      <c r="R692" s="113"/>
      <c r="S692" s="29"/>
      <c r="T692" s="113"/>
      <c r="U692" s="113"/>
      <c r="V692" s="113"/>
      <c r="W692" s="113"/>
      <c r="X692" s="113"/>
      <c r="Y692" s="113"/>
      <c r="Z692" s="113"/>
      <c r="AA692" s="113"/>
      <c r="AB692" s="113"/>
      <c r="AC692" s="316"/>
      <c r="AD692" s="316"/>
      <c r="AE692" s="316"/>
      <c r="AF692" s="316"/>
      <c r="AG692" s="316"/>
      <c r="AH692" s="316"/>
      <c r="AI692" s="316"/>
    </row>
    <row r="693" spans="2:35" ht="12.6" customHeight="1">
      <c r="B693" s="113"/>
      <c r="C693" s="113"/>
      <c r="D693" s="113"/>
      <c r="E693" s="113"/>
      <c r="F693" s="113"/>
      <c r="G693" s="113"/>
      <c r="H693" s="113"/>
      <c r="I693" s="113"/>
      <c r="J693" s="113"/>
      <c r="K693" s="315"/>
      <c r="L693" s="315"/>
      <c r="M693" s="315"/>
      <c r="N693" s="315"/>
      <c r="O693" s="315"/>
      <c r="P693" s="315"/>
      <c r="Q693" s="315"/>
      <c r="R693" s="29"/>
      <c r="S693" s="29"/>
      <c r="T693" s="113"/>
      <c r="U693" s="113"/>
      <c r="V693" s="113"/>
      <c r="W693" s="113"/>
      <c r="X693" s="113"/>
      <c r="Y693" s="113"/>
      <c r="Z693" s="113"/>
      <c r="AA693" s="113"/>
      <c r="AB693" s="113"/>
      <c r="AC693" s="316"/>
      <c r="AD693" s="316"/>
      <c r="AE693" s="316"/>
      <c r="AF693" s="316"/>
      <c r="AG693" s="316"/>
      <c r="AH693" s="316"/>
      <c r="AI693" s="316"/>
    </row>
    <row r="694" spans="2:35" ht="12.6" customHeight="1">
      <c r="B694" s="113"/>
      <c r="C694" s="113"/>
      <c r="D694" s="113"/>
      <c r="E694" s="113"/>
      <c r="F694" s="113"/>
      <c r="G694" s="113"/>
      <c r="H694" s="113"/>
      <c r="I694" s="113"/>
      <c r="J694" s="113"/>
      <c r="K694" s="315"/>
      <c r="L694" s="315"/>
      <c r="M694" s="315"/>
      <c r="N694" s="315"/>
      <c r="O694" s="315"/>
      <c r="P694" s="315"/>
      <c r="Q694" s="315"/>
      <c r="R694" s="29"/>
      <c r="S694" s="29"/>
      <c r="T694" s="113"/>
      <c r="U694" s="113"/>
      <c r="V694" s="113"/>
      <c r="W694" s="113"/>
      <c r="X694" s="113"/>
      <c r="Y694" s="113"/>
      <c r="Z694" s="113"/>
      <c r="AA694" s="113"/>
      <c r="AB694" s="113"/>
      <c r="AC694" s="113"/>
      <c r="AD694" s="113"/>
      <c r="AE694" s="113"/>
      <c r="AF694" s="113"/>
      <c r="AG694" s="113"/>
      <c r="AH694" s="113"/>
      <c r="AI694" s="113"/>
    </row>
    <row r="695" spans="2:35" ht="12.6" customHeight="1">
      <c r="B695" s="29"/>
      <c r="C695" s="29"/>
      <c r="D695" s="29"/>
      <c r="E695" s="29"/>
      <c r="F695" s="29"/>
      <c r="G695" s="29"/>
      <c r="H695" s="29"/>
      <c r="I695" s="29"/>
      <c r="J695" s="29"/>
      <c r="K695" s="29"/>
      <c r="L695" s="29"/>
      <c r="M695" s="29"/>
      <c r="N695" s="29"/>
      <c r="O695" s="29"/>
      <c r="P695" s="315"/>
      <c r="Q695" s="315"/>
      <c r="R695" s="29"/>
      <c r="S695" s="29"/>
      <c r="T695" s="29"/>
      <c r="U695" s="29"/>
      <c r="V695" s="29"/>
      <c r="W695" s="29"/>
      <c r="X695" s="29"/>
      <c r="Y695" s="29"/>
      <c r="Z695" s="29"/>
      <c r="AA695" s="29"/>
      <c r="AB695" s="29"/>
      <c r="AC695" s="29"/>
      <c r="AD695" s="29"/>
      <c r="AE695" s="29"/>
      <c r="AF695" s="29"/>
      <c r="AG695" s="29"/>
      <c r="AH695" s="29"/>
      <c r="AI695" s="29"/>
    </row>
    <row r="696" spans="2:35" ht="12.6" customHeight="1">
      <c r="B696" s="113"/>
      <c r="C696"/>
      <c r="D696"/>
      <c r="E696"/>
      <c r="F696"/>
      <c r="G696"/>
      <c r="H696"/>
      <c r="I696"/>
      <c r="J696"/>
      <c r="K696"/>
      <c r="L696"/>
      <c r="M696"/>
      <c r="N696"/>
      <c r="O696"/>
      <c r="P696"/>
      <c r="Q696"/>
      <c r="R696"/>
      <c r="S696"/>
      <c r="T696"/>
      <c r="U696"/>
      <c r="V696"/>
      <c r="W696"/>
      <c r="X696"/>
      <c r="Y696"/>
      <c r="Z696" s="29"/>
      <c r="AA696" s="29"/>
      <c r="AB696"/>
      <c r="AC696" s="29"/>
      <c r="AD696" s="29"/>
      <c r="AE696" s="29"/>
      <c r="AF696" s="29"/>
      <c r="AG696" s="29"/>
      <c r="AH696" s="29"/>
      <c r="AI696" s="29"/>
    </row>
    <row r="697" spans="2:35" ht="12.6" customHeight="1">
      <c r="B697" s="113"/>
      <c r="C697"/>
      <c r="D697"/>
      <c r="E697"/>
      <c r="F697"/>
      <c r="G697"/>
      <c r="H697"/>
      <c r="I697"/>
      <c r="J697"/>
      <c r="K697"/>
      <c r="L697"/>
      <c r="M697"/>
      <c r="N697"/>
      <c r="O697"/>
      <c r="P697"/>
      <c r="Q697"/>
      <c r="R697"/>
      <c r="S697"/>
      <c r="T697"/>
      <c r="U697"/>
      <c r="V697"/>
      <c r="W697"/>
      <c r="X697"/>
      <c r="Y697"/>
      <c r="Z697"/>
      <c r="AA697"/>
      <c r="AB697"/>
      <c r="AC697"/>
      <c r="AD697"/>
      <c r="AE697"/>
      <c r="AF697"/>
      <c r="AG697"/>
      <c r="AH697" s="113"/>
      <c r="AI697" s="113"/>
    </row>
    <row r="698" spans="2:35" ht="12.6" customHeight="1">
      <c r="B698" s="29"/>
      <c r="C698"/>
      <c r="D698"/>
      <c r="E698"/>
      <c r="F698"/>
      <c r="G698"/>
      <c r="H698"/>
      <c r="I698"/>
      <c r="J698"/>
      <c r="K698"/>
      <c r="L698"/>
      <c r="M698"/>
      <c r="N698"/>
      <c r="O698"/>
      <c r="P698"/>
      <c r="Q698"/>
      <c r="R698"/>
      <c r="S698"/>
      <c r="T698"/>
      <c r="U698"/>
      <c r="V698"/>
      <c r="W698"/>
      <c r="X698"/>
      <c r="Y698"/>
      <c r="Z698"/>
      <c r="AA698"/>
      <c r="AB698"/>
      <c r="AC698"/>
      <c r="AD698"/>
      <c r="AE698"/>
      <c r="AF698"/>
      <c r="AG698"/>
      <c r="AH698" s="29"/>
      <c r="AI698" s="29"/>
    </row>
    <row r="699" spans="2:35" ht="12.6" customHeight="1">
      <c r="B699" s="29"/>
      <c r="C699" s="29"/>
      <c r="D699" s="29"/>
      <c r="E699" s="29"/>
      <c r="F699"/>
      <c r="G699"/>
      <c r="H699"/>
      <c r="I699"/>
      <c r="J699"/>
      <c r="K699"/>
      <c r="L699"/>
      <c r="M699"/>
      <c r="N699"/>
      <c r="O699"/>
      <c r="P699"/>
      <c r="Q699"/>
      <c r="R699"/>
      <c r="S699"/>
      <c r="T699"/>
      <c r="U699"/>
      <c r="V699"/>
      <c r="W699"/>
      <c r="X699"/>
      <c r="Y699"/>
      <c r="Z699"/>
      <c r="AA699"/>
      <c r="AB699"/>
      <c r="AC699"/>
      <c r="AD699"/>
      <c r="AE699"/>
      <c r="AF699"/>
      <c r="AG699"/>
      <c r="AH699" s="29"/>
      <c r="AI699" s="29"/>
    </row>
    <row r="700" spans="2:35" ht="12.6" customHeight="1">
      <c r="B700" s="29"/>
      <c r="C700" s="29"/>
      <c r="D700" s="29"/>
      <c r="E700" s="29"/>
      <c r="F700"/>
      <c r="G700"/>
      <c r="H700"/>
      <c r="I700"/>
      <c r="J700"/>
      <c r="K700"/>
      <c r="L700"/>
      <c r="M700"/>
      <c r="N700"/>
      <c r="O700"/>
      <c r="P700"/>
      <c r="Q700"/>
      <c r="R700"/>
      <c r="S700"/>
      <c r="T700"/>
      <c r="U700"/>
      <c r="V700"/>
      <c r="W700"/>
      <c r="X700"/>
      <c r="Y700"/>
      <c r="Z700"/>
      <c r="AA700" s="29"/>
      <c r="AB700" s="29"/>
      <c r="AC700" s="29"/>
      <c r="AD700" s="29"/>
      <c r="AE700" s="29"/>
      <c r="AF700" s="29"/>
      <c r="AG700" s="29"/>
      <c r="AH700" s="29"/>
      <c r="AI700" s="29"/>
    </row>
    <row r="701" spans="2:35" ht="12.6" customHeight="1">
      <c r="B701"/>
      <c r="C701"/>
      <c r="D701" s="672">
        <v>29</v>
      </c>
      <c r="E701" s="673"/>
      <c r="F701" s="502" t="s">
        <v>1074</v>
      </c>
      <c r="G701" s="503"/>
      <c r="H701" s="503"/>
      <c r="I701" s="503"/>
      <c r="J701" s="503"/>
      <c r="K701" s="503"/>
      <c r="L701" s="503"/>
      <c r="M701" s="503"/>
      <c r="N701" s="503"/>
      <c r="O701" s="503"/>
      <c r="P701" s="503"/>
      <c r="Q701" s="503"/>
      <c r="R701" s="503"/>
      <c r="S701" s="503"/>
      <c r="T701" s="503"/>
      <c r="U701" s="503"/>
      <c r="V701" s="503"/>
      <c r="W701" s="503"/>
      <c r="X701" s="503"/>
      <c r="Y701" s="503"/>
      <c r="Z701" s="504"/>
      <c r="AA701" s="405"/>
      <c r="AB701" s="406"/>
      <c r="AC701" s="405"/>
      <c r="AD701" s="405"/>
      <c r="AE701" s="405"/>
      <c r="AF701" s="405"/>
      <c r="AG701" s="405"/>
      <c r="AH701"/>
      <c r="AI701" s="369"/>
    </row>
    <row r="702" spans="2:35" ht="12.6" customHeight="1">
      <c r="B702"/>
      <c r="C702"/>
      <c r="D702" s="672"/>
      <c r="E702" s="673"/>
      <c r="F702" s="674"/>
      <c r="G702" s="675"/>
      <c r="H702" s="675"/>
      <c r="I702" s="675"/>
      <c r="J702" s="675"/>
      <c r="K702" s="675"/>
      <c r="L702" s="675"/>
      <c r="M702" s="675"/>
      <c r="N702" s="675"/>
      <c r="O702" s="675"/>
      <c r="P702" s="675"/>
      <c r="Q702" s="675"/>
      <c r="R702" s="675"/>
      <c r="S702" s="675"/>
      <c r="T702" s="675"/>
      <c r="U702" s="675"/>
      <c r="V702" s="675"/>
      <c r="W702" s="675"/>
      <c r="X702" s="675"/>
      <c r="Y702" s="675"/>
      <c r="Z702" s="676"/>
      <c r="AA702" s="405"/>
      <c r="AB702" s="407" t="str">
        <f>IFERROR("DM "&amp;INDEX('Physical Condition &amp; DM'!$A$93:$A$143,MATCH(VALUE(TRIM(RIGHT(D701,2))),'Physical Condition &amp; DM'!$AE$93:$AE$143,0))&amp;IF(ISBLANK(INDEX('Physical Condition &amp; DM'!$AG$93:$AG$143,MATCH(VALUE(TRIM(RIGHT(D701,2))),'Physical Condition &amp; DM'!$AE$93:$AE$143,0))),"",": Est. Cost "&amp;TEXT(INDEX('Physical Condition &amp; DM'!$AG$93:$AG$143,MATCH(VALUE(TRIM(RIGHT(D701,2))),'Physical Condition &amp; DM'!$AE$93:$AE$143,0)),"$#,##0")),"")</f>
        <v/>
      </c>
      <c r="AC702" s="405"/>
      <c r="AD702" s="405"/>
      <c r="AE702" s="405"/>
      <c r="AF702" s="405"/>
      <c r="AG702" s="405"/>
      <c r="AH702"/>
      <c r="AI702" s="369"/>
    </row>
    <row r="703" spans="2:35" ht="15" customHeight="1">
      <c r="B703"/>
      <c r="C703"/>
      <c r="D703" s="672"/>
      <c r="E703" s="672"/>
      <c r="F703" s="505"/>
      <c r="G703" s="506"/>
      <c r="H703" s="506"/>
      <c r="I703" s="506"/>
      <c r="J703" s="506"/>
      <c r="K703" s="506"/>
      <c r="L703" s="506"/>
      <c r="M703" s="506"/>
      <c r="N703" s="506"/>
      <c r="O703" s="506"/>
      <c r="P703" s="506"/>
      <c r="Q703" s="506"/>
      <c r="R703" s="506"/>
      <c r="S703" s="506"/>
      <c r="T703" s="506"/>
      <c r="U703" s="506"/>
      <c r="V703" s="506"/>
      <c r="W703" s="506"/>
      <c r="X703" s="506"/>
      <c r="Y703" s="506"/>
      <c r="Z703" s="507"/>
      <c r="AA703" s="369"/>
      <c r="AB703" s="407" t="str">
        <f t="array" aca="1" ref="AB703" ca="1">IFERROR("RV "&amp;INDEX('Repairs Verification'!$A$29:$A$2177,MATCH(VALUE(TRIM(RIGHT(D701,2))),'Repairs Verification'!$AT$29:$AT$2177,0))&amp;IF(ISBLANK(INDEX('Repairs Verification'!$AT$29:$AT$2177,MATCH(VALUE(TRIM(RIGHT(D701,2))),'Repairs Verification'!$AT$29:$AT$2177,0))),"",": "&amp;INDIRECT("RepairStatusType"&amp;INDEX('Repairs Verification'!$A$29:$A$2177,MATCH(VALUE(TRIM(RIGHT(D701,2))),'Repairs Verification'!$AT$29:$AT$2177,0)))),"")</f>
        <v/>
      </c>
      <c r="AC703" s="408"/>
      <c r="AD703" s="408"/>
      <c r="AE703" s="408"/>
      <c r="AF703" s="408"/>
      <c r="AG703" s="408"/>
      <c r="AH703" s="369"/>
      <c r="AI703" s="369"/>
    </row>
    <row r="704" spans="2:35" ht="15" customHeight="1">
      <c r="B704" s="116"/>
      <c r="C704" s="116"/>
      <c r="D704" s="116"/>
      <c r="E704" s="116"/>
      <c r="F704" s="116"/>
      <c r="G704" s="116"/>
      <c r="H704" s="116"/>
      <c r="I704" s="116"/>
      <c r="J704" s="116"/>
      <c r="K704" s="116"/>
      <c r="L704" s="116"/>
      <c r="M704" s="116"/>
      <c r="N704" s="116"/>
      <c r="O704" s="116"/>
      <c r="P704" s="29"/>
      <c r="Q704" s="29"/>
      <c r="R704" s="113"/>
      <c r="S704" s="29"/>
      <c r="T704" s="113"/>
      <c r="U704" s="113"/>
      <c r="V704" s="113"/>
      <c r="W704" s="113"/>
      <c r="X704" s="113"/>
      <c r="Y704" s="113"/>
      <c r="Z704" s="113"/>
      <c r="AA704" s="29"/>
      <c r="AB704" s="29"/>
      <c r="AC704" s="29"/>
      <c r="AD704" s="29"/>
      <c r="AE704" s="29"/>
      <c r="AF704" s="29"/>
      <c r="AG704" s="29"/>
      <c r="AH704" s="29"/>
      <c r="AI704" s="117"/>
    </row>
    <row r="705" spans="2:35" ht="15" customHeight="1">
      <c r="B705" s="317"/>
      <c r="C705" s="317"/>
      <c r="D705" s="317"/>
      <c r="E705" s="317"/>
      <c r="F705" s="317"/>
      <c r="G705" s="317"/>
      <c r="H705" s="317"/>
      <c r="I705" s="317"/>
      <c r="J705" s="317"/>
      <c r="K705" s="317"/>
      <c r="L705" s="317"/>
      <c r="M705" s="317"/>
      <c r="N705" s="317"/>
      <c r="O705" s="317"/>
      <c r="P705" s="317"/>
      <c r="Q705" s="317"/>
      <c r="R705" s="113"/>
      <c r="S705" s="29"/>
      <c r="T705" s="29"/>
      <c r="U705" s="29"/>
      <c r="V705" s="29"/>
      <c r="W705" s="29"/>
      <c r="X705" s="29"/>
      <c r="Y705" s="29"/>
      <c r="Z705" s="29"/>
      <c r="AA705" s="29"/>
      <c r="AB705" s="29"/>
      <c r="AC705" s="29"/>
      <c r="AD705" s="29"/>
      <c r="AE705" s="29"/>
      <c r="AF705" s="29"/>
      <c r="AG705" s="29"/>
      <c r="AH705" s="29"/>
      <c r="AI705" s="29"/>
    </row>
    <row r="706" spans="2:35" ht="12.6" customHeight="1">
      <c r="B706" s="317"/>
      <c r="C706" s="317"/>
      <c r="D706" s="317"/>
      <c r="E706" s="317"/>
      <c r="F706" s="317"/>
      <c r="G706" s="317"/>
      <c r="H706" s="317"/>
      <c r="I706" s="317"/>
      <c r="J706" s="317"/>
      <c r="K706" s="317"/>
      <c r="L706" s="317"/>
      <c r="M706" s="317"/>
      <c r="N706" s="317"/>
      <c r="O706" s="317"/>
      <c r="P706" s="317"/>
      <c r="Q706" s="317"/>
      <c r="R706" s="113"/>
      <c r="S706" s="29"/>
      <c r="T706" s="29"/>
      <c r="U706" s="29"/>
      <c r="V706" s="29"/>
      <c r="W706" s="29"/>
      <c r="X706" s="29"/>
      <c r="Y706" s="29"/>
      <c r="Z706" s="29"/>
      <c r="AA706" s="29"/>
      <c r="AB706" s="29"/>
      <c r="AC706" s="29"/>
      <c r="AD706" s="29"/>
      <c r="AE706" s="29"/>
      <c r="AF706" s="29"/>
      <c r="AG706" s="29"/>
      <c r="AH706" s="29"/>
      <c r="AI706" s="29"/>
    </row>
    <row r="707" spans="2:35" ht="12.6" customHeight="1">
      <c r="B707" s="318"/>
      <c r="C707" s="318"/>
      <c r="D707" s="318"/>
      <c r="E707" s="318"/>
      <c r="F707" s="318"/>
      <c r="G707" s="29"/>
      <c r="H707" s="29"/>
      <c r="I707" s="29"/>
      <c r="J707" s="29"/>
      <c r="K707" s="29"/>
      <c r="L707" s="29"/>
      <c r="M707" s="29"/>
      <c r="N707" s="29"/>
      <c r="O707" s="29"/>
      <c r="P707" s="29"/>
      <c r="Q707" s="29"/>
      <c r="R707" s="29"/>
      <c r="S707" s="29"/>
      <c r="T707" s="29"/>
      <c r="U707" s="29"/>
      <c r="V707" s="29"/>
      <c r="W707" s="29"/>
      <c r="X707" s="29"/>
      <c r="Y707" s="29"/>
      <c r="Z707" s="29"/>
      <c r="AA707" s="29"/>
      <c r="AB707" s="29"/>
      <c r="AC707" s="29"/>
      <c r="AD707" s="29"/>
      <c r="AE707" s="29"/>
      <c r="AF707" s="29"/>
      <c r="AG707" s="29"/>
      <c r="AH707" s="29"/>
      <c r="AI707" s="29"/>
    </row>
    <row r="708" spans="2:35" ht="12.6" customHeight="1">
      <c r="B708" s="318"/>
      <c r="C708" s="318"/>
      <c r="D708" s="318"/>
      <c r="E708" s="318"/>
      <c r="F708" s="318"/>
      <c r="G708" s="29"/>
      <c r="H708" s="29"/>
      <c r="I708" s="29"/>
      <c r="J708" s="29"/>
      <c r="K708" s="29"/>
      <c r="L708" s="29"/>
      <c r="M708" s="29"/>
      <c r="N708" s="29"/>
      <c r="O708" s="29"/>
      <c r="P708" s="29"/>
      <c r="Q708" s="29"/>
      <c r="R708" s="29"/>
      <c r="S708" s="29"/>
      <c r="T708" s="29"/>
      <c r="U708" s="29"/>
      <c r="V708" s="29"/>
      <c r="W708" s="29"/>
      <c r="X708" s="29"/>
      <c r="Y708" s="29"/>
      <c r="Z708" s="29"/>
      <c r="AA708" s="29"/>
      <c r="AB708" s="29"/>
      <c r="AC708" s="29"/>
      <c r="AD708" s="29"/>
      <c r="AE708" s="29"/>
      <c r="AF708" s="29"/>
      <c r="AG708" s="29"/>
      <c r="AH708" s="29"/>
      <c r="AI708" s="29"/>
    </row>
    <row r="709" spans="2:35" ht="12.6" customHeight="1">
      <c r="B709" s="113"/>
      <c r="C709" s="113"/>
      <c r="D709" s="113"/>
      <c r="E709" s="113"/>
      <c r="F709" s="113"/>
      <c r="G709" s="113"/>
      <c r="H709" s="113"/>
      <c r="I709" s="113"/>
      <c r="J709" s="113"/>
      <c r="K709" s="113"/>
      <c r="L709" s="113"/>
      <c r="M709" s="113"/>
      <c r="N709" s="113"/>
      <c r="O709" s="113"/>
      <c r="P709" s="113"/>
      <c r="Q709" s="113"/>
      <c r="R709" s="113"/>
      <c r="S709" s="29"/>
      <c r="T709" s="113"/>
      <c r="U709" s="113"/>
      <c r="V709" s="113"/>
      <c r="W709" s="113"/>
      <c r="X709" s="113"/>
      <c r="Y709" s="113"/>
      <c r="Z709" s="113"/>
      <c r="AA709" s="113"/>
      <c r="AB709" s="113"/>
      <c r="AC709" s="315"/>
      <c r="AD709" s="315"/>
      <c r="AE709" s="315"/>
      <c r="AF709" s="315"/>
      <c r="AG709" s="315"/>
      <c r="AH709" s="315"/>
      <c r="AI709" s="315"/>
    </row>
    <row r="710" spans="2:35" ht="12.6" customHeight="1">
      <c r="B710" s="113"/>
      <c r="C710" s="113"/>
      <c r="D710" s="113"/>
      <c r="E710" s="113"/>
      <c r="F710" s="113"/>
      <c r="G710" s="113"/>
      <c r="H710" s="113"/>
      <c r="I710" s="113"/>
      <c r="J710" s="113"/>
      <c r="K710" s="315"/>
      <c r="L710" s="315"/>
      <c r="M710" s="315"/>
      <c r="N710" s="315"/>
      <c r="O710" s="315"/>
      <c r="P710" s="315"/>
      <c r="Q710" s="315"/>
      <c r="R710" s="113"/>
      <c r="S710" s="29"/>
      <c r="T710" s="113"/>
      <c r="U710" s="113"/>
      <c r="V710" s="113"/>
      <c r="W710" s="113"/>
      <c r="X710" s="113"/>
      <c r="Y710" s="113"/>
      <c r="Z710" s="113"/>
      <c r="AA710" s="113"/>
      <c r="AB710" s="113"/>
      <c r="AC710" s="316"/>
      <c r="AD710" s="316"/>
      <c r="AE710" s="316"/>
      <c r="AF710" s="316"/>
      <c r="AG710" s="316"/>
      <c r="AH710" s="316"/>
      <c r="AI710" s="316"/>
    </row>
    <row r="711" spans="2:35" ht="12.6" customHeight="1">
      <c r="B711" s="113"/>
      <c r="C711" s="113"/>
      <c r="D711" s="113"/>
      <c r="E711" s="113"/>
      <c r="F711" s="113"/>
      <c r="G711" s="113"/>
      <c r="H711" s="113"/>
      <c r="I711" s="113"/>
      <c r="J711" s="113"/>
      <c r="K711" s="113"/>
      <c r="L711" s="113"/>
      <c r="M711" s="113"/>
      <c r="N711" s="113"/>
      <c r="O711" s="113"/>
      <c r="P711" s="113"/>
      <c r="Q711" s="113"/>
      <c r="R711" s="113"/>
      <c r="S711" s="29"/>
      <c r="T711" s="113"/>
      <c r="U711" s="113"/>
      <c r="V711" s="113"/>
      <c r="W711" s="113"/>
      <c r="X711" s="113"/>
      <c r="Y711" s="113"/>
      <c r="Z711" s="113"/>
      <c r="AA711" s="113"/>
      <c r="AB711" s="113"/>
      <c r="AC711" s="316"/>
      <c r="AD711" s="316"/>
      <c r="AE711" s="316"/>
      <c r="AF711" s="316"/>
      <c r="AG711" s="316"/>
      <c r="AH711" s="316"/>
      <c r="AI711" s="316"/>
    </row>
    <row r="712" spans="2:35" ht="12.6" customHeight="1">
      <c r="B712" s="113"/>
      <c r="C712" s="113"/>
      <c r="D712" s="113"/>
      <c r="E712" s="113"/>
      <c r="F712" s="113"/>
      <c r="G712" s="113"/>
      <c r="H712" s="113"/>
      <c r="I712" s="113"/>
      <c r="J712" s="113"/>
      <c r="K712" s="315"/>
      <c r="L712" s="315"/>
      <c r="M712" s="315"/>
      <c r="N712" s="315"/>
      <c r="O712" s="315"/>
      <c r="P712" s="315"/>
      <c r="Q712" s="315"/>
      <c r="R712" s="113"/>
      <c r="S712" s="29"/>
      <c r="T712" s="113"/>
      <c r="U712" s="113"/>
      <c r="V712" s="113"/>
      <c r="W712" s="113"/>
      <c r="X712" s="113"/>
      <c r="Y712" s="113"/>
      <c r="Z712" s="113"/>
      <c r="AA712" s="113"/>
      <c r="AB712" s="113"/>
      <c r="AC712" s="316"/>
      <c r="AD712" s="316"/>
      <c r="AE712" s="316"/>
      <c r="AF712" s="316"/>
      <c r="AG712" s="316"/>
      <c r="AH712" s="316"/>
      <c r="AI712" s="316"/>
    </row>
    <row r="713" spans="2:35" ht="12.6" customHeight="1">
      <c r="B713" s="113"/>
      <c r="C713" s="113"/>
      <c r="D713" s="113"/>
      <c r="E713" s="113"/>
      <c r="F713" s="113"/>
      <c r="G713" s="113"/>
      <c r="H713" s="113"/>
      <c r="I713" s="113"/>
      <c r="J713" s="113"/>
      <c r="K713" s="315"/>
      <c r="L713" s="315"/>
      <c r="M713" s="315"/>
      <c r="N713" s="315"/>
      <c r="O713" s="315"/>
      <c r="P713" s="315"/>
      <c r="Q713" s="315"/>
      <c r="R713" s="113"/>
      <c r="S713" s="29"/>
      <c r="T713" s="113"/>
      <c r="U713" s="113"/>
      <c r="V713" s="113"/>
      <c r="W713" s="113"/>
      <c r="X713" s="113"/>
      <c r="Y713" s="113"/>
      <c r="Z713" s="113"/>
      <c r="AA713" s="113"/>
      <c r="AB713" s="113"/>
      <c r="AC713" s="316"/>
      <c r="AD713" s="316"/>
      <c r="AE713" s="316"/>
      <c r="AF713" s="316"/>
      <c r="AG713" s="316"/>
      <c r="AH713" s="316"/>
      <c r="AI713" s="316"/>
    </row>
    <row r="714" spans="2:35" ht="12.6" customHeight="1">
      <c r="B714" s="113"/>
      <c r="C714" s="113"/>
      <c r="D714" s="113"/>
      <c r="E714" s="113"/>
      <c r="F714" s="113"/>
      <c r="G714" s="113"/>
      <c r="H714" s="113"/>
      <c r="I714" s="113"/>
      <c r="J714" s="113"/>
      <c r="K714" s="315"/>
      <c r="L714" s="315"/>
      <c r="M714" s="315"/>
      <c r="N714" s="315"/>
      <c r="O714" s="315"/>
      <c r="P714" s="315"/>
      <c r="Q714" s="315"/>
      <c r="R714" s="113"/>
      <c r="S714" s="29"/>
      <c r="T714" s="113"/>
      <c r="U714" s="113"/>
      <c r="V714" s="113"/>
      <c r="W714" s="113"/>
      <c r="X714" s="113"/>
      <c r="Y714" s="113"/>
      <c r="Z714" s="113"/>
      <c r="AA714" s="113"/>
      <c r="AB714" s="113"/>
      <c r="AC714" s="316"/>
      <c r="AD714" s="316"/>
      <c r="AE714" s="316"/>
      <c r="AF714" s="316"/>
      <c r="AG714" s="316"/>
      <c r="AH714" s="316"/>
      <c r="AI714" s="316"/>
    </row>
    <row r="715" spans="2:35" ht="12.6" customHeight="1">
      <c r="B715" s="113"/>
      <c r="C715" s="113"/>
      <c r="D715" s="113"/>
      <c r="E715" s="113"/>
      <c r="F715" s="113"/>
      <c r="G715" s="113"/>
      <c r="H715" s="113"/>
      <c r="I715" s="113"/>
      <c r="J715" s="113"/>
      <c r="K715" s="315"/>
      <c r="L715" s="315"/>
      <c r="M715" s="315"/>
      <c r="N715" s="315"/>
      <c r="O715" s="315"/>
      <c r="P715" s="315"/>
      <c r="Q715" s="315"/>
      <c r="R715" s="113"/>
      <c r="S715" s="29"/>
      <c r="T715" s="113"/>
      <c r="U715" s="113"/>
      <c r="V715" s="113"/>
      <c r="W715" s="113"/>
      <c r="X715" s="113"/>
      <c r="Y715" s="113"/>
      <c r="Z715" s="113"/>
      <c r="AA715" s="113"/>
      <c r="AB715" s="113"/>
      <c r="AC715" s="316"/>
      <c r="AD715" s="316"/>
      <c r="AE715" s="316"/>
      <c r="AF715" s="316"/>
      <c r="AG715" s="316"/>
      <c r="AH715" s="316"/>
      <c r="AI715" s="316"/>
    </row>
    <row r="716" spans="2:35" ht="12.6" customHeight="1">
      <c r="B716" s="113"/>
      <c r="C716" s="113"/>
      <c r="D716" s="113"/>
      <c r="E716" s="113"/>
      <c r="F716" s="113"/>
      <c r="G716" s="113"/>
      <c r="H716" s="113"/>
      <c r="I716" s="113"/>
      <c r="J716" s="113"/>
      <c r="K716" s="315"/>
      <c r="L716" s="315"/>
      <c r="M716" s="315"/>
      <c r="N716" s="315"/>
      <c r="O716" s="315"/>
      <c r="P716" s="315"/>
      <c r="Q716" s="315"/>
      <c r="R716" s="113"/>
      <c r="S716" s="29"/>
      <c r="T716" s="113"/>
      <c r="U716" s="113"/>
      <c r="V716" s="113"/>
      <c r="W716" s="113"/>
      <c r="X716" s="113"/>
      <c r="Y716" s="113"/>
      <c r="Z716" s="113"/>
      <c r="AA716" s="113"/>
      <c r="AB716" s="113"/>
      <c r="AC716" s="316"/>
      <c r="AD716" s="316"/>
      <c r="AE716" s="316"/>
      <c r="AF716" s="316"/>
      <c r="AG716" s="316"/>
      <c r="AH716" s="316"/>
      <c r="AI716" s="316"/>
    </row>
    <row r="717" spans="2:35" ht="12.6" customHeight="1">
      <c r="B717" s="113"/>
      <c r="C717" s="113"/>
      <c r="D717" s="113"/>
      <c r="E717" s="113"/>
      <c r="F717" s="113"/>
      <c r="G717" s="113"/>
      <c r="H717" s="113"/>
      <c r="I717" s="113"/>
      <c r="J717" s="113"/>
      <c r="K717" s="315"/>
      <c r="L717" s="315"/>
      <c r="M717" s="315"/>
      <c r="N717" s="315"/>
      <c r="O717" s="315"/>
      <c r="P717" s="315"/>
      <c r="Q717" s="315"/>
      <c r="R717" s="29"/>
      <c r="S717" s="29"/>
      <c r="T717" s="113"/>
      <c r="U717" s="113"/>
      <c r="V717" s="113"/>
      <c r="W717" s="113"/>
      <c r="X717" s="113"/>
      <c r="Y717" s="113"/>
      <c r="Z717" s="113"/>
      <c r="AA717" s="113"/>
      <c r="AB717" s="113"/>
      <c r="AC717" s="316"/>
      <c r="AD717" s="316"/>
      <c r="AE717" s="316"/>
      <c r="AF717" s="316"/>
      <c r="AG717" s="316"/>
      <c r="AH717" s="316"/>
      <c r="AI717" s="316"/>
    </row>
    <row r="718" spans="2:35" ht="12.6" customHeight="1">
      <c r="B718" s="113"/>
      <c r="C718" s="113"/>
      <c r="D718" s="113"/>
      <c r="E718" s="113"/>
      <c r="F718" s="113"/>
      <c r="G718" s="113"/>
      <c r="H718" s="113"/>
      <c r="I718" s="113"/>
      <c r="J718" s="113"/>
      <c r="K718" s="315"/>
      <c r="L718" s="315"/>
      <c r="M718" s="315"/>
      <c r="N718" s="315"/>
      <c r="O718" s="315"/>
      <c r="P718" s="315"/>
      <c r="Q718" s="315"/>
      <c r="R718" s="29"/>
      <c r="S718" s="29"/>
      <c r="T718" s="113"/>
      <c r="U718" s="113"/>
      <c r="V718" s="113"/>
      <c r="W718" s="113"/>
      <c r="X718" s="113"/>
      <c r="Y718" s="113"/>
      <c r="Z718" s="113"/>
      <c r="AA718" s="113"/>
      <c r="AB718" s="113"/>
      <c r="AC718" s="113"/>
      <c r="AD718" s="113"/>
      <c r="AE718" s="113"/>
      <c r="AF718" s="113"/>
      <c r="AG718" s="113"/>
      <c r="AH718" s="113"/>
      <c r="AI718" s="113"/>
    </row>
    <row r="719" spans="2:35" ht="12.6" customHeight="1">
      <c r="B719" s="29"/>
      <c r="C719" s="29"/>
      <c r="D719" s="29"/>
      <c r="E719" s="29"/>
      <c r="F719" s="29"/>
      <c r="G719" s="29"/>
      <c r="H719" s="29"/>
      <c r="I719" s="29"/>
      <c r="J719" s="29"/>
      <c r="K719" s="29"/>
      <c r="L719" s="29"/>
      <c r="M719" s="29"/>
      <c r="N719" s="29"/>
      <c r="O719" s="29"/>
      <c r="P719" s="315"/>
      <c r="Q719" s="315"/>
      <c r="R719" s="29"/>
      <c r="S719" s="29"/>
      <c r="T719" s="29"/>
      <c r="U719" s="29"/>
      <c r="V719" s="29"/>
      <c r="W719" s="29"/>
      <c r="X719" s="29"/>
      <c r="Y719" s="29"/>
      <c r="Z719" s="29"/>
      <c r="AA719" s="29"/>
      <c r="AB719" s="29"/>
      <c r="AC719" s="29"/>
      <c r="AD719" s="29"/>
      <c r="AE719" s="29"/>
      <c r="AF719" s="29"/>
      <c r="AG719" s="29"/>
      <c r="AH719" s="29"/>
      <c r="AI719" s="29"/>
    </row>
    <row r="720" spans="2:35" ht="12.6" customHeight="1">
      <c r="B720" s="113"/>
      <c r="C720"/>
      <c r="D720"/>
      <c r="E720"/>
      <c r="F720"/>
      <c r="G720"/>
      <c r="H720"/>
      <c r="I720"/>
      <c r="J720"/>
      <c r="K720"/>
      <c r="L720"/>
      <c r="M720"/>
      <c r="N720"/>
      <c r="O720"/>
      <c r="P720"/>
      <c r="Q720"/>
      <c r="R720"/>
      <c r="S720"/>
      <c r="T720"/>
      <c r="U720"/>
      <c r="V720"/>
      <c r="W720"/>
      <c r="X720"/>
      <c r="Y720"/>
      <c r="Z720" s="29"/>
      <c r="AA720" s="29"/>
      <c r="AB720"/>
      <c r="AC720" s="29"/>
      <c r="AD720" s="29"/>
      <c r="AE720" s="29"/>
      <c r="AF720" s="29"/>
      <c r="AG720" s="29"/>
      <c r="AH720" s="29"/>
      <c r="AI720" s="29"/>
    </row>
    <row r="721" spans="2:35" ht="12.6" customHeight="1">
      <c r="B721" s="113"/>
      <c r="C721"/>
      <c r="D721"/>
      <c r="E721"/>
      <c r="F721"/>
      <c r="G721"/>
      <c r="H721"/>
      <c r="I721"/>
      <c r="J721"/>
      <c r="K721"/>
      <c r="L721"/>
      <c r="M721"/>
      <c r="N721"/>
      <c r="O721"/>
      <c r="P721"/>
      <c r="Q721"/>
      <c r="R721"/>
      <c r="S721"/>
      <c r="T721"/>
      <c r="U721"/>
      <c r="V721"/>
      <c r="W721"/>
      <c r="X721"/>
      <c r="Y721"/>
      <c r="Z721"/>
      <c r="AA721"/>
      <c r="AB721"/>
      <c r="AC721"/>
      <c r="AD721"/>
      <c r="AE721"/>
      <c r="AF721"/>
      <c r="AG721"/>
      <c r="AH721" s="113"/>
      <c r="AI721" s="113"/>
    </row>
    <row r="722" spans="2:35" ht="12.6" customHeight="1">
      <c r="B722" s="29"/>
      <c r="C722"/>
      <c r="D722"/>
      <c r="E722"/>
      <c r="F722"/>
      <c r="G722"/>
      <c r="H722"/>
      <c r="I722"/>
      <c r="J722"/>
      <c r="K722"/>
      <c r="L722"/>
      <c r="M722"/>
      <c r="N722"/>
      <c r="O722"/>
      <c r="P722"/>
      <c r="Q722"/>
      <c r="R722"/>
      <c r="S722"/>
      <c r="T722"/>
      <c r="U722"/>
      <c r="V722"/>
      <c r="W722"/>
      <c r="X722"/>
      <c r="Y722"/>
      <c r="Z722"/>
      <c r="AA722"/>
      <c r="AB722"/>
      <c r="AC722"/>
      <c r="AD722"/>
      <c r="AE722"/>
      <c r="AF722"/>
      <c r="AG722"/>
      <c r="AH722" s="29"/>
      <c r="AI722" s="29"/>
    </row>
    <row r="723" spans="2:35" ht="12.6" customHeight="1">
      <c r="B723" s="29"/>
      <c r="C723" s="29"/>
      <c r="D723" s="29"/>
      <c r="E723" s="29"/>
      <c r="F723"/>
      <c r="G723"/>
      <c r="H723"/>
      <c r="I723"/>
      <c r="J723"/>
      <c r="K723"/>
      <c r="L723"/>
      <c r="M723"/>
      <c r="N723"/>
      <c r="O723"/>
      <c r="P723"/>
      <c r="Q723"/>
      <c r="R723"/>
      <c r="S723"/>
      <c r="T723"/>
      <c r="U723"/>
      <c r="V723"/>
      <c r="W723"/>
      <c r="X723"/>
      <c r="Y723"/>
      <c r="Z723"/>
      <c r="AA723"/>
      <c r="AB723"/>
      <c r="AC723"/>
      <c r="AD723"/>
      <c r="AE723"/>
      <c r="AF723"/>
      <c r="AG723"/>
      <c r="AH723" s="29"/>
      <c r="AI723" s="29"/>
    </row>
    <row r="724" spans="2:35" ht="12.6" customHeight="1">
      <c r="B724" s="29"/>
      <c r="C724" s="29"/>
      <c r="D724" s="29"/>
      <c r="E724" s="29"/>
      <c r="F724"/>
      <c r="G724"/>
      <c r="H724"/>
      <c r="I724"/>
      <c r="J724"/>
      <c r="K724"/>
      <c r="L724"/>
      <c r="M724"/>
      <c r="N724"/>
      <c r="O724"/>
      <c r="P724"/>
      <c r="Q724"/>
      <c r="R724"/>
      <c r="S724"/>
      <c r="T724"/>
      <c r="U724"/>
      <c r="V724"/>
      <c r="W724"/>
      <c r="X724"/>
      <c r="Y724"/>
      <c r="Z724"/>
      <c r="AA724" s="29"/>
      <c r="AB724" s="29"/>
      <c r="AC724" s="29"/>
      <c r="AD724" s="29"/>
      <c r="AE724" s="29"/>
      <c r="AF724" s="29"/>
      <c r="AG724" s="29"/>
      <c r="AH724" s="29"/>
      <c r="AI724" s="29"/>
    </row>
    <row r="725" spans="2:35" ht="12.6" customHeight="1">
      <c r="B725"/>
      <c r="C725"/>
      <c r="D725" s="672">
        <v>30</v>
      </c>
      <c r="E725" s="673"/>
      <c r="F725" s="502" t="s">
        <v>1073</v>
      </c>
      <c r="G725" s="503"/>
      <c r="H725" s="503"/>
      <c r="I725" s="503"/>
      <c r="J725" s="503"/>
      <c r="K725" s="503"/>
      <c r="L725" s="503"/>
      <c r="M725" s="503"/>
      <c r="N725" s="503"/>
      <c r="O725" s="503"/>
      <c r="P725" s="503"/>
      <c r="Q725" s="503"/>
      <c r="R725" s="503"/>
      <c r="S725" s="503"/>
      <c r="T725" s="503"/>
      <c r="U725" s="503"/>
      <c r="V725" s="503"/>
      <c r="W725" s="503"/>
      <c r="X725" s="503"/>
      <c r="Y725" s="503"/>
      <c r="Z725" s="504"/>
      <c r="AA725" s="405"/>
      <c r="AB725" s="406"/>
      <c r="AC725" s="405"/>
      <c r="AD725" s="405"/>
      <c r="AE725" s="405"/>
      <c r="AF725" s="405"/>
      <c r="AG725" s="405"/>
      <c r="AH725"/>
      <c r="AI725" s="369"/>
    </row>
    <row r="726" spans="2:35" ht="12.6" customHeight="1">
      <c r="B726"/>
      <c r="C726"/>
      <c r="D726" s="672"/>
      <c r="E726" s="673"/>
      <c r="F726" s="674"/>
      <c r="G726" s="675"/>
      <c r="H726" s="675"/>
      <c r="I726" s="675"/>
      <c r="J726" s="675"/>
      <c r="K726" s="675"/>
      <c r="L726" s="675"/>
      <c r="M726" s="675"/>
      <c r="N726" s="675"/>
      <c r="O726" s="675"/>
      <c r="P726" s="675"/>
      <c r="Q726" s="675"/>
      <c r="R726" s="675"/>
      <c r="S726" s="675"/>
      <c r="T726" s="675"/>
      <c r="U726" s="675"/>
      <c r="V726" s="675"/>
      <c r="W726" s="675"/>
      <c r="X726" s="675"/>
      <c r="Y726" s="675"/>
      <c r="Z726" s="676"/>
      <c r="AA726" s="405"/>
      <c r="AB726" s="407" t="str">
        <f>IFERROR("DM "&amp;INDEX('Physical Condition &amp; DM'!$A$93:$A$143,MATCH(VALUE(TRIM(RIGHT(D725,2))),'Physical Condition &amp; DM'!$AE$93:$AE$143,0))&amp;IF(ISBLANK(INDEX('Physical Condition &amp; DM'!$AG$93:$AG$143,MATCH(VALUE(TRIM(RIGHT(D725,2))),'Physical Condition &amp; DM'!$AE$93:$AE$143,0))),"",": Est. Cost "&amp;TEXT(INDEX('Physical Condition &amp; DM'!$AG$93:$AG$143,MATCH(VALUE(TRIM(RIGHT(D725,2))),'Physical Condition &amp; DM'!$AE$93:$AE$143,0)),"$#,##0")),"")</f>
        <v/>
      </c>
      <c r="AC726" s="405"/>
      <c r="AD726" s="405"/>
      <c r="AE726" s="405"/>
      <c r="AF726" s="405"/>
      <c r="AG726" s="405"/>
      <c r="AH726"/>
      <c r="AI726" s="369"/>
    </row>
    <row r="727" spans="2:35" ht="15" customHeight="1">
      <c r="B727"/>
      <c r="C727"/>
      <c r="D727" s="672"/>
      <c r="E727" s="672"/>
      <c r="F727" s="505"/>
      <c r="G727" s="506"/>
      <c r="H727" s="506"/>
      <c r="I727" s="506"/>
      <c r="J727" s="506"/>
      <c r="K727" s="506"/>
      <c r="L727" s="506"/>
      <c r="M727" s="506"/>
      <c r="N727" s="506"/>
      <c r="O727" s="506"/>
      <c r="P727" s="506"/>
      <c r="Q727" s="506"/>
      <c r="R727" s="506"/>
      <c r="S727" s="506"/>
      <c r="T727" s="506"/>
      <c r="U727" s="506"/>
      <c r="V727" s="506"/>
      <c r="W727" s="506"/>
      <c r="X727" s="506"/>
      <c r="Y727" s="506"/>
      <c r="Z727" s="507"/>
      <c r="AA727" s="369"/>
      <c r="AB727" s="407" t="str">
        <f t="array" aca="1" ref="AB727" ca="1">IFERROR("RV "&amp;INDEX('Repairs Verification'!$A$29:$A$2177,MATCH(VALUE(TRIM(RIGHT(D725,2))),'Repairs Verification'!$AT$29:$AT$2177,0))&amp;IF(ISBLANK(INDEX('Repairs Verification'!$AT$29:$AT$2177,MATCH(VALUE(TRIM(RIGHT(D725,2))),'Repairs Verification'!$AT$29:$AT$2177,0))),"",": "&amp;INDIRECT("RepairStatusType"&amp;INDEX('Repairs Verification'!$A$29:$A$2177,MATCH(VALUE(TRIM(RIGHT(D725,2))),'Repairs Verification'!$AT$29:$AT$2177,0)))),"")</f>
        <v/>
      </c>
      <c r="AC727" s="408"/>
      <c r="AD727" s="408"/>
      <c r="AE727" s="408"/>
      <c r="AF727" s="408"/>
      <c r="AG727" s="408"/>
      <c r="AH727" s="369"/>
      <c r="AI727" s="369"/>
    </row>
    <row r="728" spans="2:35" ht="15" customHeight="1">
      <c r="B728" s="116"/>
      <c r="C728" s="116"/>
      <c r="D728" s="116"/>
      <c r="E728" s="116"/>
      <c r="F728" s="116"/>
      <c r="G728" s="116"/>
      <c r="H728" s="116"/>
      <c r="I728" s="116"/>
      <c r="J728" s="116"/>
      <c r="K728" s="116"/>
      <c r="L728" s="116"/>
      <c r="M728" s="116"/>
      <c r="N728" s="116"/>
      <c r="O728" s="116"/>
      <c r="P728" s="29"/>
      <c r="Q728" s="29"/>
      <c r="R728" s="113"/>
      <c r="S728" s="29"/>
      <c r="T728" s="113"/>
      <c r="U728" s="113"/>
      <c r="V728" s="113"/>
      <c r="W728" s="113"/>
      <c r="X728" s="113"/>
      <c r="Y728" s="113"/>
      <c r="Z728" s="113"/>
      <c r="AA728" s="29"/>
      <c r="AB728" s="29"/>
      <c r="AC728" s="29"/>
      <c r="AD728" s="29"/>
      <c r="AE728" s="29"/>
      <c r="AF728" s="29"/>
      <c r="AG728" s="29"/>
      <c r="AH728" s="29"/>
      <c r="AI728" s="117"/>
    </row>
    <row r="729" spans="2:35" ht="15" customHeight="1">
      <c r="B729" s="317"/>
      <c r="C729" s="317"/>
      <c r="D729" s="317"/>
      <c r="E729" s="317"/>
      <c r="F729" s="317"/>
      <c r="G729" s="317"/>
      <c r="H729" s="317"/>
      <c r="I729" s="317"/>
      <c r="J729" s="317"/>
      <c r="K729" s="317"/>
      <c r="L729" s="317"/>
      <c r="M729" s="317"/>
      <c r="N729" s="317"/>
      <c r="O729" s="317"/>
      <c r="P729" s="317"/>
      <c r="Q729" s="317"/>
      <c r="R729" s="113"/>
      <c r="S729" s="29"/>
      <c r="T729" s="29"/>
      <c r="U729" s="29"/>
      <c r="V729" s="29"/>
      <c r="W729" s="29"/>
      <c r="X729" s="29"/>
      <c r="Y729" s="29"/>
      <c r="Z729" s="29"/>
      <c r="AA729" s="29"/>
      <c r="AB729" s="29"/>
      <c r="AC729" s="29"/>
      <c r="AD729" s="29"/>
      <c r="AE729" s="29"/>
      <c r="AF729" s="29"/>
      <c r="AG729" s="29"/>
      <c r="AH729" s="29"/>
      <c r="AI729" s="29"/>
    </row>
    <row r="730" spans="2:35" ht="12.6" customHeight="1">
      <c r="B730" s="317"/>
      <c r="C730" s="317"/>
      <c r="D730" s="317"/>
      <c r="E730" s="317"/>
      <c r="F730" s="317"/>
      <c r="G730" s="317"/>
      <c r="H730" s="317"/>
      <c r="I730" s="317"/>
      <c r="J730" s="317"/>
      <c r="K730" s="317"/>
      <c r="L730" s="317"/>
      <c r="M730" s="317"/>
      <c r="N730" s="317"/>
      <c r="O730" s="317"/>
      <c r="P730" s="317"/>
      <c r="Q730" s="317"/>
      <c r="R730" s="113"/>
      <c r="S730" s="29"/>
      <c r="T730" s="29"/>
      <c r="U730" s="29"/>
      <c r="V730" s="29"/>
      <c r="W730" s="29"/>
      <c r="X730" s="29"/>
      <c r="Y730" s="29"/>
      <c r="Z730" s="29"/>
      <c r="AA730" s="29"/>
      <c r="AB730" s="29"/>
      <c r="AC730" s="29"/>
      <c r="AD730" s="29"/>
      <c r="AE730" s="29"/>
      <c r="AF730" s="29"/>
      <c r="AG730" s="29"/>
      <c r="AH730" s="29"/>
      <c r="AI730" s="29"/>
    </row>
    <row r="731" spans="2:35" ht="12.6" customHeight="1">
      <c r="B731" s="318"/>
      <c r="C731" s="318"/>
      <c r="D731" s="318"/>
      <c r="E731" s="318"/>
      <c r="F731" s="318"/>
      <c r="G731" s="29"/>
      <c r="H731" s="29"/>
      <c r="I731" s="29"/>
      <c r="J731" s="29"/>
      <c r="K731" s="29"/>
      <c r="L731" s="29"/>
      <c r="M731" s="29"/>
      <c r="N731" s="29"/>
      <c r="O731" s="29"/>
      <c r="P731" s="29"/>
      <c r="Q731" s="29"/>
      <c r="R731" s="29"/>
      <c r="S731" s="29"/>
      <c r="T731" s="29"/>
      <c r="U731" s="29"/>
      <c r="V731" s="29"/>
      <c r="W731" s="29"/>
      <c r="X731" s="29"/>
      <c r="Y731" s="29"/>
      <c r="Z731" s="29"/>
      <c r="AA731" s="29"/>
      <c r="AB731" s="29"/>
      <c r="AC731" s="29"/>
      <c r="AD731" s="29"/>
      <c r="AE731" s="29"/>
      <c r="AF731" s="29"/>
      <c r="AG731" s="29"/>
      <c r="AH731" s="29"/>
      <c r="AI731" s="29"/>
    </row>
    <row r="732" spans="2:35" ht="12.6" customHeight="1">
      <c r="B732" s="318"/>
      <c r="C732" s="318"/>
      <c r="D732" s="318"/>
      <c r="E732" s="318"/>
      <c r="F732" s="318"/>
      <c r="G732" s="29"/>
      <c r="H732" s="29"/>
      <c r="I732" s="29"/>
      <c r="J732" s="29"/>
      <c r="K732" s="29"/>
      <c r="L732" s="29"/>
      <c r="M732" s="29"/>
      <c r="N732" s="29"/>
      <c r="O732" s="29"/>
      <c r="P732" s="29"/>
      <c r="Q732" s="29"/>
      <c r="R732" s="29"/>
      <c r="S732" s="29"/>
      <c r="T732" s="29"/>
      <c r="U732" s="29"/>
      <c r="V732" s="29"/>
      <c r="W732" s="29"/>
      <c r="X732" s="29"/>
      <c r="Y732" s="29"/>
      <c r="Z732" s="29"/>
      <c r="AA732" s="29"/>
      <c r="AB732" s="29"/>
      <c r="AC732" s="29"/>
      <c r="AD732" s="29"/>
      <c r="AE732" s="29"/>
      <c r="AF732" s="29"/>
      <c r="AG732" s="29"/>
      <c r="AH732" s="29"/>
      <c r="AI732" s="29"/>
    </row>
    <row r="733" spans="2:35" ht="12.6" customHeight="1">
      <c r="B733" s="113"/>
      <c r="C733" s="113"/>
      <c r="D733" s="113"/>
      <c r="E733" s="113"/>
      <c r="F733" s="113"/>
      <c r="G733" s="113"/>
      <c r="H733" s="113"/>
      <c r="I733" s="113"/>
      <c r="J733" s="113"/>
      <c r="K733" s="113"/>
      <c r="L733" s="113"/>
      <c r="M733" s="113"/>
      <c r="N733" s="113"/>
      <c r="O733" s="113"/>
      <c r="P733" s="113"/>
      <c r="Q733" s="113"/>
      <c r="R733" s="113"/>
      <c r="S733" s="29"/>
      <c r="T733" s="113"/>
      <c r="U733" s="113"/>
      <c r="V733" s="113"/>
      <c r="W733" s="113"/>
      <c r="X733" s="113"/>
      <c r="Y733" s="113"/>
      <c r="Z733" s="113"/>
      <c r="AA733" s="113"/>
      <c r="AB733" s="113"/>
      <c r="AC733" s="315"/>
      <c r="AD733" s="315"/>
      <c r="AE733" s="315"/>
      <c r="AF733" s="315"/>
      <c r="AG733" s="315"/>
      <c r="AH733" s="315"/>
      <c r="AI733" s="315"/>
    </row>
    <row r="734" spans="2:35" ht="12.6" customHeight="1">
      <c r="B734" s="113"/>
      <c r="C734" s="113"/>
      <c r="D734" s="113"/>
      <c r="E734" s="113"/>
      <c r="F734" s="113"/>
      <c r="G734" s="113"/>
      <c r="H734" s="113"/>
      <c r="I734" s="113"/>
      <c r="J734" s="113"/>
      <c r="K734" s="315"/>
      <c r="L734" s="315"/>
      <c r="M734" s="315"/>
      <c r="N734" s="315"/>
      <c r="O734" s="315"/>
      <c r="P734" s="315"/>
      <c r="Q734" s="315"/>
      <c r="R734" s="113"/>
      <c r="S734" s="29"/>
      <c r="T734" s="113"/>
      <c r="U734" s="113"/>
      <c r="V734" s="113"/>
      <c r="W734" s="113"/>
      <c r="X734" s="113"/>
      <c r="Y734" s="113"/>
      <c r="Z734" s="113"/>
      <c r="AA734" s="113"/>
      <c r="AB734" s="113"/>
      <c r="AC734" s="316"/>
      <c r="AD734" s="316"/>
      <c r="AE734" s="316"/>
      <c r="AF734" s="316"/>
      <c r="AG734" s="316"/>
      <c r="AH734" s="316"/>
      <c r="AI734" s="316"/>
    </row>
    <row r="735" spans="2:35" ht="12.6" customHeight="1">
      <c r="B735" s="113"/>
      <c r="C735" s="113"/>
      <c r="D735" s="113"/>
      <c r="E735" s="113"/>
      <c r="F735" s="113"/>
      <c r="G735" s="113"/>
      <c r="H735" s="113"/>
      <c r="I735" s="113"/>
      <c r="J735" s="113"/>
      <c r="K735" s="113"/>
      <c r="L735" s="113"/>
      <c r="M735" s="113"/>
      <c r="N735" s="113"/>
      <c r="O735" s="113"/>
      <c r="P735" s="113"/>
      <c r="Q735" s="113"/>
      <c r="R735" s="113"/>
      <c r="S735" s="29"/>
      <c r="T735" s="113"/>
      <c r="U735" s="113"/>
      <c r="V735" s="113"/>
      <c r="W735" s="113"/>
      <c r="X735" s="113"/>
      <c r="Y735" s="113"/>
      <c r="Z735" s="113"/>
      <c r="AA735" s="113"/>
      <c r="AB735" s="113"/>
      <c r="AC735" s="316"/>
      <c r="AD735" s="316"/>
      <c r="AE735" s="316"/>
      <c r="AF735" s="316"/>
      <c r="AG735" s="316"/>
      <c r="AH735" s="316"/>
      <c r="AI735" s="316"/>
    </row>
    <row r="736" spans="2:35" ht="12.6" customHeight="1">
      <c r="B736" s="113"/>
      <c r="C736" s="113"/>
      <c r="D736" s="113"/>
      <c r="E736" s="113"/>
      <c r="F736" s="113"/>
      <c r="G736" s="113"/>
      <c r="H736" s="113"/>
      <c r="I736" s="113"/>
      <c r="J736" s="113"/>
      <c r="K736" s="315"/>
      <c r="L736" s="315"/>
      <c r="M736" s="315"/>
      <c r="N736" s="315"/>
      <c r="O736" s="315"/>
      <c r="P736" s="315"/>
      <c r="Q736" s="315"/>
      <c r="R736" s="113"/>
      <c r="S736" s="29"/>
      <c r="T736" s="113"/>
      <c r="U736" s="113"/>
      <c r="V736" s="113"/>
      <c r="W736" s="113"/>
      <c r="X736" s="113"/>
      <c r="Y736" s="113"/>
      <c r="Z736" s="113"/>
      <c r="AA736" s="113"/>
      <c r="AB736" s="113"/>
      <c r="AC736" s="316"/>
      <c r="AD736" s="316"/>
      <c r="AE736" s="316"/>
      <c r="AF736" s="316"/>
      <c r="AG736" s="316"/>
      <c r="AH736" s="316"/>
      <c r="AI736" s="316"/>
    </row>
    <row r="737" spans="2:35" ht="12.6" customHeight="1">
      <c r="B737" s="113"/>
      <c r="C737" s="113"/>
      <c r="D737" s="113"/>
      <c r="E737" s="113"/>
      <c r="F737" s="113"/>
      <c r="G737" s="113"/>
      <c r="H737" s="113"/>
      <c r="I737" s="113"/>
      <c r="J737" s="113"/>
      <c r="K737" s="315"/>
      <c r="L737" s="315"/>
      <c r="M737" s="315"/>
      <c r="N737" s="315"/>
      <c r="O737" s="315"/>
      <c r="P737" s="315"/>
      <c r="Q737" s="315"/>
      <c r="R737" s="113"/>
      <c r="S737" s="29"/>
      <c r="T737" s="113"/>
      <c r="U737" s="113"/>
      <c r="V737" s="113"/>
      <c r="W737" s="113"/>
      <c r="X737" s="113"/>
      <c r="Y737" s="113"/>
      <c r="Z737" s="113"/>
      <c r="AA737" s="113"/>
      <c r="AB737" s="113"/>
      <c r="AC737" s="316"/>
      <c r="AD737" s="316"/>
      <c r="AE737" s="316"/>
      <c r="AF737" s="316"/>
      <c r="AG737" s="316"/>
      <c r="AH737" s="316"/>
      <c r="AI737" s="316"/>
    </row>
    <row r="738" spans="2:35" ht="12.6" customHeight="1">
      <c r="B738" s="113"/>
      <c r="C738" s="113"/>
      <c r="D738" s="113"/>
      <c r="E738" s="113"/>
      <c r="F738" s="113"/>
      <c r="G738" s="113"/>
      <c r="H738" s="113"/>
      <c r="I738" s="113"/>
      <c r="J738" s="113"/>
      <c r="K738" s="315"/>
      <c r="L738" s="315"/>
      <c r="M738" s="315"/>
      <c r="N738" s="315"/>
      <c r="O738" s="315"/>
      <c r="P738" s="315"/>
      <c r="Q738" s="315"/>
      <c r="R738" s="113"/>
      <c r="S738" s="29"/>
      <c r="T738" s="113"/>
      <c r="U738" s="113"/>
      <c r="V738" s="113"/>
      <c r="W738" s="113"/>
      <c r="X738" s="113"/>
      <c r="Y738" s="113"/>
      <c r="Z738" s="113"/>
      <c r="AA738" s="113"/>
      <c r="AB738" s="113"/>
      <c r="AC738" s="316"/>
      <c r="AD738" s="316"/>
      <c r="AE738" s="316"/>
      <c r="AF738" s="316"/>
      <c r="AG738" s="316"/>
      <c r="AH738" s="316"/>
      <c r="AI738" s="316"/>
    </row>
    <row r="739" spans="2:35" ht="12.6" customHeight="1">
      <c r="B739" s="113"/>
      <c r="C739" s="113"/>
      <c r="D739" s="113"/>
      <c r="E739" s="113"/>
      <c r="F739" s="113"/>
      <c r="G739" s="113"/>
      <c r="H739" s="113"/>
      <c r="I739" s="113"/>
      <c r="J739" s="113"/>
      <c r="K739" s="315"/>
      <c r="L739" s="315"/>
      <c r="M739" s="315"/>
      <c r="N739" s="315"/>
      <c r="O739" s="315"/>
      <c r="P739" s="315"/>
      <c r="Q739" s="315"/>
      <c r="R739" s="113"/>
      <c r="S739" s="29"/>
      <c r="T739" s="113"/>
      <c r="U739" s="113"/>
      <c r="V739" s="113"/>
      <c r="W739" s="113"/>
      <c r="X739" s="113"/>
      <c r="Y739" s="113"/>
      <c r="Z739" s="113"/>
      <c r="AA739" s="113"/>
      <c r="AB739" s="113"/>
      <c r="AC739" s="316"/>
      <c r="AD739" s="316"/>
      <c r="AE739" s="316"/>
      <c r="AF739" s="316"/>
      <c r="AG739" s="316"/>
      <c r="AH739" s="316"/>
      <c r="AI739" s="316"/>
    </row>
    <row r="740" spans="2:35" ht="12.6" customHeight="1">
      <c r="B740" s="113"/>
      <c r="C740" s="113"/>
      <c r="D740" s="113"/>
      <c r="E740" s="113"/>
      <c r="F740" s="113"/>
      <c r="G740" s="113"/>
      <c r="H740" s="113"/>
      <c r="I740" s="113"/>
      <c r="J740" s="113"/>
      <c r="K740" s="315"/>
      <c r="L740" s="315"/>
      <c r="M740" s="315"/>
      <c r="N740" s="315"/>
      <c r="O740" s="315"/>
      <c r="P740" s="315"/>
      <c r="Q740" s="315"/>
      <c r="R740" s="113"/>
      <c r="S740" s="29"/>
      <c r="T740" s="113"/>
      <c r="U740" s="113"/>
      <c r="V740" s="113"/>
      <c r="W740" s="113"/>
      <c r="X740" s="113"/>
      <c r="Y740" s="113"/>
      <c r="Z740" s="113"/>
      <c r="AA740" s="113"/>
      <c r="AB740" s="113"/>
      <c r="AC740" s="316"/>
      <c r="AD740" s="316"/>
      <c r="AE740" s="316"/>
      <c r="AF740" s="316"/>
      <c r="AG740" s="316"/>
      <c r="AH740" s="316"/>
      <c r="AI740" s="316"/>
    </row>
    <row r="741" spans="2:35" ht="12.6" customHeight="1">
      <c r="B741" s="113"/>
      <c r="C741" s="113"/>
      <c r="D741" s="113"/>
      <c r="E741" s="113"/>
      <c r="F741" s="113"/>
      <c r="G741" s="113"/>
      <c r="H741" s="113"/>
      <c r="I741" s="113"/>
      <c r="J741" s="113"/>
      <c r="K741" s="315"/>
      <c r="L741" s="315"/>
      <c r="M741" s="315"/>
      <c r="N741" s="315"/>
      <c r="O741" s="315"/>
      <c r="P741" s="315"/>
      <c r="Q741" s="315"/>
      <c r="R741" s="29"/>
      <c r="S741" s="29"/>
      <c r="T741" s="113"/>
      <c r="U741" s="113"/>
      <c r="V741" s="113"/>
      <c r="W741" s="113"/>
      <c r="X741" s="113"/>
      <c r="Y741" s="113"/>
      <c r="Z741" s="113"/>
      <c r="AA741" s="113"/>
      <c r="AB741" s="113"/>
      <c r="AC741" s="316"/>
      <c r="AD741" s="316"/>
      <c r="AE741" s="316"/>
      <c r="AF741" s="316"/>
      <c r="AG741" s="316"/>
      <c r="AH741" s="316"/>
      <c r="AI741" s="316"/>
    </row>
    <row r="742" spans="2:35" ht="12.6" customHeight="1">
      <c r="B742" s="113"/>
      <c r="C742" s="113"/>
      <c r="D742" s="113"/>
      <c r="E742" s="113"/>
      <c r="F742" s="113"/>
      <c r="G742" s="113"/>
      <c r="H742" s="113"/>
      <c r="I742" s="113"/>
      <c r="J742" s="113"/>
      <c r="K742" s="315"/>
      <c r="L742" s="315"/>
      <c r="M742" s="315"/>
      <c r="N742" s="315"/>
      <c r="O742" s="315"/>
      <c r="P742" s="315"/>
      <c r="Q742" s="315"/>
      <c r="R742" s="29"/>
      <c r="S742" s="29"/>
      <c r="T742" s="113"/>
      <c r="U742" s="113"/>
      <c r="V742" s="113"/>
      <c r="W742" s="113"/>
      <c r="X742" s="113"/>
      <c r="Y742" s="113"/>
      <c r="Z742" s="113"/>
      <c r="AA742" s="113"/>
      <c r="AB742" s="113"/>
      <c r="AC742" s="113"/>
      <c r="AD742" s="113"/>
      <c r="AE742" s="113"/>
      <c r="AF742" s="113"/>
      <c r="AG742" s="113"/>
      <c r="AH742" s="113"/>
      <c r="AI742" s="113"/>
    </row>
    <row r="743" spans="2:35" ht="12.6" customHeight="1">
      <c r="B743" s="29"/>
      <c r="C743" s="29"/>
      <c r="D743" s="29"/>
      <c r="E743" s="29"/>
      <c r="F743" s="29"/>
      <c r="G743" s="29"/>
      <c r="H743" s="29"/>
      <c r="I743" s="29"/>
      <c r="J743" s="29"/>
      <c r="K743" s="29"/>
      <c r="L743" s="29"/>
      <c r="M743" s="29"/>
      <c r="N743" s="29"/>
      <c r="O743" s="29"/>
      <c r="P743" s="315"/>
      <c r="Q743" s="315"/>
      <c r="R743" s="29"/>
      <c r="S743" s="29"/>
      <c r="T743" s="29"/>
      <c r="U743" s="29"/>
      <c r="V743" s="29"/>
      <c r="W743" s="29"/>
      <c r="X743" s="29"/>
      <c r="Y743" s="29"/>
      <c r="Z743" s="29"/>
      <c r="AA743" s="29"/>
      <c r="AB743" s="29"/>
      <c r="AC743" s="29"/>
      <c r="AD743" s="29"/>
      <c r="AE743" s="29"/>
      <c r="AF743" s="29"/>
      <c r="AG743" s="29"/>
      <c r="AH743" s="29"/>
      <c r="AI743" s="29"/>
    </row>
    <row r="744" spans="2:35" ht="12.6" customHeight="1">
      <c r="B744" s="113"/>
      <c r="C744"/>
      <c r="D744"/>
      <c r="E744"/>
      <c r="F744"/>
      <c r="G744"/>
      <c r="H744"/>
      <c r="I744"/>
      <c r="J744"/>
      <c r="K744"/>
      <c r="L744"/>
      <c r="M744"/>
      <c r="N744"/>
      <c r="O744"/>
      <c r="P744"/>
      <c r="Q744"/>
      <c r="R744"/>
      <c r="S744"/>
      <c r="T744"/>
      <c r="U744"/>
      <c r="V744"/>
      <c r="W744"/>
      <c r="X744"/>
      <c r="Y744"/>
      <c r="Z744" s="29"/>
      <c r="AA744" s="29"/>
      <c r="AB744"/>
      <c r="AC744" s="29"/>
      <c r="AD744" s="29"/>
      <c r="AE744" s="29"/>
      <c r="AF744" s="29"/>
      <c r="AG744" s="29"/>
      <c r="AH744" s="29"/>
      <c r="AI744" s="29"/>
    </row>
    <row r="745" spans="2:35" ht="12.6" customHeight="1">
      <c r="B745" s="113"/>
      <c r="C745"/>
      <c r="D745"/>
      <c r="E745"/>
      <c r="F745"/>
      <c r="G745"/>
      <c r="H745"/>
      <c r="I745"/>
      <c r="J745"/>
      <c r="K745"/>
      <c r="L745"/>
      <c r="M745"/>
      <c r="N745"/>
      <c r="O745"/>
      <c r="P745"/>
      <c r="Q745"/>
      <c r="R745"/>
      <c r="S745"/>
      <c r="T745"/>
      <c r="U745"/>
      <c r="V745"/>
      <c r="W745"/>
      <c r="X745"/>
      <c r="Y745"/>
      <c r="Z745"/>
      <c r="AA745"/>
      <c r="AB745"/>
      <c r="AC745"/>
      <c r="AD745"/>
      <c r="AE745"/>
      <c r="AF745"/>
      <c r="AG745"/>
      <c r="AH745" s="113"/>
      <c r="AI745" s="113"/>
    </row>
    <row r="746" spans="2:35" ht="12.6" customHeight="1">
      <c r="B746" s="29"/>
      <c r="C746"/>
      <c r="D746"/>
      <c r="E746"/>
      <c r="F746"/>
      <c r="G746"/>
      <c r="H746"/>
      <c r="I746"/>
      <c r="J746"/>
      <c r="K746"/>
      <c r="L746"/>
      <c r="M746"/>
      <c r="N746"/>
      <c r="O746"/>
      <c r="P746"/>
      <c r="Q746"/>
      <c r="R746"/>
      <c r="S746"/>
      <c r="T746"/>
      <c r="U746"/>
      <c r="V746"/>
      <c r="W746"/>
      <c r="X746"/>
      <c r="Y746"/>
      <c r="Z746"/>
      <c r="AA746"/>
      <c r="AB746"/>
      <c r="AC746"/>
      <c r="AD746"/>
      <c r="AE746"/>
      <c r="AF746"/>
      <c r="AG746"/>
      <c r="AH746" s="29"/>
      <c r="AI746" s="29"/>
    </row>
    <row r="747" spans="2:35" ht="12.6" customHeight="1">
      <c r="B747" s="29"/>
      <c r="C747" s="29"/>
      <c r="D747" s="29"/>
      <c r="E747" s="29"/>
      <c r="F747"/>
      <c r="G747"/>
      <c r="H747"/>
      <c r="I747"/>
      <c r="J747"/>
      <c r="K747"/>
      <c r="L747"/>
      <c r="M747"/>
      <c r="N747"/>
      <c r="O747"/>
      <c r="P747"/>
      <c r="Q747"/>
      <c r="R747"/>
      <c r="S747"/>
      <c r="T747"/>
      <c r="U747"/>
      <c r="V747"/>
      <c r="W747"/>
      <c r="X747"/>
      <c r="Y747"/>
      <c r="Z747"/>
      <c r="AA747"/>
      <c r="AB747"/>
      <c r="AC747"/>
      <c r="AD747"/>
      <c r="AE747"/>
      <c r="AF747"/>
      <c r="AG747"/>
      <c r="AH747" s="29"/>
      <c r="AI747" s="29"/>
    </row>
    <row r="748" spans="2:35" ht="12.6" customHeight="1">
      <c r="B748" s="29"/>
      <c r="C748" s="29"/>
      <c r="D748" s="29"/>
      <c r="E748" s="29"/>
      <c r="F748"/>
      <c r="G748"/>
      <c r="H748"/>
      <c r="I748"/>
      <c r="J748"/>
      <c r="K748"/>
      <c r="L748"/>
      <c r="M748"/>
      <c r="N748"/>
      <c r="O748"/>
      <c r="P748"/>
      <c r="Q748"/>
      <c r="R748"/>
      <c r="S748"/>
      <c r="T748"/>
      <c r="U748"/>
      <c r="V748"/>
      <c r="W748"/>
      <c r="X748"/>
      <c r="Y748"/>
      <c r="Z748"/>
      <c r="AA748" s="29"/>
      <c r="AB748" s="29"/>
      <c r="AC748" s="29"/>
      <c r="AD748" s="29"/>
      <c r="AE748" s="29"/>
      <c r="AF748" s="29"/>
      <c r="AG748" s="29"/>
      <c r="AH748" s="29"/>
      <c r="AI748" s="29"/>
    </row>
    <row r="749" spans="2:35" ht="12.6" customHeight="1">
      <c r="B749"/>
      <c r="C749"/>
      <c r="D749" s="672">
        <v>31</v>
      </c>
      <c r="E749" s="673"/>
      <c r="F749" s="502" t="s">
        <v>1072</v>
      </c>
      <c r="G749" s="503"/>
      <c r="H749" s="503"/>
      <c r="I749" s="503"/>
      <c r="J749" s="503"/>
      <c r="K749" s="503"/>
      <c r="L749" s="503"/>
      <c r="M749" s="503"/>
      <c r="N749" s="503"/>
      <c r="O749" s="503"/>
      <c r="P749" s="503"/>
      <c r="Q749" s="503"/>
      <c r="R749" s="503"/>
      <c r="S749" s="503"/>
      <c r="T749" s="503"/>
      <c r="U749" s="503"/>
      <c r="V749" s="503"/>
      <c r="W749" s="503"/>
      <c r="X749" s="503"/>
      <c r="Y749" s="503"/>
      <c r="Z749" s="504"/>
      <c r="AA749" s="405"/>
      <c r="AB749" s="406"/>
      <c r="AC749" s="405"/>
      <c r="AD749" s="405"/>
      <c r="AE749" s="405"/>
      <c r="AF749" s="405"/>
      <c r="AG749" s="405"/>
      <c r="AH749"/>
      <c r="AI749" s="369"/>
    </row>
    <row r="750" spans="2:35" ht="12.6" customHeight="1">
      <c r="B750"/>
      <c r="C750"/>
      <c r="D750" s="672"/>
      <c r="E750" s="673"/>
      <c r="F750" s="674"/>
      <c r="G750" s="675"/>
      <c r="H750" s="675"/>
      <c r="I750" s="675"/>
      <c r="J750" s="675"/>
      <c r="K750" s="675"/>
      <c r="L750" s="675"/>
      <c r="M750" s="675"/>
      <c r="N750" s="675"/>
      <c r="O750" s="675"/>
      <c r="P750" s="675"/>
      <c r="Q750" s="675"/>
      <c r="R750" s="675"/>
      <c r="S750" s="675"/>
      <c r="T750" s="675"/>
      <c r="U750" s="675"/>
      <c r="V750" s="675"/>
      <c r="W750" s="675"/>
      <c r="X750" s="675"/>
      <c r="Y750" s="675"/>
      <c r="Z750" s="676"/>
      <c r="AA750" s="405"/>
      <c r="AB750" s="407" t="str">
        <f>IFERROR("DM "&amp;INDEX('Physical Condition &amp; DM'!$A$93:$A$143,MATCH(VALUE(TRIM(RIGHT(D749,2))),'Physical Condition &amp; DM'!$AE$93:$AE$143,0))&amp;IF(ISBLANK(INDEX('Physical Condition &amp; DM'!$AG$93:$AG$143,MATCH(VALUE(TRIM(RIGHT(D749,2))),'Physical Condition &amp; DM'!$AE$93:$AE$143,0))),"",": Est. Cost "&amp;TEXT(INDEX('Physical Condition &amp; DM'!$AG$93:$AG$143,MATCH(VALUE(TRIM(RIGHT(D749,2))),'Physical Condition &amp; DM'!$AE$93:$AE$143,0)),"$#,##0")),"")</f>
        <v/>
      </c>
      <c r="AC750" s="405"/>
      <c r="AD750" s="405"/>
      <c r="AE750" s="405"/>
      <c r="AF750" s="405"/>
      <c r="AG750" s="405"/>
      <c r="AH750"/>
      <c r="AI750" s="369"/>
    </row>
    <row r="751" spans="2:35" ht="15" customHeight="1">
      <c r="B751"/>
      <c r="C751"/>
      <c r="D751" s="672"/>
      <c r="E751" s="672"/>
      <c r="F751" s="505"/>
      <c r="G751" s="506"/>
      <c r="H751" s="506"/>
      <c r="I751" s="506"/>
      <c r="J751" s="506"/>
      <c r="K751" s="506"/>
      <c r="L751" s="506"/>
      <c r="M751" s="506"/>
      <c r="N751" s="506"/>
      <c r="O751" s="506"/>
      <c r="P751" s="506"/>
      <c r="Q751" s="506"/>
      <c r="R751" s="506"/>
      <c r="S751" s="506"/>
      <c r="T751" s="506"/>
      <c r="U751" s="506"/>
      <c r="V751" s="506"/>
      <c r="W751" s="506"/>
      <c r="X751" s="506"/>
      <c r="Y751" s="506"/>
      <c r="Z751" s="507"/>
      <c r="AA751" s="369"/>
      <c r="AB751" s="407" t="str">
        <f t="array" aca="1" ref="AB751" ca="1">IFERROR("RV "&amp;INDEX('Repairs Verification'!$A$29:$A$2177,MATCH(VALUE(TRIM(RIGHT(D749,2))),'Repairs Verification'!$AT$29:$AT$2177,0))&amp;IF(ISBLANK(INDEX('Repairs Verification'!$AT$29:$AT$2177,MATCH(VALUE(TRIM(RIGHT(D749,2))),'Repairs Verification'!$AT$29:$AT$2177,0))),"",": "&amp;INDIRECT("RepairStatusType"&amp;INDEX('Repairs Verification'!$A$29:$A$2177,MATCH(VALUE(TRIM(RIGHT(D749,2))),'Repairs Verification'!$AT$29:$AT$2177,0)))),"")</f>
        <v>RV 1: Repairs complete</v>
      </c>
      <c r="AC751" s="408"/>
      <c r="AD751" s="408"/>
      <c r="AE751" s="408"/>
      <c r="AF751" s="408"/>
      <c r="AG751" s="408"/>
      <c r="AH751" s="369"/>
      <c r="AI751" s="369"/>
    </row>
    <row r="752" spans="2:35" ht="15" customHeight="1">
      <c r="B752" s="116"/>
      <c r="C752" s="116"/>
      <c r="D752" s="116"/>
      <c r="E752" s="116"/>
      <c r="F752" s="116"/>
      <c r="G752" s="116"/>
      <c r="H752" s="116"/>
      <c r="I752" s="116"/>
      <c r="J752" s="116"/>
      <c r="K752" s="116"/>
      <c r="L752" s="116"/>
      <c r="M752" s="116"/>
      <c r="N752" s="116"/>
      <c r="O752" s="116"/>
      <c r="P752" s="29"/>
      <c r="Q752" s="29"/>
      <c r="R752" s="113"/>
      <c r="S752" s="29"/>
      <c r="T752" s="113"/>
      <c r="U752" s="113"/>
      <c r="V752" s="113"/>
      <c r="W752" s="113"/>
      <c r="X752" s="113"/>
      <c r="Y752" s="113"/>
      <c r="Z752" s="113"/>
      <c r="AA752" s="29"/>
      <c r="AB752" s="29"/>
      <c r="AC752" s="29"/>
      <c r="AD752" s="29"/>
      <c r="AE752" s="29"/>
      <c r="AF752" s="29"/>
      <c r="AG752" s="29"/>
      <c r="AH752" s="29"/>
      <c r="AI752" s="117"/>
    </row>
    <row r="753" spans="2:35" ht="15" customHeight="1">
      <c r="B753" s="317"/>
      <c r="C753" s="317"/>
      <c r="D753" s="317"/>
      <c r="E753" s="317"/>
      <c r="F753" s="317"/>
      <c r="G753" s="317"/>
      <c r="H753" s="317"/>
      <c r="I753" s="317"/>
      <c r="J753" s="317"/>
      <c r="K753" s="317"/>
      <c r="L753" s="317"/>
      <c r="M753" s="317"/>
      <c r="N753" s="317"/>
      <c r="O753" s="317"/>
      <c r="P753" s="317"/>
      <c r="Q753" s="317"/>
      <c r="R753" s="113"/>
      <c r="S753" s="29"/>
      <c r="T753" s="29"/>
      <c r="U753" s="29"/>
      <c r="V753" s="29"/>
      <c r="W753" s="29"/>
      <c r="X753" s="29"/>
      <c r="Y753" s="29"/>
      <c r="Z753" s="29"/>
      <c r="AA753" s="29"/>
      <c r="AB753" s="29"/>
      <c r="AC753" s="29"/>
      <c r="AD753" s="29"/>
      <c r="AE753" s="29"/>
      <c r="AF753" s="29"/>
      <c r="AG753" s="29"/>
      <c r="AH753" s="29"/>
      <c r="AI753" s="29"/>
    </row>
    <row r="754" spans="2:35" ht="12.6" customHeight="1">
      <c r="B754" s="317"/>
      <c r="C754" s="317"/>
      <c r="D754" s="317"/>
      <c r="E754" s="317"/>
      <c r="F754" s="317"/>
      <c r="G754" s="317"/>
      <c r="H754" s="317"/>
      <c r="I754" s="317"/>
      <c r="J754" s="317"/>
      <c r="K754" s="317"/>
      <c r="L754" s="317"/>
      <c r="M754" s="317"/>
      <c r="N754" s="317"/>
      <c r="O754" s="317"/>
      <c r="P754" s="317"/>
      <c r="Q754" s="317"/>
      <c r="R754" s="113"/>
      <c r="S754" s="29"/>
      <c r="T754" s="29"/>
      <c r="U754" s="29"/>
      <c r="V754" s="29"/>
      <c r="W754" s="29"/>
      <c r="X754" s="29"/>
      <c r="Y754" s="29"/>
      <c r="Z754" s="29"/>
      <c r="AA754" s="29"/>
      <c r="AB754" s="29"/>
      <c r="AC754" s="29"/>
      <c r="AD754" s="29"/>
      <c r="AE754" s="29"/>
      <c r="AF754" s="29"/>
      <c r="AG754" s="29"/>
      <c r="AH754" s="29"/>
      <c r="AI754" s="29"/>
    </row>
    <row r="755" spans="2:35" ht="12.6" customHeight="1">
      <c r="B755" s="318"/>
      <c r="C755" s="318"/>
      <c r="D755" s="318"/>
      <c r="E755" s="318"/>
      <c r="F755" s="318"/>
      <c r="G755" s="29"/>
      <c r="H755" s="29"/>
      <c r="I755" s="29"/>
      <c r="J755" s="29"/>
      <c r="K755" s="29"/>
      <c r="L755" s="29"/>
      <c r="M755" s="29"/>
      <c r="N755" s="29"/>
      <c r="O755" s="29"/>
      <c r="P755" s="29"/>
      <c r="Q755" s="29"/>
      <c r="R755" s="29"/>
      <c r="S755" s="29"/>
      <c r="T755" s="29"/>
      <c r="U755" s="29"/>
      <c r="V755" s="29"/>
      <c r="W755" s="29"/>
      <c r="X755" s="29"/>
      <c r="Y755" s="29"/>
      <c r="Z755" s="29"/>
      <c r="AA755" s="29"/>
      <c r="AB755" s="29"/>
      <c r="AC755" s="29"/>
      <c r="AD755" s="29"/>
      <c r="AE755" s="29"/>
      <c r="AF755" s="29"/>
      <c r="AG755" s="29"/>
      <c r="AH755" s="29"/>
      <c r="AI755" s="29"/>
    </row>
    <row r="756" spans="2:35" ht="12.6" customHeight="1">
      <c r="B756" s="318"/>
      <c r="C756" s="318"/>
      <c r="D756" s="318"/>
      <c r="E756" s="318"/>
      <c r="F756" s="318"/>
      <c r="G756" s="29"/>
      <c r="H756" s="29"/>
      <c r="I756" s="29"/>
      <c r="J756" s="29"/>
      <c r="K756" s="29"/>
      <c r="L756" s="29"/>
      <c r="M756" s="29"/>
      <c r="N756" s="29"/>
      <c r="O756" s="29"/>
      <c r="P756" s="29"/>
      <c r="Q756" s="29"/>
      <c r="R756" s="29"/>
      <c r="S756" s="29"/>
      <c r="T756" s="29"/>
      <c r="U756" s="29"/>
      <c r="V756" s="29"/>
      <c r="W756" s="29"/>
      <c r="X756" s="29"/>
      <c r="Y756" s="29"/>
      <c r="Z756" s="29"/>
      <c r="AA756" s="29"/>
      <c r="AB756" s="29"/>
      <c r="AC756" s="29"/>
      <c r="AD756" s="29"/>
      <c r="AE756" s="29"/>
      <c r="AF756" s="29"/>
      <c r="AG756" s="29"/>
      <c r="AH756" s="29"/>
      <c r="AI756" s="29"/>
    </row>
    <row r="757" spans="2:35" ht="12.6" customHeight="1">
      <c r="B757" s="113"/>
      <c r="C757" s="113"/>
      <c r="D757" s="113"/>
      <c r="E757" s="113"/>
      <c r="F757" s="113"/>
      <c r="G757" s="113"/>
      <c r="H757" s="113"/>
      <c r="I757" s="113"/>
      <c r="J757" s="113"/>
      <c r="K757" s="113"/>
      <c r="L757" s="113"/>
      <c r="M757" s="113"/>
      <c r="N757" s="113"/>
      <c r="O757" s="113"/>
      <c r="P757" s="113"/>
      <c r="Q757" s="113"/>
      <c r="R757" s="113"/>
      <c r="S757" s="29"/>
      <c r="T757" s="113"/>
      <c r="U757" s="113"/>
      <c r="V757" s="113"/>
      <c r="W757" s="113"/>
      <c r="X757" s="113"/>
      <c r="Y757" s="113"/>
      <c r="Z757" s="113"/>
      <c r="AA757" s="113"/>
      <c r="AB757" s="113"/>
      <c r="AC757" s="315"/>
      <c r="AD757" s="315"/>
      <c r="AE757" s="315"/>
      <c r="AF757" s="315"/>
      <c r="AG757" s="315"/>
      <c r="AH757" s="315"/>
      <c r="AI757" s="315"/>
    </row>
    <row r="758" spans="2:35" ht="12.6" customHeight="1">
      <c r="B758" s="113"/>
      <c r="C758" s="113"/>
      <c r="D758" s="113"/>
      <c r="E758" s="113"/>
      <c r="F758" s="113"/>
      <c r="G758" s="113"/>
      <c r="H758" s="113"/>
      <c r="I758" s="113"/>
      <c r="J758" s="113"/>
      <c r="K758" s="315"/>
      <c r="L758" s="315"/>
      <c r="M758" s="315"/>
      <c r="N758" s="315"/>
      <c r="O758" s="315"/>
      <c r="P758" s="315"/>
      <c r="Q758" s="315"/>
      <c r="R758" s="113"/>
      <c r="S758" s="29"/>
      <c r="T758" s="113"/>
      <c r="U758" s="113"/>
      <c r="V758" s="113"/>
      <c r="W758" s="113"/>
      <c r="X758" s="113"/>
      <c r="Y758" s="113"/>
      <c r="Z758" s="113"/>
      <c r="AA758" s="113"/>
      <c r="AB758" s="113"/>
      <c r="AC758" s="316"/>
      <c r="AD758" s="316"/>
      <c r="AE758" s="316"/>
      <c r="AF758" s="316"/>
      <c r="AG758" s="316"/>
      <c r="AH758" s="316"/>
      <c r="AI758" s="316"/>
    </row>
    <row r="759" spans="2:35" ht="12.6" customHeight="1">
      <c r="B759" s="113"/>
      <c r="C759" s="113"/>
      <c r="D759" s="113"/>
      <c r="E759" s="113"/>
      <c r="F759" s="113"/>
      <c r="G759" s="113"/>
      <c r="H759" s="113"/>
      <c r="I759" s="113"/>
      <c r="J759" s="113"/>
      <c r="K759" s="113"/>
      <c r="L759" s="113"/>
      <c r="M759" s="113"/>
      <c r="N759" s="113"/>
      <c r="O759" s="113"/>
      <c r="P759" s="113"/>
      <c r="Q759" s="113"/>
      <c r="R759" s="113"/>
      <c r="S759" s="29"/>
      <c r="T759" s="113"/>
      <c r="U759" s="113"/>
      <c r="V759" s="113"/>
      <c r="W759" s="113"/>
      <c r="X759" s="113"/>
      <c r="Y759" s="113"/>
      <c r="Z759" s="113"/>
      <c r="AA759" s="113"/>
      <c r="AB759" s="113"/>
      <c r="AC759" s="316"/>
      <c r="AD759" s="316"/>
      <c r="AE759" s="316"/>
      <c r="AF759" s="316"/>
      <c r="AG759" s="316"/>
      <c r="AH759" s="316"/>
      <c r="AI759" s="316"/>
    </row>
    <row r="760" spans="2:35" ht="12.6" customHeight="1">
      <c r="B760" s="113"/>
      <c r="C760" s="113"/>
      <c r="D760" s="113"/>
      <c r="E760" s="113"/>
      <c r="F760" s="113"/>
      <c r="G760" s="113"/>
      <c r="H760" s="113"/>
      <c r="I760" s="113"/>
      <c r="J760" s="113"/>
      <c r="K760" s="315"/>
      <c r="L760" s="315"/>
      <c r="M760" s="315"/>
      <c r="N760" s="315"/>
      <c r="O760" s="315"/>
      <c r="P760" s="315"/>
      <c r="Q760" s="315"/>
      <c r="R760" s="113"/>
      <c r="S760" s="29"/>
      <c r="T760" s="113"/>
      <c r="U760" s="113"/>
      <c r="V760" s="113"/>
      <c r="W760" s="113"/>
      <c r="X760" s="113"/>
      <c r="Y760" s="113"/>
      <c r="Z760" s="113"/>
      <c r="AA760" s="113"/>
      <c r="AB760" s="113"/>
      <c r="AC760" s="316"/>
      <c r="AD760" s="316"/>
      <c r="AE760" s="316"/>
      <c r="AF760" s="316"/>
      <c r="AG760" s="316"/>
      <c r="AH760" s="316"/>
      <c r="AI760" s="316"/>
    </row>
    <row r="761" spans="2:35" ht="12.6" customHeight="1">
      <c r="B761" s="113"/>
      <c r="C761" s="113"/>
      <c r="D761" s="113"/>
      <c r="E761" s="113"/>
      <c r="F761" s="113"/>
      <c r="G761" s="113"/>
      <c r="H761" s="113"/>
      <c r="I761" s="113"/>
      <c r="J761" s="113"/>
      <c r="K761" s="315"/>
      <c r="L761" s="315"/>
      <c r="M761" s="315"/>
      <c r="N761" s="315"/>
      <c r="O761" s="315"/>
      <c r="P761" s="315"/>
      <c r="Q761" s="315"/>
      <c r="R761" s="113"/>
      <c r="S761" s="29"/>
      <c r="T761" s="113"/>
      <c r="U761" s="113"/>
      <c r="V761" s="113"/>
      <c r="W761" s="113"/>
      <c r="X761" s="113"/>
      <c r="Y761" s="113"/>
      <c r="Z761" s="113"/>
      <c r="AA761" s="113"/>
      <c r="AB761" s="113"/>
      <c r="AC761" s="316"/>
      <c r="AD761" s="316"/>
      <c r="AE761" s="316"/>
      <c r="AF761" s="316"/>
      <c r="AG761" s="316"/>
      <c r="AH761" s="316"/>
      <c r="AI761" s="316"/>
    </row>
    <row r="762" spans="2:35" ht="12.6" customHeight="1">
      <c r="B762" s="113"/>
      <c r="C762" s="113"/>
      <c r="D762" s="113"/>
      <c r="E762" s="113"/>
      <c r="F762" s="113"/>
      <c r="G762" s="113"/>
      <c r="H762" s="113"/>
      <c r="I762" s="113"/>
      <c r="J762" s="113"/>
      <c r="K762" s="315"/>
      <c r="L762" s="315"/>
      <c r="M762" s="315"/>
      <c r="N762" s="315"/>
      <c r="O762" s="315"/>
      <c r="P762" s="315"/>
      <c r="Q762" s="315"/>
      <c r="R762" s="113"/>
      <c r="S762" s="29"/>
      <c r="T762" s="113"/>
      <c r="U762" s="113"/>
      <c r="V762" s="113"/>
      <c r="W762" s="113"/>
      <c r="X762" s="113"/>
      <c r="Y762" s="113"/>
      <c r="Z762" s="113"/>
      <c r="AA762" s="113"/>
      <c r="AB762" s="113"/>
      <c r="AC762" s="316"/>
      <c r="AD762" s="316"/>
      <c r="AE762" s="316"/>
      <c r="AF762" s="316"/>
      <c r="AG762" s="316"/>
      <c r="AH762" s="316"/>
      <c r="AI762" s="316"/>
    </row>
    <row r="763" spans="2:35" ht="12.6" customHeight="1">
      <c r="B763" s="113"/>
      <c r="C763" s="113"/>
      <c r="D763" s="113"/>
      <c r="E763" s="113"/>
      <c r="F763" s="113"/>
      <c r="G763" s="113"/>
      <c r="H763" s="113"/>
      <c r="I763" s="113"/>
      <c r="J763" s="113"/>
      <c r="K763" s="315"/>
      <c r="L763" s="315"/>
      <c r="M763" s="315"/>
      <c r="N763" s="315"/>
      <c r="O763" s="315"/>
      <c r="P763" s="315"/>
      <c r="Q763" s="315"/>
      <c r="R763" s="113"/>
      <c r="S763" s="29"/>
      <c r="T763" s="113"/>
      <c r="U763" s="113"/>
      <c r="V763" s="113"/>
      <c r="W763" s="113"/>
      <c r="X763" s="113"/>
      <c r="Y763" s="113"/>
      <c r="Z763" s="113"/>
      <c r="AA763" s="113"/>
      <c r="AB763" s="113"/>
      <c r="AC763" s="316"/>
      <c r="AD763" s="316"/>
      <c r="AE763" s="316"/>
      <c r="AF763" s="316"/>
      <c r="AG763" s="316"/>
      <c r="AH763" s="316"/>
      <c r="AI763" s="316"/>
    </row>
    <row r="764" spans="2:35" ht="12.6" customHeight="1">
      <c r="B764" s="113"/>
      <c r="C764" s="113"/>
      <c r="D764" s="113"/>
      <c r="E764" s="113"/>
      <c r="F764" s="113"/>
      <c r="G764" s="113"/>
      <c r="H764" s="113"/>
      <c r="I764" s="113"/>
      <c r="J764" s="113"/>
      <c r="K764" s="315"/>
      <c r="L764" s="315"/>
      <c r="M764" s="315"/>
      <c r="N764" s="315"/>
      <c r="O764" s="315"/>
      <c r="P764" s="315"/>
      <c r="Q764" s="315"/>
      <c r="R764" s="113"/>
      <c r="S764" s="29"/>
      <c r="T764" s="113"/>
      <c r="U764" s="113"/>
      <c r="V764" s="113"/>
      <c r="W764" s="113"/>
      <c r="X764" s="113"/>
      <c r="Y764" s="113"/>
      <c r="Z764" s="113"/>
      <c r="AA764" s="113"/>
      <c r="AB764" s="113"/>
      <c r="AC764" s="316"/>
      <c r="AD764" s="316"/>
      <c r="AE764" s="316"/>
      <c r="AF764" s="316"/>
      <c r="AG764" s="316"/>
      <c r="AH764" s="316"/>
      <c r="AI764" s="316"/>
    </row>
    <row r="765" spans="2:35" ht="12.6" customHeight="1">
      <c r="B765" s="113"/>
      <c r="C765" s="113"/>
      <c r="D765" s="113"/>
      <c r="E765" s="113"/>
      <c r="F765" s="113"/>
      <c r="G765" s="113"/>
      <c r="H765" s="113"/>
      <c r="I765" s="113"/>
      <c r="J765" s="113"/>
      <c r="K765" s="315"/>
      <c r="L765" s="315"/>
      <c r="M765" s="315"/>
      <c r="N765" s="315"/>
      <c r="O765" s="315"/>
      <c r="P765" s="315"/>
      <c r="Q765" s="315"/>
      <c r="R765" s="29"/>
      <c r="S765" s="29"/>
      <c r="T765" s="113"/>
      <c r="U765" s="113"/>
      <c r="V765" s="113"/>
      <c r="W765" s="113"/>
      <c r="X765" s="113"/>
      <c r="Y765" s="113"/>
      <c r="Z765" s="113"/>
      <c r="AA765" s="113"/>
      <c r="AB765" s="113"/>
      <c r="AC765" s="316"/>
      <c r="AD765" s="316"/>
      <c r="AE765" s="316"/>
      <c r="AF765" s="316"/>
      <c r="AG765" s="316"/>
      <c r="AH765" s="316"/>
      <c r="AI765" s="316"/>
    </row>
    <row r="766" spans="2:35" ht="12.6" customHeight="1">
      <c r="B766" s="113"/>
      <c r="C766" s="113"/>
      <c r="D766" s="113"/>
      <c r="E766" s="113"/>
      <c r="F766" s="113"/>
      <c r="G766" s="113"/>
      <c r="H766" s="113"/>
      <c r="I766" s="113"/>
      <c r="J766" s="113"/>
      <c r="K766" s="315"/>
      <c r="L766" s="315"/>
      <c r="M766" s="315"/>
      <c r="N766" s="315"/>
      <c r="O766" s="315"/>
      <c r="P766" s="315"/>
      <c r="Q766" s="315"/>
      <c r="R766" s="29"/>
      <c r="S766" s="29"/>
      <c r="T766" s="113"/>
      <c r="U766" s="113"/>
      <c r="V766" s="113"/>
      <c r="W766" s="113"/>
      <c r="X766" s="113"/>
      <c r="Y766" s="113"/>
      <c r="Z766" s="113"/>
      <c r="AA766" s="113"/>
      <c r="AB766" s="113"/>
      <c r="AC766" s="113"/>
      <c r="AD766" s="113"/>
      <c r="AE766" s="113"/>
      <c r="AF766" s="113"/>
      <c r="AG766" s="113"/>
      <c r="AH766" s="113"/>
      <c r="AI766" s="113"/>
    </row>
    <row r="767" spans="2:35" ht="12.6" customHeight="1">
      <c r="B767" s="29"/>
      <c r="C767" s="29"/>
      <c r="D767" s="29"/>
      <c r="E767" s="29"/>
      <c r="F767" s="29"/>
      <c r="G767" s="29"/>
      <c r="H767" s="29"/>
      <c r="I767" s="29"/>
      <c r="J767" s="29"/>
      <c r="K767" s="29"/>
      <c r="L767" s="29"/>
      <c r="M767" s="29"/>
      <c r="N767" s="29"/>
      <c r="O767" s="29"/>
      <c r="P767" s="315"/>
      <c r="Q767" s="315"/>
      <c r="R767" s="29"/>
      <c r="S767" s="29"/>
      <c r="T767" s="29"/>
      <c r="U767" s="29"/>
      <c r="V767" s="29"/>
      <c r="W767" s="29"/>
      <c r="X767" s="29"/>
      <c r="Y767" s="29"/>
      <c r="Z767" s="29"/>
      <c r="AA767" s="29"/>
      <c r="AB767" s="29"/>
      <c r="AC767" s="29"/>
      <c r="AD767" s="29"/>
      <c r="AE767" s="29"/>
      <c r="AF767" s="29"/>
      <c r="AG767" s="29"/>
      <c r="AH767" s="29"/>
      <c r="AI767" s="29"/>
    </row>
    <row r="768" spans="2:35" ht="12.6" customHeight="1">
      <c r="B768" s="113"/>
      <c r="C768"/>
      <c r="D768"/>
      <c r="E768"/>
      <c r="F768"/>
      <c r="G768"/>
      <c r="H768"/>
      <c r="I768"/>
      <c r="J768"/>
      <c r="K768"/>
      <c r="L768"/>
      <c r="M768"/>
      <c r="N768"/>
      <c r="O768"/>
      <c r="P768"/>
      <c r="Q768"/>
      <c r="R768"/>
      <c r="S768"/>
      <c r="T768"/>
      <c r="U768"/>
      <c r="V768"/>
      <c r="W768"/>
      <c r="X768"/>
      <c r="Y768"/>
      <c r="Z768" s="29"/>
      <c r="AA768" s="29"/>
      <c r="AB768"/>
      <c r="AC768" s="29"/>
      <c r="AD768" s="29"/>
      <c r="AE768" s="29"/>
      <c r="AF768" s="29"/>
      <c r="AG768" s="29"/>
      <c r="AH768" s="29"/>
      <c r="AI768" s="29"/>
    </row>
    <row r="769" spans="2:35" ht="12.6" customHeight="1">
      <c r="B769" s="113"/>
      <c r="C769"/>
      <c r="D769"/>
      <c r="E769"/>
      <c r="F769"/>
      <c r="G769"/>
      <c r="H769"/>
      <c r="I769"/>
      <c r="J769"/>
      <c r="K769"/>
      <c r="L769"/>
      <c r="M769"/>
      <c r="N769"/>
      <c r="O769"/>
      <c r="P769"/>
      <c r="Q769"/>
      <c r="R769"/>
      <c r="S769"/>
      <c r="T769"/>
      <c r="U769"/>
      <c r="V769"/>
      <c r="W769"/>
      <c r="X769"/>
      <c r="Y769"/>
      <c r="Z769"/>
      <c r="AA769"/>
      <c r="AB769"/>
      <c r="AC769"/>
      <c r="AD769"/>
      <c r="AE769"/>
      <c r="AF769"/>
      <c r="AG769"/>
      <c r="AH769" s="113"/>
      <c r="AI769" s="113"/>
    </row>
    <row r="770" spans="2:35" ht="12.6" customHeight="1">
      <c r="B770" s="29"/>
      <c r="C770"/>
      <c r="D770"/>
      <c r="E770"/>
      <c r="F770"/>
      <c r="G770"/>
      <c r="H770"/>
      <c r="I770"/>
      <c r="J770"/>
      <c r="K770"/>
      <c r="L770"/>
      <c r="M770"/>
      <c r="N770"/>
      <c r="O770"/>
      <c r="P770"/>
      <c r="Q770"/>
      <c r="R770"/>
      <c r="S770"/>
      <c r="T770"/>
      <c r="U770"/>
      <c r="V770"/>
      <c r="W770"/>
      <c r="X770"/>
      <c r="Y770"/>
      <c r="Z770"/>
      <c r="AA770"/>
      <c r="AB770"/>
      <c r="AC770"/>
      <c r="AD770"/>
      <c r="AE770"/>
      <c r="AF770"/>
      <c r="AG770"/>
      <c r="AH770" s="29"/>
      <c r="AI770" s="29"/>
    </row>
    <row r="771" spans="2:35" ht="12.6" customHeight="1">
      <c r="B771" s="29"/>
      <c r="C771" s="29"/>
      <c r="D771" s="29"/>
      <c r="E771" s="29"/>
      <c r="F771"/>
      <c r="G771"/>
      <c r="H771"/>
      <c r="I771"/>
      <c r="J771"/>
      <c r="K771"/>
      <c r="L771"/>
      <c r="M771"/>
      <c r="N771"/>
      <c r="O771"/>
      <c r="P771"/>
      <c r="Q771"/>
      <c r="R771"/>
      <c r="S771"/>
      <c r="T771"/>
      <c r="U771"/>
      <c r="V771"/>
      <c r="W771"/>
      <c r="X771"/>
      <c r="Y771"/>
      <c r="Z771"/>
      <c r="AA771"/>
      <c r="AB771"/>
      <c r="AC771"/>
      <c r="AD771"/>
      <c r="AE771"/>
      <c r="AF771"/>
      <c r="AG771"/>
      <c r="AH771" s="29"/>
      <c r="AI771" s="29"/>
    </row>
    <row r="772" spans="2:35" ht="12.6" customHeight="1">
      <c r="B772" s="29"/>
      <c r="C772" s="29"/>
      <c r="D772" s="29"/>
      <c r="E772" s="29"/>
      <c r="F772"/>
      <c r="G772"/>
      <c r="H772"/>
      <c r="I772"/>
      <c r="J772"/>
      <c r="K772"/>
      <c r="L772"/>
      <c r="M772"/>
      <c r="N772"/>
      <c r="O772"/>
      <c r="P772"/>
      <c r="Q772"/>
      <c r="R772"/>
      <c r="S772"/>
      <c r="T772"/>
      <c r="U772"/>
      <c r="V772"/>
      <c r="W772"/>
      <c r="X772"/>
      <c r="Y772"/>
      <c r="Z772"/>
      <c r="AA772" s="29"/>
      <c r="AB772" s="29"/>
      <c r="AC772" s="29"/>
      <c r="AD772" s="29"/>
      <c r="AE772" s="29"/>
      <c r="AF772" s="29"/>
      <c r="AG772" s="29"/>
      <c r="AH772" s="29"/>
      <c r="AI772" s="29"/>
    </row>
    <row r="773" spans="2:35" ht="12.6" customHeight="1">
      <c r="B773"/>
      <c r="C773"/>
      <c r="D773" s="672">
        <v>32</v>
      </c>
      <c r="E773" s="673"/>
      <c r="F773" s="502" t="s">
        <v>1071</v>
      </c>
      <c r="G773" s="503"/>
      <c r="H773" s="503"/>
      <c r="I773" s="503"/>
      <c r="J773" s="503"/>
      <c r="K773" s="503"/>
      <c r="L773" s="503"/>
      <c r="M773" s="503"/>
      <c r="N773" s="503"/>
      <c r="O773" s="503"/>
      <c r="P773" s="503"/>
      <c r="Q773" s="503"/>
      <c r="R773" s="503"/>
      <c r="S773" s="503"/>
      <c r="T773" s="503"/>
      <c r="U773" s="503"/>
      <c r="V773" s="503"/>
      <c r="W773" s="503"/>
      <c r="X773" s="503"/>
      <c r="Y773" s="503"/>
      <c r="Z773" s="504"/>
      <c r="AA773" s="405"/>
      <c r="AB773" s="406"/>
      <c r="AC773" s="405"/>
      <c r="AD773" s="405"/>
      <c r="AE773" s="405"/>
      <c r="AF773" s="405"/>
      <c r="AG773" s="405"/>
      <c r="AH773"/>
      <c r="AI773" s="369"/>
    </row>
    <row r="774" spans="2:35" ht="12.6" customHeight="1">
      <c r="B774"/>
      <c r="C774"/>
      <c r="D774" s="672"/>
      <c r="E774" s="673"/>
      <c r="F774" s="674"/>
      <c r="G774" s="675"/>
      <c r="H774" s="675"/>
      <c r="I774" s="675"/>
      <c r="J774" s="675"/>
      <c r="K774" s="675"/>
      <c r="L774" s="675"/>
      <c r="M774" s="675"/>
      <c r="N774" s="675"/>
      <c r="O774" s="675"/>
      <c r="P774" s="675"/>
      <c r="Q774" s="675"/>
      <c r="R774" s="675"/>
      <c r="S774" s="675"/>
      <c r="T774" s="675"/>
      <c r="U774" s="675"/>
      <c r="V774" s="675"/>
      <c r="W774" s="675"/>
      <c r="X774" s="675"/>
      <c r="Y774" s="675"/>
      <c r="Z774" s="676"/>
      <c r="AA774" s="405"/>
      <c r="AB774" s="407" t="str">
        <f>IFERROR("DM "&amp;INDEX('Physical Condition &amp; DM'!$A$93:$A$143,MATCH(VALUE(TRIM(RIGHT(D773,2))),'Physical Condition &amp; DM'!$AE$93:$AE$143,0))&amp;IF(ISBLANK(INDEX('Physical Condition &amp; DM'!$AG$93:$AG$143,MATCH(VALUE(TRIM(RIGHT(D773,2))),'Physical Condition &amp; DM'!$AE$93:$AE$143,0))),"",": Est. Cost "&amp;TEXT(INDEX('Physical Condition &amp; DM'!$AG$93:$AG$143,MATCH(VALUE(TRIM(RIGHT(D773,2))),'Physical Condition &amp; DM'!$AE$93:$AE$143,0)),"$#,##0")),"")</f>
        <v/>
      </c>
      <c r="AC774" s="405"/>
      <c r="AD774" s="405"/>
      <c r="AE774" s="405"/>
      <c r="AF774" s="405"/>
      <c r="AG774" s="405"/>
      <c r="AH774"/>
      <c r="AI774" s="369"/>
    </row>
    <row r="775" spans="2:35" ht="15" customHeight="1">
      <c r="B775"/>
      <c r="C775"/>
      <c r="D775" s="672"/>
      <c r="E775" s="672"/>
      <c r="F775" s="505"/>
      <c r="G775" s="506"/>
      <c r="H775" s="506"/>
      <c r="I775" s="506"/>
      <c r="J775" s="506"/>
      <c r="K775" s="506"/>
      <c r="L775" s="506"/>
      <c r="M775" s="506"/>
      <c r="N775" s="506"/>
      <c r="O775" s="506"/>
      <c r="P775" s="506"/>
      <c r="Q775" s="506"/>
      <c r="R775" s="506"/>
      <c r="S775" s="506"/>
      <c r="T775" s="506"/>
      <c r="U775" s="506"/>
      <c r="V775" s="506"/>
      <c r="W775" s="506"/>
      <c r="X775" s="506"/>
      <c r="Y775" s="506"/>
      <c r="Z775" s="507"/>
      <c r="AA775" s="369"/>
      <c r="AB775" s="407" t="str">
        <f t="array" aca="1" ref="AB775" ca="1">IFERROR("RV "&amp;INDEX('Repairs Verification'!$A$29:$A$2177,MATCH(VALUE(TRIM(RIGHT(D773,2))),'Repairs Verification'!$AT$29:$AT$2177,0))&amp;IF(ISBLANK(INDEX('Repairs Verification'!$AT$29:$AT$2177,MATCH(VALUE(TRIM(RIGHT(D773,2))),'Repairs Verification'!$AT$29:$AT$2177,0))),"",": "&amp;INDIRECT("RepairStatusType"&amp;INDEX('Repairs Verification'!$A$29:$A$2177,MATCH(VALUE(TRIM(RIGHT(D773,2))),'Repairs Verification'!$AT$29:$AT$2177,0)))),"")</f>
        <v>RV 3: Repairs complete</v>
      </c>
      <c r="AC775" s="408"/>
      <c r="AD775" s="408"/>
      <c r="AE775" s="408"/>
      <c r="AF775" s="408"/>
      <c r="AG775" s="408"/>
      <c r="AH775" s="369"/>
      <c r="AI775" s="369"/>
    </row>
    <row r="776" spans="2:35" ht="15" customHeight="1">
      <c r="B776" s="116"/>
      <c r="C776" s="116"/>
      <c r="D776" s="116"/>
      <c r="E776" s="116"/>
      <c r="F776" s="116"/>
      <c r="G776" s="116"/>
      <c r="H776" s="116"/>
      <c r="I776" s="116"/>
      <c r="J776" s="116"/>
      <c r="K776" s="116"/>
      <c r="L776" s="116"/>
      <c r="M776" s="116"/>
      <c r="N776" s="116"/>
      <c r="O776" s="116"/>
      <c r="P776" s="29"/>
      <c r="Q776" s="29"/>
      <c r="R776" s="113"/>
      <c r="S776" s="29"/>
      <c r="T776" s="113"/>
      <c r="U776" s="113"/>
      <c r="V776" s="113"/>
      <c r="W776" s="113"/>
      <c r="X776" s="113"/>
      <c r="Y776" s="113"/>
      <c r="Z776" s="113"/>
      <c r="AA776" s="29"/>
      <c r="AB776" s="29"/>
      <c r="AC776" s="29"/>
      <c r="AD776" s="29"/>
      <c r="AE776" s="29"/>
      <c r="AF776" s="29"/>
      <c r="AG776" s="29"/>
      <c r="AH776" s="29"/>
      <c r="AI776" s="117"/>
    </row>
    <row r="777" spans="2:35" ht="15" customHeight="1">
      <c r="B777" s="317"/>
      <c r="C777" s="317"/>
      <c r="D777" s="317"/>
      <c r="E777" s="317"/>
      <c r="F777" s="317"/>
      <c r="G777" s="317"/>
      <c r="H777" s="317"/>
      <c r="I777" s="317"/>
      <c r="J777" s="317"/>
      <c r="K777" s="317"/>
      <c r="L777" s="317"/>
      <c r="M777" s="317"/>
      <c r="N777" s="317"/>
      <c r="O777" s="317"/>
      <c r="P777" s="317"/>
      <c r="Q777" s="317"/>
      <c r="R777" s="113"/>
      <c r="S777" s="29"/>
      <c r="T777" s="29"/>
      <c r="U777" s="29"/>
      <c r="V777" s="29"/>
      <c r="W777" s="29"/>
      <c r="X777" s="29"/>
      <c r="Y777" s="29"/>
      <c r="Z777" s="29"/>
      <c r="AA777" s="29"/>
      <c r="AB777" s="29"/>
      <c r="AC777" s="29"/>
      <c r="AD777" s="29"/>
      <c r="AE777" s="29"/>
      <c r="AF777" s="29"/>
      <c r="AG777" s="29"/>
      <c r="AH777" s="29"/>
      <c r="AI777" s="29"/>
    </row>
    <row r="778" spans="2:35" ht="12.6" customHeight="1">
      <c r="B778" s="317"/>
      <c r="C778" s="317"/>
      <c r="D778" s="317"/>
      <c r="E778" s="317"/>
      <c r="F778" s="317"/>
      <c r="G778" s="317"/>
      <c r="H778" s="317"/>
      <c r="I778" s="317"/>
      <c r="J778" s="317"/>
      <c r="K778" s="317"/>
      <c r="L778" s="317"/>
      <c r="M778" s="317"/>
      <c r="N778" s="317"/>
      <c r="O778" s="317"/>
      <c r="P778" s="317"/>
      <c r="Q778" s="317"/>
      <c r="R778" s="113"/>
      <c r="S778" s="29"/>
      <c r="T778" s="29"/>
      <c r="U778" s="29"/>
      <c r="V778" s="29"/>
      <c r="W778" s="29"/>
      <c r="X778" s="29"/>
      <c r="Y778" s="29"/>
      <c r="Z778" s="29"/>
      <c r="AA778" s="29"/>
      <c r="AB778" s="29"/>
      <c r="AC778" s="29"/>
      <c r="AD778" s="29"/>
      <c r="AE778" s="29"/>
      <c r="AF778" s="29"/>
      <c r="AG778" s="29"/>
      <c r="AH778" s="29"/>
      <c r="AI778" s="29"/>
    </row>
    <row r="779" spans="2:35" ht="12.6" customHeight="1">
      <c r="B779" s="318"/>
      <c r="C779" s="318"/>
      <c r="D779" s="318"/>
      <c r="E779" s="318"/>
      <c r="F779" s="318"/>
      <c r="G779" s="29"/>
      <c r="H779" s="29"/>
      <c r="I779" s="29"/>
      <c r="J779" s="29"/>
      <c r="K779" s="29"/>
      <c r="L779" s="29"/>
      <c r="M779" s="29"/>
      <c r="N779" s="29"/>
      <c r="O779" s="29"/>
      <c r="P779" s="29"/>
      <c r="Q779" s="29"/>
      <c r="R779" s="29"/>
      <c r="S779" s="29"/>
      <c r="T779" s="29"/>
      <c r="U779" s="29"/>
      <c r="V779" s="29"/>
      <c r="W779" s="29"/>
      <c r="X779" s="29"/>
      <c r="Y779" s="29"/>
      <c r="Z779" s="29"/>
      <c r="AA779" s="29"/>
      <c r="AB779" s="29"/>
      <c r="AC779" s="29"/>
      <c r="AD779" s="29"/>
      <c r="AE779" s="29"/>
      <c r="AF779" s="29"/>
      <c r="AG779" s="29"/>
      <c r="AH779" s="29"/>
      <c r="AI779" s="29"/>
    </row>
    <row r="780" spans="2:35" ht="12.6" customHeight="1">
      <c r="B780" s="318"/>
      <c r="C780" s="318"/>
      <c r="D780" s="318"/>
      <c r="E780" s="318"/>
      <c r="F780" s="318"/>
      <c r="G780" s="29"/>
      <c r="H780" s="29"/>
      <c r="I780" s="29"/>
      <c r="J780" s="29"/>
      <c r="K780" s="29"/>
      <c r="L780" s="29"/>
      <c r="M780" s="29"/>
      <c r="N780" s="29"/>
      <c r="O780" s="29"/>
      <c r="P780" s="29"/>
      <c r="Q780" s="29"/>
      <c r="R780" s="29"/>
      <c r="S780" s="29"/>
      <c r="T780" s="29"/>
      <c r="U780" s="29"/>
      <c r="V780" s="29"/>
      <c r="W780" s="29"/>
      <c r="X780" s="29"/>
      <c r="Y780" s="29"/>
      <c r="Z780" s="29"/>
      <c r="AA780" s="29"/>
      <c r="AB780" s="29"/>
      <c r="AC780" s="29"/>
      <c r="AD780" s="29"/>
      <c r="AE780" s="29"/>
      <c r="AF780" s="29"/>
      <c r="AG780" s="29"/>
      <c r="AH780" s="29"/>
      <c r="AI780" s="29"/>
    </row>
    <row r="781" spans="2:35" ht="12.6" customHeight="1">
      <c r="B781" s="113"/>
      <c r="C781" s="113"/>
      <c r="D781" s="113"/>
      <c r="E781" s="113"/>
      <c r="F781" s="113"/>
      <c r="G781" s="113"/>
      <c r="H781" s="113"/>
      <c r="I781" s="113"/>
      <c r="J781" s="113"/>
      <c r="K781" s="113"/>
      <c r="L781" s="113"/>
      <c r="M781" s="113"/>
      <c r="N781" s="113"/>
      <c r="O781" s="113"/>
      <c r="P781" s="113"/>
      <c r="Q781" s="113"/>
      <c r="R781" s="113"/>
      <c r="S781" s="29"/>
      <c r="T781" s="113"/>
      <c r="U781" s="113"/>
      <c r="V781" s="113"/>
      <c r="W781" s="113"/>
      <c r="X781" s="113"/>
      <c r="Y781" s="113"/>
      <c r="Z781" s="113"/>
      <c r="AA781" s="113"/>
      <c r="AB781" s="113"/>
      <c r="AC781" s="315"/>
      <c r="AD781" s="315"/>
      <c r="AE781" s="315"/>
      <c r="AF781" s="315"/>
      <c r="AG781" s="315"/>
      <c r="AH781" s="315"/>
      <c r="AI781" s="315"/>
    </row>
    <row r="782" spans="2:35" ht="12.6" customHeight="1">
      <c r="B782" s="113"/>
      <c r="C782" s="113"/>
      <c r="D782" s="113"/>
      <c r="E782" s="113"/>
      <c r="F782" s="113"/>
      <c r="G782" s="113"/>
      <c r="H782" s="113"/>
      <c r="I782" s="113"/>
      <c r="J782" s="113"/>
      <c r="K782" s="315"/>
      <c r="L782" s="315"/>
      <c r="M782" s="315"/>
      <c r="N782" s="315"/>
      <c r="O782" s="315"/>
      <c r="P782" s="315"/>
      <c r="Q782" s="315"/>
      <c r="R782" s="113"/>
      <c r="S782" s="29"/>
      <c r="T782" s="113"/>
      <c r="U782" s="113"/>
      <c r="V782" s="113"/>
      <c r="W782" s="113"/>
      <c r="X782" s="113"/>
      <c r="Y782" s="113"/>
      <c r="Z782" s="113"/>
      <c r="AA782" s="113"/>
      <c r="AB782" s="113"/>
      <c r="AC782" s="316"/>
      <c r="AD782" s="316"/>
      <c r="AE782" s="316"/>
      <c r="AF782" s="316"/>
      <c r="AG782" s="316"/>
      <c r="AH782" s="316"/>
      <c r="AI782" s="316"/>
    </row>
    <row r="783" spans="2:35" ht="12.6" customHeight="1">
      <c r="B783" s="113"/>
      <c r="C783" s="113"/>
      <c r="D783" s="113"/>
      <c r="E783" s="113"/>
      <c r="F783" s="113"/>
      <c r="G783" s="113"/>
      <c r="H783" s="113"/>
      <c r="I783" s="113"/>
      <c r="J783" s="113"/>
      <c r="K783" s="113"/>
      <c r="L783" s="113"/>
      <c r="M783" s="113"/>
      <c r="N783" s="113"/>
      <c r="O783" s="113"/>
      <c r="P783" s="113"/>
      <c r="Q783" s="113"/>
      <c r="R783" s="113"/>
      <c r="S783" s="29"/>
      <c r="T783" s="113"/>
      <c r="U783" s="113"/>
      <c r="V783" s="113"/>
      <c r="W783" s="113"/>
      <c r="X783" s="113"/>
      <c r="Y783" s="113"/>
      <c r="Z783" s="113"/>
      <c r="AA783" s="113"/>
      <c r="AB783" s="113"/>
      <c r="AC783" s="316"/>
      <c r="AD783" s="316"/>
      <c r="AE783" s="316"/>
      <c r="AF783" s="316"/>
      <c r="AG783" s="316"/>
      <c r="AH783" s="316"/>
      <c r="AI783" s="316"/>
    </row>
    <row r="784" spans="2:35" ht="12.6" customHeight="1">
      <c r="B784" s="113"/>
      <c r="C784" s="113"/>
      <c r="D784" s="113"/>
      <c r="E784" s="113"/>
      <c r="F784" s="113"/>
      <c r="G784" s="113"/>
      <c r="H784" s="113"/>
      <c r="I784" s="113"/>
      <c r="J784" s="113"/>
      <c r="K784" s="315"/>
      <c r="L784" s="315"/>
      <c r="M784" s="315"/>
      <c r="N784" s="315"/>
      <c r="O784" s="315"/>
      <c r="P784" s="315"/>
      <c r="Q784" s="315"/>
      <c r="R784" s="113"/>
      <c r="S784" s="29"/>
      <c r="T784" s="113"/>
      <c r="U784" s="113"/>
      <c r="V784" s="113"/>
      <c r="W784" s="113"/>
      <c r="X784" s="113"/>
      <c r="Y784" s="113"/>
      <c r="Z784" s="113"/>
      <c r="AA784" s="113"/>
      <c r="AB784" s="113"/>
      <c r="AC784" s="316"/>
      <c r="AD784" s="316"/>
      <c r="AE784" s="316"/>
      <c r="AF784" s="316"/>
      <c r="AG784" s="316"/>
      <c r="AH784" s="316"/>
      <c r="AI784" s="316"/>
    </row>
    <row r="785" spans="2:35" ht="12.6" customHeight="1">
      <c r="B785" s="113"/>
      <c r="C785" s="113"/>
      <c r="D785" s="113"/>
      <c r="E785" s="113"/>
      <c r="F785" s="113"/>
      <c r="G785" s="113"/>
      <c r="H785" s="113"/>
      <c r="I785" s="113"/>
      <c r="J785" s="113"/>
      <c r="K785" s="315"/>
      <c r="L785" s="315"/>
      <c r="M785" s="315"/>
      <c r="N785" s="315"/>
      <c r="O785" s="315"/>
      <c r="P785" s="315"/>
      <c r="Q785" s="315"/>
      <c r="R785" s="113"/>
      <c r="S785" s="29"/>
      <c r="T785" s="113"/>
      <c r="U785" s="113"/>
      <c r="V785" s="113"/>
      <c r="W785" s="113"/>
      <c r="X785" s="113"/>
      <c r="Y785" s="113"/>
      <c r="Z785" s="113"/>
      <c r="AA785" s="113"/>
      <c r="AB785" s="113"/>
      <c r="AC785" s="316"/>
      <c r="AD785" s="316"/>
      <c r="AE785" s="316"/>
      <c r="AF785" s="316"/>
      <c r="AG785" s="316"/>
      <c r="AH785" s="316"/>
      <c r="AI785" s="316"/>
    </row>
    <row r="786" spans="2:35" ht="12.6" customHeight="1">
      <c r="B786" s="113"/>
      <c r="C786" s="113"/>
      <c r="D786" s="113"/>
      <c r="E786" s="113"/>
      <c r="F786" s="113"/>
      <c r="G786" s="113"/>
      <c r="H786" s="113"/>
      <c r="I786" s="113"/>
      <c r="J786" s="113"/>
      <c r="K786" s="315"/>
      <c r="L786" s="315"/>
      <c r="M786" s="315"/>
      <c r="N786" s="315"/>
      <c r="O786" s="315"/>
      <c r="P786" s="315"/>
      <c r="Q786" s="315"/>
      <c r="R786" s="113"/>
      <c r="S786" s="29"/>
      <c r="T786" s="113"/>
      <c r="U786" s="113"/>
      <c r="V786" s="113"/>
      <c r="W786" s="113"/>
      <c r="X786" s="113"/>
      <c r="Y786" s="113"/>
      <c r="Z786" s="113"/>
      <c r="AA786" s="113"/>
      <c r="AB786" s="113"/>
      <c r="AC786" s="316"/>
      <c r="AD786" s="316"/>
      <c r="AE786" s="316"/>
      <c r="AF786" s="316"/>
      <c r="AG786" s="316"/>
      <c r="AH786" s="316"/>
      <c r="AI786" s="316"/>
    </row>
    <row r="787" spans="2:35" ht="12.6" customHeight="1">
      <c r="B787" s="113"/>
      <c r="C787" s="113"/>
      <c r="D787" s="113"/>
      <c r="E787" s="113"/>
      <c r="F787" s="113"/>
      <c r="G787" s="113"/>
      <c r="H787" s="113"/>
      <c r="I787" s="113"/>
      <c r="J787" s="113"/>
      <c r="K787" s="315"/>
      <c r="L787" s="315"/>
      <c r="M787" s="315"/>
      <c r="N787" s="315"/>
      <c r="O787" s="315"/>
      <c r="P787" s="315"/>
      <c r="Q787" s="315"/>
      <c r="R787" s="113"/>
      <c r="S787" s="29"/>
      <c r="T787" s="113"/>
      <c r="U787" s="113"/>
      <c r="V787" s="113"/>
      <c r="W787" s="113"/>
      <c r="X787" s="113"/>
      <c r="Y787" s="113"/>
      <c r="Z787" s="113"/>
      <c r="AA787" s="113"/>
      <c r="AB787" s="113"/>
      <c r="AC787" s="316"/>
      <c r="AD787" s="316"/>
      <c r="AE787" s="316"/>
      <c r="AF787" s="316"/>
      <c r="AG787" s="316"/>
      <c r="AH787" s="316"/>
      <c r="AI787" s="316"/>
    </row>
    <row r="788" spans="2:35" ht="12.6" customHeight="1">
      <c r="B788" s="113"/>
      <c r="C788" s="113"/>
      <c r="D788" s="113"/>
      <c r="E788" s="113"/>
      <c r="F788" s="113"/>
      <c r="G788" s="113"/>
      <c r="H788" s="113"/>
      <c r="I788" s="113"/>
      <c r="J788" s="113"/>
      <c r="K788" s="315"/>
      <c r="L788" s="315"/>
      <c r="M788" s="315"/>
      <c r="N788" s="315"/>
      <c r="O788" s="315"/>
      <c r="P788" s="315"/>
      <c r="Q788" s="315"/>
      <c r="R788" s="113"/>
      <c r="S788" s="29"/>
      <c r="T788" s="113"/>
      <c r="U788" s="113"/>
      <c r="V788" s="113"/>
      <c r="W788" s="113"/>
      <c r="X788" s="113"/>
      <c r="Y788" s="113"/>
      <c r="Z788" s="113"/>
      <c r="AA788" s="113"/>
      <c r="AB788" s="113"/>
      <c r="AC788" s="316"/>
      <c r="AD788" s="316"/>
      <c r="AE788" s="316"/>
      <c r="AF788" s="316"/>
      <c r="AG788" s="316"/>
      <c r="AH788" s="316"/>
      <c r="AI788" s="316"/>
    </row>
    <row r="789" spans="2:35" ht="12.6" customHeight="1">
      <c r="B789" s="113"/>
      <c r="C789" s="113"/>
      <c r="D789" s="113"/>
      <c r="E789" s="113"/>
      <c r="F789" s="113"/>
      <c r="G789" s="113"/>
      <c r="H789" s="113"/>
      <c r="I789" s="113"/>
      <c r="J789" s="113"/>
      <c r="K789" s="315"/>
      <c r="L789" s="315"/>
      <c r="M789" s="315"/>
      <c r="N789" s="315"/>
      <c r="O789" s="315"/>
      <c r="P789" s="315"/>
      <c r="Q789" s="315"/>
      <c r="R789" s="29"/>
      <c r="S789" s="29"/>
      <c r="T789" s="113"/>
      <c r="U789" s="113"/>
      <c r="V789" s="113"/>
      <c r="W789" s="113"/>
      <c r="X789" s="113"/>
      <c r="Y789" s="113"/>
      <c r="Z789" s="113"/>
      <c r="AA789" s="113"/>
      <c r="AB789" s="113"/>
      <c r="AC789" s="316"/>
      <c r="AD789" s="316"/>
      <c r="AE789" s="316"/>
      <c r="AF789" s="316"/>
      <c r="AG789" s="316"/>
      <c r="AH789" s="316"/>
      <c r="AI789" s="316"/>
    </row>
    <row r="790" spans="2:35" ht="12.6" customHeight="1">
      <c r="B790" s="113"/>
      <c r="C790" s="113"/>
      <c r="D790" s="113"/>
      <c r="E790" s="113"/>
      <c r="F790" s="113"/>
      <c r="G790" s="113"/>
      <c r="H790" s="113"/>
      <c r="I790" s="113"/>
      <c r="J790" s="113"/>
      <c r="K790" s="315"/>
      <c r="L790" s="315"/>
      <c r="M790" s="315"/>
      <c r="N790" s="315"/>
      <c r="O790" s="315"/>
      <c r="P790" s="315"/>
      <c r="Q790" s="315"/>
      <c r="R790" s="29"/>
      <c r="S790" s="29"/>
      <c r="T790" s="113"/>
      <c r="U790" s="113"/>
      <c r="V790" s="113"/>
      <c r="W790" s="113"/>
      <c r="X790" s="113"/>
      <c r="Y790" s="113"/>
      <c r="Z790" s="113"/>
      <c r="AA790" s="113"/>
      <c r="AB790" s="113"/>
      <c r="AC790" s="113"/>
      <c r="AD790" s="113"/>
      <c r="AE790" s="113"/>
      <c r="AF790" s="113"/>
      <c r="AG790" s="113"/>
      <c r="AH790" s="113"/>
      <c r="AI790" s="113"/>
    </row>
    <row r="791" spans="2:35" ht="12.6" customHeight="1">
      <c r="B791" s="29"/>
      <c r="C791" s="29"/>
      <c r="D791" s="29"/>
      <c r="E791" s="29"/>
      <c r="F791" s="29"/>
      <c r="G791" s="29"/>
      <c r="H791" s="29"/>
      <c r="I791" s="29"/>
      <c r="J791" s="29"/>
      <c r="K791" s="29"/>
      <c r="L791" s="29"/>
      <c r="M791" s="29"/>
      <c r="N791" s="29"/>
      <c r="O791" s="29"/>
      <c r="P791" s="315"/>
      <c r="Q791" s="315"/>
      <c r="R791" s="29"/>
      <c r="S791" s="29"/>
      <c r="T791" s="29"/>
      <c r="U791" s="29"/>
      <c r="V791" s="29"/>
      <c r="W791" s="29"/>
      <c r="X791" s="29"/>
      <c r="Y791" s="29"/>
      <c r="Z791" s="29"/>
      <c r="AA791" s="29"/>
      <c r="AB791" s="29"/>
      <c r="AC791" s="29"/>
      <c r="AD791" s="29"/>
      <c r="AE791" s="29"/>
      <c r="AF791" s="29"/>
      <c r="AG791" s="29"/>
      <c r="AH791" s="29"/>
      <c r="AI791" s="29"/>
    </row>
    <row r="792" spans="2:35" ht="12.6" customHeight="1">
      <c r="B792" s="113"/>
      <c r="C792"/>
      <c r="D792"/>
      <c r="E792"/>
      <c r="F792"/>
      <c r="G792"/>
      <c r="H792"/>
      <c r="I792"/>
      <c r="J792"/>
      <c r="K792"/>
      <c r="L792"/>
      <c r="M792"/>
      <c r="N792"/>
      <c r="O792"/>
      <c r="P792"/>
      <c r="Q792"/>
      <c r="R792"/>
      <c r="S792"/>
      <c r="T792"/>
      <c r="U792"/>
      <c r="V792"/>
      <c r="W792"/>
      <c r="X792"/>
      <c r="Y792"/>
      <c r="Z792" s="29"/>
      <c r="AA792" s="29"/>
      <c r="AB792"/>
      <c r="AC792" s="29"/>
      <c r="AD792" s="29"/>
      <c r="AE792" s="29"/>
      <c r="AF792" s="29"/>
      <c r="AG792" s="29"/>
      <c r="AH792" s="29"/>
      <c r="AI792" s="29"/>
    </row>
    <row r="793" spans="2:35" ht="12.6" customHeight="1">
      <c r="B793" s="113"/>
      <c r="C793"/>
      <c r="D793"/>
      <c r="E793"/>
      <c r="F793"/>
      <c r="G793"/>
      <c r="H793"/>
      <c r="I793"/>
      <c r="J793"/>
      <c r="K793"/>
      <c r="L793"/>
      <c r="M793"/>
      <c r="N793"/>
      <c r="O793"/>
      <c r="P793"/>
      <c r="Q793"/>
      <c r="R793"/>
      <c r="S793"/>
      <c r="T793"/>
      <c r="U793"/>
      <c r="V793"/>
      <c r="W793"/>
      <c r="X793"/>
      <c r="Y793"/>
      <c r="Z793"/>
      <c r="AA793"/>
      <c r="AB793"/>
      <c r="AC793"/>
      <c r="AD793"/>
      <c r="AE793"/>
      <c r="AF793"/>
      <c r="AG793"/>
      <c r="AH793" s="113"/>
      <c r="AI793" s="113"/>
    </row>
    <row r="794" spans="2:35" ht="12.6" customHeight="1">
      <c r="B794" s="29"/>
      <c r="C794"/>
      <c r="D794"/>
      <c r="E794"/>
      <c r="F794"/>
      <c r="G794"/>
      <c r="H794"/>
      <c r="I794"/>
      <c r="J794"/>
      <c r="K794"/>
      <c r="L794"/>
      <c r="M794"/>
      <c r="N794"/>
      <c r="O794"/>
      <c r="P794"/>
      <c r="Q794"/>
      <c r="R794"/>
      <c r="S794"/>
      <c r="T794"/>
      <c r="U794"/>
      <c r="V794"/>
      <c r="W794"/>
      <c r="X794"/>
      <c r="Y794"/>
      <c r="Z794"/>
      <c r="AA794"/>
      <c r="AB794"/>
      <c r="AC794"/>
      <c r="AD794"/>
      <c r="AE794"/>
      <c r="AF794"/>
      <c r="AG794"/>
      <c r="AH794" s="29"/>
      <c r="AI794" s="29"/>
    </row>
    <row r="795" spans="2:35" ht="12.6" customHeight="1">
      <c r="B795" s="29"/>
      <c r="C795" s="29"/>
      <c r="D795" s="29"/>
      <c r="E795" s="29"/>
      <c r="F795"/>
      <c r="G795"/>
      <c r="H795"/>
      <c r="I795"/>
      <c r="J795"/>
      <c r="K795"/>
      <c r="L795"/>
      <c r="M795"/>
      <c r="N795"/>
      <c r="O795"/>
      <c r="P795"/>
      <c r="Q795"/>
      <c r="R795"/>
      <c r="S795"/>
      <c r="T795"/>
      <c r="U795"/>
      <c r="V795"/>
      <c r="W795"/>
      <c r="X795"/>
      <c r="Y795"/>
      <c r="Z795"/>
      <c r="AA795"/>
      <c r="AB795"/>
      <c r="AC795"/>
      <c r="AD795"/>
      <c r="AE795"/>
      <c r="AF795"/>
      <c r="AG795"/>
      <c r="AH795" s="29"/>
      <c r="AI795" s="29"/>
    </row>
    <row r="796" spans="2:35" ht="12.6" customHeight="1">
      <c r="B796" s="29"/>
      <c r="C796" s="29"/>
      <c r="D796" s="29"/>
      <c r="E796" s="29"/>
      <c r="F796"/>
      <c r="G796"/>
      <c r="H796"/>
      <c r="I796"/>
      <c r="J796"/>
      <c r="K796"/>
      <c r="L796"/>
      <c r="M796"/>
      <c r="N796"/>
      <c r="O796"/>
      <c r="P796"/>
      <c r="Q796"/>
      <c r="R796"/>
      <c r="S796"/>
      <c r="T796"/>
      <c r="U796"/>
      <c r="V796"/>
      <c r="W796"/>
      <c r="X796"/>
      <c r="Y796"/>
      <c r="Z796"/>
      <c r="AA796" s="29"/>
      <c r="AB796" s="29"/>
      <c r="AC796" s="29"/>
      <c r="AD796" s="29"/>
      <c r="AE796" s="29"/>
      <c r="AF796" s="29"/>
      <c r="AG796" s="29"/>
      <c r="AH796" s="29"/>
      <c r="AI796" s="29"/>
    </row>
    <row r="797" spans="2:35" ht="12.6" customHeight="1">
      <c r="B797"/>
      <c r="C797"/>
      <c r="D797" s="672">
        <v>33</v>
      </c>
      <c r="E797" s="673"/>
      <c r="F797" s="502" t="s">
        <v>1117</v>
      </c>
      <c r="G797" s="503"/>
      <c r="H797" s="503"/>
      <c r="I797" s="503"/>
      <c r="J797" s="503"/>
      <c r="K797" s="503"/>
      <c r="L797" s="503"/>
      <c r="M797" s="503"/>
      <c r="N797" s="503"/>
      <c r="O797" s="503"/>
      <c r="P797" s="503"/>
      <c r="Q797" s="503"/>
      <c r="R797" s="503"/>
      <c r="S797" s="503"/>
      <c r="T797" s="503"/>
      <c r="U797" s="503"/>
      <c r="V797" s="503"/>
      <c r="W797" s="503"/>
      <c r="X797" s="503"/>
      <c r="Y797" s="503"/>
      <c r="Z797" s="504"/>
      <c r="AA797" s="405"/>
      <c r="AB797" s="406" t="s">
        <v>1012</v>
      </c>
      <c r="AC797" s="405"/>
      <c r="AD797" s="405"/>
      <c r="AE797" s="405"/>
      <c r="AF797" s="405"/>
      <c r="AG797" s="405"/>
      <c r="AH797"/>
      <c r="AI797" s="369"/>
    </row>
    <row r="798" spans="2:35" ht="12.6" customHeight="1">
      <c r="B798"/>
      <c r="C798"/>
      <c r="D798" s="672"/>
      <c r="E798" s="673"/>
      <c r="F798" s="674"/>
      <c r="G798" s="675"/>
      <c r="H798" s="675"/>
      <c r="I798" s="675"/>
      <c r="J798" s="675"/>
      <c r="K798" s="675"/>
      <c r="L798" s="675"/>
      <c r="M798" s="675"/>
      <c r="N798" s="675"/>
      <c r="O798" s="675"/>
      <c r="P798" s="675"/>
      <c r="Q798" s="675"/>
      <c r="R798" s="675"/>
      <c r="S798" s="675"/>
      <c r="T798" s="675"/>
      <c r="U798" s="675"/>
      <c r="V798" s="675"/>
      <c r="W798" s="675"/>
      <c r="X798" s="675"/>
      <c r="Y798" s="675"/>
      <c r="Z798" s="676"/>
      <c r="AA798" s="405"/>
      <c r="AB798" s="407" t="str">
        <f>IFERROR("DM "&amp;INDEX('Physical Condition &amp; DM'!$A$93:$A$143,MATCH(VALUE(TRIM(RIGHT(D797,2))),'Physical Condition &amp; DM'!$AE$93:$AE$143,0))&amp;IF(ISBLANK(INDEX('Physical Condition &amp; DM'!$AG$93:$AG$143,MATCH(VALUE(TRIM(RIGHT(D797,2))),'Physical Condition &amp; DM'!$AE$93:$AE$143,0))),"",": Est. Cost "&amp;TEXT(INDEX('Physical Condition &amp; DM'!$AG$93:$AG$143,MATCH(VALUE(TRIM(RIGHT(D797,2))),'Physical Condition &amp; DM'!$AE$93:$AE$143,0)),"$#,##0")),"")</f>
        <v>DM 1: Est. Cost $400</v>
      </c>
      <c r="AC798" s="405"/>
      <c r="AD798" s="405"/>
      <c r="AE798" s="405"/>
      <c r="AF798" s="405"/>
      <c r="AG798" s="405"/>
      <c r="AH798"/>
      <c r="AI798" s="369"/>
    </row>
    <row r="799" spans="2:35" ht="15" customHeight="1">
      <c r="B799"/>
      <c r="C799"/>
      <c r="D799" s="672"/>
      <c r="E799" s="672"/>
      <c r="F799" s="505"/>
      <c r="G799" s="506"/>
      <c r="H799" s="506"/>
      <c r="I799" s="506"/>
      <c r="J799" s="506"/>
      <c r="K799" s="506"/>
      <c r="L799" s="506"/>
      <c r="M799" s="506"/>
      <c r="N799" s="506"/>
      <c r="O799" s="506"/>
      <c r="P799" s="506"/>
      <c r="Q799" s="506"/>
      <c r="R799" s="506"/>
      <c r="S799" s="506"/>
      <c r="T799" s="506"/>
      <c r="U799" s="506"/>
      <c r="V799" s="506"/>
      <c r="W799" s="506"/>
      <c r="X799" s="506"/>
      <c r="Y799" s="506"/>
      <c r="Z799" s="507"/>
      <c r="AA799" s="369"/>
      <c r="AB799" s="407" t="str">
        <f t="array" aca="1" ref="AB799" ca="1">IFERROR("RV "&amp;INDEX('Repairs Verification'!$A$29:$A$2177,MATCH(VALUE(TRIM(RIGHT(D797,2))),'Repairs Verification'!$AT$29:$AT$2177,0))&amp;IF(ISBLANK(INDEX('Repairs Verification'!$AT$29:$AT$2177,MATCH(VALUE(TRIM(RIGHT(D797,2))),'Repairs Verification'!$AT$29:$AT$2177,0))),"",": "&amp;INDIRECT("RepairStatusType"&amp;INDEX('Repairs Verification'!$A$29:$A$2177,MATCH(VALUE(TRIM(RIGHT(D797,2))),'Repairs Verification'!$AT$29:$AT$2177,0)))),"")</f>
        <v/>
      </c>
      <c r="AC799" s="408"/>
      <c r="AD799" s="408"/>
      <c r="AE799" s="408"/>
      <c r="AF799" s="408"/>
      <c r="AG799" s="408"/>
      <c r="AH799" s="369"/>
      <c r="AI799" s="369"/>
    </row>
    <row r="800" spans="2:35" ht="15" customHeight="1">
      <c r="B800" s="116"/>
      <c r="C800" s="116"/>
      <c r="D800" s="116"/>
      <c r="E800" s="116"/>
      <c r="F800" s="116"/>
      <c r="G800" s="116"/>
      <c r="H800" s="116"/>
      <c r="I800" s="116"/>
      <c r="J800" s="116"/>
      <c r="K800" s="116"/>
      <c r="L800" s="116"/>
      <c r="M800" s="116"/>
      <c r="N800" s="116"/>
      <c r="O800" s="116"/>
      <c r="P800" s="29"/>
      <c r="Q800" s="29"/>
      <c r="R800" s="113"/>
      <c r="S800" s="29"/>
      <c r="T800" s="113"/>
      <c r="U800" s="113"/>
      <c r="V800" s="113"/>
      <c r="W800" s="113"/>
      <c r="X800" s="113"/>
      <c r="Y800" s="113"/>
      <c r="Z800" s="113"/>
      <c r="AA800" s="29"/>
      <c r="AB800" s="29"/>
      <c r="AC800" s="29"/>
      <c r="AD800" s="29"/>
      <c r="AE800" s="29"/>
      <c r="AF800" s="29"/>
      <c r="AG800" s="29"/>
      <c r="AH800" s="29"/>
      <c r="AI800" s="117"/>
    </row>
    <row r="801" spans="2:35" ht="15" customHeight="1">
      <c r="B801" s="317"/>
      <c r="C801" s="317"/>
      <c r="D801" s="317"/>
      <c r="E801" s="317"/>
      <c r="F801" s="317"/>
      <c r="G801" s="317"/>
      <c r="H801" s="317"/>
      <c r="I801" s="317"/>
      <c r="J801" s="317"/>
      <c r="K801" s="317"/>
      <c r="L801" s="317"/>
      <c r="M801" s="317"/>
      <c r="N801" s="317"/>
      <c r="O801" s="317"/>
      <c r="P801" s="317"/>
      <c r="Q801" s="317"/>
      <c r="R801" s="113"/>
      <c r="S801" s="29"/>
      <c r="T801" s="29"/>
      <c r="U801" s="29"/>
      <c r="V801" s="29"/>
      <c r="W801" s="29"/>
      <c r="X801" s="29"/>
      <c r="Y801" s="29"/>
      <c r="Z801" s="29"/>
      <c r="AA801" s="29"/>
      <c r="AB801" s="29"/>
      <c r="AC801" s="29"/>
      <c r="AD801" s="29"/>
      <c r="AE801" s="29"/>
      <c r="AF801" s="29"/>
      <c r="AG801" s="29"/>
      <c r="AH801" s="29"/>
      <c r="AI801" s="29"/>
    </row>
    <row r="802" spans="2:35" ht="12.6" customHeight="1">
      <c r="B802" s="317"/>
      <c r="C802" s="317"/>
      <c r="D802" s="317"/>
      <c r="E802" s="317"/>
      <c r="F802" s="317"/>
      <c r="G802" s="317"/>
      <c r="H802" s="317"/>
      <c r="I802" s="317"/>
      <c r="J802" s="317"/>
      <c r="K802" s="317"/>
      <c r="L802" s="317"/>
      <c r="M802" s="317"/>
      <c r="N802" s="317"/>
      <c r="O802" s="317"/>
      <c r="P802" s="317"/>
      <c r="Q802" s="317"/>
      <c r="R802" s="113"/>
      <c r="S802" s="29"/>
      <c r="T802" s="29"/>
      <c r="U802" s="29"/>
      <c r="V802" s="29"/>
      <c r="W802" s="29"/>
      <c r="X802" s="29"/>
      <c r="Y802" s="29"/>
      <c r="Z802" s="29"/>
      <c r="AA802" s="29"/>
      <c r="AB802" s="29"/>
      <c r="AC802" s="29"/>
      <c r="AD802" s="29"/>
      <c r="AE802" s="29"/>
      <c r="AF802" s="29"/>
      <c r="AG802" s="29"/>
      <c r="AH802" s="29"/>
      <c r="AI802" s="29"/>
    </row>
    <row r="803" spans="2:35" ht="12.6" customHeight="1">
      <c r="B803" s="318"/>
      <c r="C803" s="318"/>
      <c r="D803" s="318"/>
      <c r="E803" s="318"/>
      <c r="F803" s="318"/>
      <c r="G803" s="29"/>
      <c r="H803" s="29"/>
      <c r="I803" s="29"/>
      <c r="J803" s="29"/>
      <c r="K803" s="29"/>
      <c r="L803" s="29"/>
      <c r="M803" s="29"/>
      <c r="N803" s="29"/>
      <c r="O803" s="29"/>
      <c r="P803" s="29"/>
      <c r="Q803" s="29"/>
      <c r="R803" s="29"/>
      <c r="S803" s="29"/>
      <c r="T803" s="29"/>
      <c r="U803" s="29"/>
      <c r="V803" s="29"/>
      <c r="W803" s="29"/>
      <c r="X803" s="29"/>
      <c r="Y803" s="29"/>
      <c r="Z803" s="29"/>
      <c r="AA803" s="29"/>
      <c r="AB803" s="29"/>
      <c r="AC803" s="29"/>
      <c r="AD803" s="29"/>
      <c r="AE803" s="29"/>
      <c r="AF803" s="29"/>
      <c r="AG803" s="29"/>
      <c r="AH803" s="29"/>
      <c r="AI803" s="29"/>
    </row>
    <row r="804" spans="2:35" ht="12.6" customHeight="1">
      <c r="B804" s="318"/>
      <c r="C804" s="318"/>
      <c r="D804" s="318"/>
      <c r="E804" s="318"/>
      <c r="F804" s="318"/>
      <c r="G804" s="29"/>
      <c r="H804" s="29"/>
      <c r="I804" s="29"/>
      <c r="J804" s="29"/>
      <c r="K804" s="29"/>
      <c r="L804" s="29"/>
      <c r="M804" s="29"/>
      <c r="N804" s="29"/>
      <c r="O804" s="29"/>
      <c r="P804" s="29"/>
      <c r="Q804" s="29"/>
      <c r="R804" s="29"/>
      <c r="S804" s="29"/>
      <c r="T804" s="29"/>
      <c r="U804" s="29"/>
      <c r="V804" s="29"/>
      <c r="W804" s="29"/>
      <c r="X804" s="29"/>
      <c r="Y804" s="29"/>
      <c r="Z804" s="29"/>
      <c r="AA804" s="29"/>
      <c r="AB804" s="29"/>
      <c r="AC804" s="29"/>
      <c r="AD804" s="29"/>
      <c r="AE804" s="29"/>
      <c r="AF804" s="29"/>
      <c r="AG804" s="29"/>
      <c r="AH804" s="29"/>
      <c r="AI804" s="29"/>
    </row>
    <row r="805" spans="2:35" ht="12.6" customHeight="1">
      <c r="B805" s="113"/>
      <c r="C805" s="113"/>
      <c r="D805" s="113"/>
      <c r="E805" s="113"/>
      <c r="F805" s="113"/>
      <c r="G805" s="113"/>
      <c r="H805" s="113"/>
      <c r="I805" s="113"/>
      <c r="J805" s="113"/>
      <c r="K805" s="113"/>
      <c r="L805" s="113"/>
      <c r="M805" s="113"/>
      <c r="N805" s="113"/>
      <c r="O805" s="113"/>
      <c r="P805" s="113"/>
      <c r="Q805" s="113"/>
      <c r="R805" s="113"/>
      <c r="S805" s="29"/>
      <c r="T805" s="113"/>
      <c r="U805" s="113"/>
      <c r="V805" s="113"/>
      <c r="W805" s="113"/>
      <c r="X805" s="113"/>
      <c r="Y805" s="113"/>
      <c r="Z805" s="113"/>
      <c r="AA805" s="113"/>
      <c r="AB805" s="113"/>
      <c r="AC805" s="315"/>
      <c r="AD805" s="315"/>
      <c r="AE805" s="315"/>
      <c r="AF805" s="315"/>
      <c r="AG805" s="315"/>
      <c r="AH805" s="315"/>
      <c r="AI805" s="315"/>
    </row>
    <row r="806" spans="2:35" ht="12.6" customHeight="1">
      <c r="B806" s="113"/>
      <c r="C806" s="113"/>
      <c r="D806" s="113"/>
      <c r="E806" s="113"/>
      <c r="F806" s="113"/>
      <c r="G806" s="113"/>
      <c r="H806" s="113"/>
      <c r="I806" s="113"/>
      <c r="J806" s="113"/>
      <c r="K806" s="315"/>
      <c r="L806" s="315"/>
      <c r="M806" s="315"/>
      <c r="N806" s="315"/>
      <c r="O806" s="315"/>
      <c r="P806" s="315"/>
      <c r="Q806" s="315"/>
      <c r="R806" s="113"/>
      <c r="S806" s="29"/>
      <c r="T806" s="113"/>
      <c r="U806" s="113"/>
      <c r="V806" s="113"/>
      <c r="W806" s="113"/>
      <c r="X806" s="113"/>
      <c r="Y806" s="113"/>
      <c r="Z806" s="113"/>
      <c r="AA806" s="113"/>
      <c r="AB806" s="113"/>
      <c r="AC806" s="316"/>
      <c r="AD806" s="316"/>
      <c r="AE806" s="316"/>
      <c r="AF806" s="316"/>
      <c r="AG806" s="316"/>
      <c r="AH806" s="316"/>
      <c r="AI806" s="316"/>
    </row>
    <row r="807" spans="2:35" ht="12.6" customHeight="1">
      <c r="B807" s="113"/>
      <c r="C807" s="113"/>
      <c r="D807" s="113"/>
      <c r="E807" s="113"/>
      <c r="F807" s="113"/>
      <c r="G807" s="113"/>
      <c r="H807" s="113"/>
      <c r="I807" s="113"/>
      <c r="J807" s="113"/>
      <c r="K807" s="113"/>
      <c r="L807" s="113"/>
      <c r="M807" s="113"/>
      <c r="N807" s="113"/>
      <c r="O807" s="113"/>
      <c r="P807" s="113"/>
      <c r="Q807" s="113"/>
      <c r="R807" s="113"/>
      <c r="S807" s="29"/>
      <c r="T807" s="113"/>
      <c r="U807" s="113"/>
      <c r="V807" s="113"/>
      <c r="W807" s="113"/>
      <c r="X807" s="113"/>
      <c r="Y807" s="113"/>
      <c r="Z807" s="113"/>
      <c r="AA807" s="113"/>
      <c r="AB807" s="113"/>
      <c r="AC807" s="316"/>
      <c r="AD807" s="316"/>
      <c r="AE807" s="316"/>
      <c r="AF807" s="316"/>
      <c r="AG807" s="316"/>
      <c r="AH807" s="316"/>
      <c r="AI807" s="316"/>
    </row>
    <row r="808" spans="2:35" ht="12.6" customHeight="1">
      <c r="B808" s="113"/>
      <c r="C808" s="113"/>
      <c r="D808" s="113"/>
      <c r="E808" s="113"/>
      <c r="F808" s="113"/>
      <c r="G808" s="113"/>
      <c r="H808" s="113"/>
      <c r="I808" s="113"/>
      <c r="J808" s="113"/>
      <c r="K808" s="315"/>
      <c r="L808" s="315"/>
      <c r="M808" s="315"/>
      <c r="N808" s="315"/>
      <c r="O808" s="315"/>
      <c r="P808" s="315"/>
      <c r="Q808" s="315"/>
      <c r="R808" s="113"/>
      <c r="S808" s="29"/>
      <c r="T808" s="113"/>
      <c r="U808" s="113"/>
      <c r="V808" s="113"/>
      <c r="W808" s="113"/>
      <c r="X808" s="113"/>
      <c r="Y808" s="113"/>
      <c r="Z808" s="113"/>
      <c r="AA808" s="113"/>
      <c r="AB808" s="113"/>
      <c r="AC808" s="316"/>
      <c r="AD808" s="316"/>
      <c r="AE808" s="316"/>
      <c r="AF808" s="316"/>
      <c r="AG808" s="316"/>
      <c r="AH808" s="316"/>
      <c r="AI808" s="316"/>
    </row>
    <row r="809" spans="2:35" ht="12.6" customHeight="1">
      <c r="B809" s="113"/>
      <c r="C809" s="113"/>
      <c r="D809" s="113"/>
      <c r="E809" s="113"/>
      <c r="F809" s="113"/>
      <c r="G809" s="113"/>
      <c r="H809" s="113"/>
      <c r="I809" s="113"/>
      <c r="J809" s="113"/>
      <c r="K809" s="315"/>
      <c r="L809" s="315"/>
      <c r="M809" s="315"/>
      <c r="N809" s="315"/>
      <c r="O809" s="315"/>
      <c r="P809" s="315"/>
      <c r="Q809" s="315"/>
      <c r="R809" s="113"/>
      <c r="S809" s="29"/>
      <c r="T809" s="113"/>
      <c r="U809" s="113"/>
      <c r="V809" s="113"/>
      <c r="W809" s="113"/>
      <c r="X809" s="113"/>
      <c r="Y809" s="113"/>
      <c r="Z809" s="113"/>
      <c r="AA809" s="113"/>
      <c r="AB809" s="113"/>
      <c r="AC809" s="316"/>
      <c r="AD809" s="316"/>
      <c r="AE809" s="316"/>
      <c r="AF809" s="316"/>
      <c r="AG809" s="316"/>
      <c r="AH809" s="316"/>
      <c r="AI809" s="316"/>
    </row>
    <row r="810" spans="2:35" ht="12.6" customHeight="1">
      <c r="B810" s="113"/>
      <c r="C810" s="113"/>
      <c r="D810" s="113"/>
      <c r="E810" s="113"/>
      <c r="F810" s="113"/>
      <c r="G810" s="113"/>
      <c r="H810" s="113"/>
      <c r="I810" s="113"/>
      <c r="J810" s="113"/>
      <c r="K810" s="315"/>
      <c r="L810" s="315"/>
      <c r="M810" s="315"/>
      <c r="N810" s="315"/>
      <c r="O810" s="315"/>
      <c r="P810" s="315"/>
      <c r="Q810" s="315"/>
      <c r="R810" s="113"/>
      <c r="S810" s="29"/>
      <c r="T810" s="113"/>
      <c r="U810" s="113"/>
      <c r="V810" s="113"/>
      <c r="W810" s="113"/>
      <c r="X810" s="113"/>
      <c r="Y810" s="113"/>
      <c r="Z810" s="113"/>
      <c r="AA810" s="113"/>
      <c r="AB810" s="113"/>
      <c r="AC810" s="316"/>
      <c r="AD810" s="316"/>
      <c r="AE810" s="316"/>
      <c r="AF810" s="316"/>
      <c r="AG810" s="316"/>
      <c r="AH810" s="316"/>
      <c r="AI810" s="316"/>
    </row>
    <row r="811" spans="2:35" ht="12.6" customHeight="1">
      <c r="B811" s="113"/>
      <c r="C811" s="113"/>
      <c r="D811" s="113"/>
      <c r="E811" s="113"/>
      <c r="F811" s="113"/>
      <c r="G811" s="113"/>
      <c r="H811" s="113"/>
      <c r="I811" s="113"/>
      <c r="J811" s="113"/>
      <c r="K811" s="315"/>
      <c r="L811" s="315"/>
      <c r="M811" s="315"/>
      <c r="N811" s="315"/>
      <c r="O811" s="315"/>
      <c r="P811" s="315"/>
      <c r="Q811" s="315"/>
      <c r="R811" s="113"/>
      <c r="S811" s="29"/>
      <c r="T811" s="113"/>
      <c r="U811" s="113"/>
      <c r="V811" s="113"/>
      <c r="W811" s="113"/>
      <c r="X811" s="113"/>
      <c r="Y811" s="113"/>
      <c r="Z811" s="113"/>
      <c r="AA811" s="113"/>
      <c r="AB811" s="113"/>
      <c r="AC811" s="316"/>
      <c r="AD811" s="316"/>
      <c r="AE811" s="316"/>
      <c r="AF811" s="316"/>
      <c r="AG811" s="316"/>
      <c r="AH811" s="316"/>
      <c r="AI811" s="316"/>
    </row>
    <row r="812" spans="2:35" ht="12.6" customHeight="1">
      <c r="B812" s="113"/>
      <c r="C812" s="113"/>
      <c r="D812" s="113"/>
      <c r="E812" s="113"/>
      <c r="F812" s="113"/>
      <c r="G812" s="113"/>
      <c r="H812" s="113"/>
      <c r="I812" s="113"/>
      <c r="J812" s="113"/>
      <c r="K812" s="315"/>
      <c r="L812" s="315"/>
      <c r="M812" s="315"/>
      <c r="N812" s="315"/>
      <c r="O812" s="315"/>
      <c r="P812" s="315"/>
      <c r="Q812" s="315"/>
      <c r="R812" s="113"/>
      <c r="S812" s="29"/>
      <c r="T812" s="113"/>
      <c r="U812" s="113"/>
      <c r="V812" s="113"/>
      <c r="W812" s="113"/>
      <c r="X812" s="113"/>
      <c r="Y812" s="113"/>
      <c r="Z812" s="113"/>
      <c r="AA812" s="113"/>
      <c r="AB812" s="113"/>
      <c r="AC812" s="316"/>
      <c r="AD812" s="316"/>
      <c r="AE812" s="316"/>
      <c r="AF812" s="316"/>
      <c r="AG812" s="316"/>
      <c r="AH812" s="316"/>
      <c r="AI812" s="316"/>
    </row>
    <row r="813" spans="2:35" ht="12.6" customHeight="1">
      <c r="B813" s="113"/>
      <c r="C813" s="113"/>
      <c r="D813" s="113"/>
      <c r="E813" s="113"/>
      <c r="F813" s="113"/>
      <c r="G813" s="113"/>
      <c r="H813" s="113"/>
      <c r="I813" s="113"/>
      <c r="J813" s="113"/>
      <c r="K813" s="315"/>
      <c r="L813" s="315"/>
      <c r="M813" s="315"/>
      <c r="N813" s="315"/>
      <c r="O813" s="315"/>
      <c r="P813" s="315"/>
      <c r="Q813" s="315"/>
      <c r="R813" s="29"/>
      <c r="S813" s="29"/>
      <c r="T813" s="113"/>
      <c r="U813" s="113"/>
      <c r="V813" s="113"/>
      <c r="W813" s="113"/>
      <c r="X813" s="113"/>
      <c r="Y813" s="113"/>
      <c r="Z813" s="113"/>
      <c r="AA813" s="113"/>
      <c r="AB813" s="113"/>
      <c r="AC813" s="316"/>
      <c r="AD813" s="316"/>
      <c r="AE813" s="316"/>
      <c r="AF813" s="316"/>
      <c r="AG813" s="316"/>
      <c r="AH813" s="316"/>
      <c r="AI813" s="316"/>
    </row>
    <row r="814" spans="2:35" ht="12.6" customHeight="1">
      <c r="B814" s="113"/>
      <c r="C814" s="113"/>
      <c r="D814" s="113"/>
      <c r="E814" s="113"/>
      <c r="F814" s="113"/>
      <c r="G814" s="113"/>
      <c r="H814" s="113"/>
      <c r="I814" s="113"/>
      <c r="J814" s="113"/>
      <c r="K814" s="315"/>
      <c r="L814" s="315"/>
      <c r="M814" s="315"/>
      <c r="N814" s="315"/>
      <c r="O814" s="315"/>
      <c r="P814" s="315"/>
      <c r="Q814" s="315"/>
      <c r="R814" s="29"/>
      <c r="S814" s="29"/>
      <c r="T814" s="113"/>
      <c r="U814" s="113"/>
      <c r="V814" s="113"/>
      <c r="W814" s="113"/>
      <c r="X814" s="113"/>
      <c r="Y814" s="113"/>
      <c r="Z814" s="113"/>
      <c r="AA814" s="113"/>
      <c r="AB814" s="113"/>
      <c r="AC814" s="113"/>
      <c r="AD814" s="113"/>
      <c r="AE814" s="113"/>
      <c r="AF814" s="113"/>
      <c r="AG814" s="113"/>
      <c r="AH814" s="113"/>
      <c r="AI814" s="113"/>
    </row>
    <row r="815" spans="2:35" ht="12.6" customHeight="1">
      <c r="B815" s="29"/>
      <c r="C815" s="29"/>
      <c r="D815" s="29"/>
      <c r="E815" s="29"/>
      <c r="F815" s="29"/>
      <c r="G815" s="29"/>
      <c r="H815" s="29"/>
      <c r="I815" s="29"/>
      <c r="J815" s="29"/>
      <c r="K815" s="29"/>
      <c r="L815" s="29"/>
      <c r="M815" s="29"/>
      <c r="N815" s="29"/>
      <c r="O815" s="29"/>
      <c r="P815" s="315"/>
      <c r="Q815" s="315"/>
      <c r="R815" s="29"/>
      <c r="S815" s="29"/>
      <c r="T815" s="29"/>
      <c r="U815" s="29"/>
      <c r="V815" s="29"/>
      <c r="W815" s="29"/>
      <c r="X815" s="29"/>
      <c r="Y815" s="29"/>
      <c r="Z815" s="29"/>
      <c r="AA815" s="29"/>
      <c r="AB815" s="29"/>
      <c r="AC815" s="29"/>
      <c r="AD815" s="29"/>
      <c r="AE815" s="29"/>
      <c r="AF815" s="29"/>
      <c r="AG815" s="29"/>
      <c r="AH815" s="29"/>
      <c r="AI815" s="29"/>
    </row>
    <row r="816" spans="2:35" ht="12.6" customHeight="1">
      <c r="B816" s="113"/>
      <c r="C816"/>
      <c r="D816"/>
      <c r="E816"/>
      <c r="F816"/>
      <c r="G816"/>
      <c r="H816"/>
      <c r="I816"/>
      <c r="J816"/>
      <c r="K816"/>
      <c r="L816"/>
      <c r="M816"/>
      <c r="N816"/>
      <c r="O816"/>
      <c r="P816"/>
      <c r="Q816"/>
      <c r="R816"/>
      <c r="S816"/>
      <c r="T816"/>
      <c r="U816"/>
      <c r="V816"/>
      <c r="W816"/>
      <c r="X816"/>
      <c r="Y816"/>
      <c r="Z816" s="29"/>
      <c r="AA816" s="29"/>
      <c r="AB816"/>
      <c r="AC816" s="29"/>
      <c r="AD816" s="29"/>
      <c r="AE816" s="29"/>
      <c r="AF816" s="29"/>
      <c r="AG816" s="29"/>
      <c r="AH816" s="29"/>
      <c r="AI816" s="29"/>
    </row>
    <row r="817" spans="2:35" ht="12.6" customHeight="1">
      <c r="B817" s="113"/>
      <c r="C817"/>
      <c r="D817"/>
      <c r="E817"/>
      <c r="F817"/>
      <c r="G817"/>
      <c r="H817"/>
      <c r="I817"/>
      <c r="J817"/>
      <c r="K817"/>
      <c r="L817"/>
      <c r="M817"/>
      <c r="N817"/>
      <c r="O817"/>
      <c r="P817"/>
      <c r="Q817"/>
      <c r="R817"/>
      <c r="S817"/>
      <c r="T817"/>
      <c r="U817"/>
      <c r="V817"/>
      <c r="W817"/>
      <c r="X817"/>
      <c r="Y817"/>
      <c r="Z817"/>
      <c r="AA817"/>
      <c r="AB817"/>
      <c r="AC817"/>
      <c r="AD817"/>
      <c r="AE817"/>
      <c r="AF817"/>
      <c r="AG817"/>
      <c r="AH817" s="113"/>
      <c r="AI817" s="113"/>
    </row>
    <row r="818" spans="2:35" ht="12.6" customHeight="1">
      <c r="B818" s="29"/>
      <c r="C818"/>
      <c r="D818"/>
      <c r="E818"/>
      <c r="F818"/>
      <c r="G818"/>
      <c r="H818"/>
      <c r="I818"/>
      <c r="J818"/>
      <c r="K818"/>
      <c r="L818"/>
      <c r="M818"/>
      <c r="N818"/>
      <c r="O818"/>
      <c r="P818"/>
      <c r="Q818"/>
      <c r="R818"/>
      <c r="S818"/>
      <c r="T818"/>
      <c r="U818"/>
      <c r="V818"/>
      <c r="W818"/>
      <c r="X818"/>
      <c r="Y818"/>
      <c r="Z818"/>
      <c r="AA818"/>
      <c r="AB818"/>
      <c r="AC818"/>
      <c r="AD818"/>
      <c r="AE818"/>
      <c r="AF818"/>
      <c r="AG818"/>
      <c r="AH818" s="29"/>
      <c r="AI818" s="29"/>
    </row>
    <row r="819" spans="2:35" ht="12.6" customHeight="1">
      <c r="B819" s="29"/>
      <c r="C819" s="29"/>
      <c r="D819" s="29"/>
      <c r="E819" s="29"/>
      <c r="F819"/>
      <c r="G819"/>
      <c r="H819"/>
      <c r="I819"/>
      <c r="J819"/>
      <c r="K819"/>
      <c r="L819"/>
      <c r="M819"/>
      <c r="N819"/>
      <c r="O819"/>
      <c r="P819"/>
      <c r="Q819"/>
      <c r="R819"/>
      <c r="S819"/>
      <c r="T819"/>
      <c r="U819"/>
      <c r="V819"/>
      <c r="W819"/>
      <c r="X819"/>
      <c r="Y819"/>
      <c r="Z819"/>
      <c r="AA819"/>
      <c r="AB819"/>
      <c r="AC819"/>
      <c r="AD819"/>
      <c r="AE819"/>
      <c r="AF819"/>
      <c r="AG819"/>
      <c r="AH819" s="29"/>
      <c r="AI819" s="29"/>
    </row>
    <row r="820" spans="2:35" ht="12.6" customHeight="1">
      <c r="B820" s="29"/>
      <c r="C820" s="29"/>
      <c r="D820" s="29"/>
      <c r="E820" s="29"/>
      <c r="F820"/>
      <c r="G820"/>
      <c r="H820"/>
      <c r="I820"/>
      <c r="J820"/>
      <c r="K820"/>
      <c r="L820"/>
      <c r="M820"/>
      <c r="N820"/>
      <c r="O820"/>
      <c r="P820"/>
      <c r="Q820"/>
      <c r="R820"/>
      <c r="S820"/>
      <c r="T820"/>
      <c r="U820"/>
      <c r="V820"/>
      <c r="W820"/>
      <c r="X820"/>
      <c r="Y820"/>
      <c r="Z820"/>
      <c r="AA820" s="29"/>
      <c r="AB820" s="29"/>
      <c r="AC820" s="29"/>
      <c r="AD820" s="29"/>
      <c r="AE820" s="29"/>
      <c r="AF820" s="29"/>
      <c r="AG820" s="29"/>
      <c r="AH820" s="29"/>
      <c r="AI820" s="29"/>
    </row>
    <row r="821" spans="2:35" ht="12.6" customHeight="1">
      <c r="B821"/>
      <c r="C821"/>
      <c r="D821" s="672">
        <v>34</v>
      </c>
      <c r="E821" s="673"/>
      <c r="F821" s="502" t="s">
        <v>1123</v>
      </c>
      <c r="G821" s="503"/>
      <c r="H821" s="503"/>
      <c r="I821" s="503"/>
      <c r="J821" s="503"/>
      <c r="K821" s="503"/>
      <c r="L821" s="503"/>
      <c r="M821" s="503"/>
      <c r="N821" s="503"/>
      <c r="O821" s="503"/>
      <c r="P821" s="503"/>
      <c r="Q821" s="503"/>
      <c r="R821" s="503"/>
      <c r="S821" s="503"/>
      <c r="T821" s="503"/>
      <c r="U821" s="503"/>
      <c r="V821" s="503"/>
      <c r="W821" s="503"/>
      <c r="X821" s="503"/>
      <c r="Y821" s="503"/>
      <c r="Z821" s="504"/>
      <c r="AA821" s="405"/>
      <c r="AB821" s="406" t="s">
        <v>1122</v>
      </c>
      <c r="AC821" s="405"/>
      <c r="AD821" s="405"/>
      <c r="AE821" s="405"/>
      <c r="AF821" s="405"/>
      <c r="AG821" s="405"/>
      <c r="AH821"/>
      <c r="AI821" s="369"/>
    </row>
    <row r="822" spans="2:35" ht="12.6" customHeight="1">
      <c r="B822"/>
      <c r="C822"/>
      <c r="D822" s="672"/>
      <c r="E822" s="673"/>
      <c r="F822" s="674"/>
      <c r="G822" s="675"/>
      <c r="H822" s="675"/>
      <c r="I822" s="675"/>
      <c r="J822" s="675"/>
      <c r="K822" s="675"/>
      <c r="L822" s="675"/>
      <c r="M822" s="675"/>
      <c r="N822" s="675"/>
      <c r="O822" s="675"/>
      <c r="P822" s="675"/>
      <c r="Q822" s="675"/>
      <c r="R822" s="675"/>
      <c r="S822" s="675"/>
      <c r="T822" s="675"/>
      <c r="U822" s="675"/>
      <c r="V822" s="675"/>
      <c r="W822" s="675"/>
      <c r="X822" s="675"/>
      <c r="Y822" s="675"/>
      <c r="Z822" s="676"/>
      <c r="AA822" s="405"/>
      <c r="AB822" s="407" t="str">
        <f>IFERROR("DM "&amp;INDEX('Physical Condition &amp; DM'!$A$93:$A$143,MATCH(VALUE(TRIM(RIGHT(D821,2))),'Physical Condition &amp; DM'!$AE$93:$AE$143,0))&amp;IF(ISBLANK(INDEX('Physical Condition &amp; DM'!$AG$93:$AG$143,MATCH(VALUE(TRIM(RIGHT(D821,2))),'Physical Condition &amp; DM'!$AE$93:$AE$143,0))),"",": Est. Cost "&amp;TEXT(INDEX('Physical Condition &amp; DM'!$AG$93:$AG$143,MATCH(VALUE(TRIM(RIGHT(D821,2))),'Physical Condition &amp; DM'!$AE$93:$AE$143,0)),"$#,##0")),"")</f>
        <v>DM 2: Est. Cost $500</v>
      </c>
      <c r="AC822" s="405"/>
      <c r="AD822" s="405"/>
      <c r="AE822" s="405"/>
      <c r="AF822" s="405"/>
      <c r="AG822" s="405"/>
      <c r="AH822"/>
      <c r="AI822" s="369"/>
    </row>
    <row r="823" spans="2:35" ht="15" customHeight="1">
      <c r="B823"/>
      <c r="C823"/>
      <c r="D823" s="672"/>
      <c r="E823" s="672"/>
      <c r="F823" s="505"/>
      <c r="G823" s="506"/>
      <c r="H823" s="506"/>
      <c r="I823" s="506"/>
      <c r="J823" s="506"/>
      <c r="K823" s="506"/>
      <c r="L823" s="506"/>
      <c r="M823" s="506"/>
      <c r="N823" s="506"/>
      <c r="O823" s="506"/>
      <c r="P823" s="506"/>
      <c r="Q823" s="506"/>
      <c r="R823" s="506"/>
      <c r="S823" s="506"/>
      <c r="T823" s="506"/>
      <c r="U823" s="506"/>
      <c r="V823" s="506"/>
      <c r="W823" s="506"/>
      <c r="X823" s="506"/>
      <c r="Y823" s="506"/>
      <c r="Z823" s="507"/>
      <c r="AA823" s="369"/>
      <c r="AB823" s="407" t="str">
        <f t="array" aca="1" ref="AB823" ca="1">IFERROR("RV "&amp;INDEX('Repairs Verification'!$A$29:$A$2177,MATCH(VALUE(TRIM(RIGHT(D821,2))),'Repairs Verification'!$AT$29:$AT$2177,0))&amp;IF(ISBLANK(INDEX('Repairs Verification'!$AT$29:$AT$2177,MATCH(VALUE(TRIM(RIGHT(D821,2))),'Repairs Verification'!$AT$29:$AT$2177,0))),"",": "&amp;INDIRECT("RepairStatusType"&amp;INDEX('Repairs Verification'!$A$29:$A$2177,MATCH(VALUE(TRIM(RIGHT(D821,2))),'Repairs Verification'!$AT$29:$AT$2177,0)))),"")</f>
        <v/>
      </c>
      <c r="AC823" s="408"/>
      <c r="AD823" s="408"/>
      <c r="AE823" s="408"/>
      <c r="AF823" s="408"/>
      <c r="AG823" s="408"/>
      <c r="AH823" s="369"/>
      <c r="AI823" s="369"/>
    </row>
    <row r="824" spans="2:35" ht="15" customHeight="1">
      <c r="B824" s="116"/>
      <c r="C824" s="116"/>
      <c r="D824" s="116"/>
      <c r="E824" s="116"/>
      <c r="F824" s="116"/>
      <c r="G824" s="116"/>
      <c r="H824" s="116"/>
      <c r="I824" s="116"/>
      <c r="J824" s="116"/>
      <c r="K824" s="116"/>
      <c r="L824" s="116"/>
      <c r="M824" s="116"/>
      <c r="N824" s="116"/>
      <c r="O824" s="116"/>
      <c r="P824" s="29"/>
      <c r="Q824" s="29"/>
      <c r="R824" s="113"/>
      <c r="S824" s="29"/>
      <c r="T824" s="113"/>
      <c r="U824" s="113"/>
      <c r="V824" s="113"/>
      <c r="W824" s="113"/>
      <c r="X824" s="113"/>
      <c r="Y824" s="113"/>
      <c r="Z824" s="113"/>
      <c r="AA824" s="29"/>
      <c r="AB824" s="29"/>
      <c r="AC824" s="29"/>
      <c r="AD824" s="29"/>
      <c r="AE824" s="29"/>
      <c r="AF824" s="29"/>
      <c r="AG824" s="29"/>
      <c r="AH824" s="29"/>
      <c r="AI824" s="117"/>
    </row>
    <row r="825" spans="2:35" ht="15" customHeight="1">
      <c r="B825" s="317"/>
      <c r="C825" s="317"/>
      <c r="D825" s="317"/>
      <c r="E825" s="317"/>
      <c r="F825" s="317"/>
      <c r="G825" s="317"/>
      <c r="H825" s="317"/>
      <c r="I825" s="317"/>
      <c r="J825" s="317"/>
      <c r="K825" s="317"/>
      <c r="L825" s="317"/>
      <c r="M825" s="317"/>
      <c r="N825" s="317"/>
      <c r="O825" s="317"/>
      <c r="P825" s="317"/>
      <c r="Q825" s="317"/>
      <c r="R825" s="113"/>
      <c r="S825" s="29"/>
      <c r="T825" s="29"/>
      <c r="U825" s="29"/>
      <c r="V825" s="29"/>
      <c r="W825" s="29"/>
      <c r="X825" s="29"/>
      <c r="Y825" s="29"/>
      <c r="Z825" s="29"/>
      <c r="AA825" s="29"/>
      <c r="AB825" s="29"/>
      <c r="AC825" s="29"/>
      <c r="AD825" s="29"/>
      <c r="AE825" s="29"/>
      <c r="AF825" s="29"/>
      <c r="AG825" s="29"/>
      <c r="AH825" s="29"/>
      <c r="AI825" s="29"/>
    </row>
    <row r="826" spans="2:35" ht="12.6" customHeight="1">
      <c r="B826" s="317"/>
      <c r="C826" s="317"/>
      <c r="D826" s="317"/>
      <c r="E826" s="317"/>
      <c r="F826" s="317"/>
      <c r="G826" s="317"/>
      <c r="H826" s="317"/>
      <c r="I826" s="317"/>
      <c r="J826" s="317"/>
      <c r="K826" s="317"/>
      <c r="L826" s="317"/>
      <c r="M826" s="317"/>
      <c r="N826" s="317"/>
      <c r="O826" s="317"/>
      <c r="P826" s="317"/>
      <c r="Q826" s="317"/>
      <c r="R826" s="113"/>
      <c r="S826" s="29"/>
      <c r="T826" s="29"/>
      <c r="U826" s="29"/>
      <c r="V826" s="29"/>
      <c r="W826" s="29"/>
      <c r="X826" s="29"/>
      <c r="Y826" s="29"/>
      <c r="Z826" s="29"/>
      <c r="AA826" s="29"/>
      <c r="AB826" s="29"/>
      <c r="AC826" s="29"/>
      <c r="AD826" s="29"/>
      <c r="AE826" s="29"/>
      <c r="AF826" s="29"/>
      <c r="AG826" s="29"/>
      <c r="AH826" s="29"/>
      <c r="AI826" s="29"/>
    </row>
    <row r="827" spans="2:35" ht="12.6" customHeight="1">
      <c r="B827" s="318"/>
      <c r="C827" s="318"/>
      <c r="D827" s="318"/>
      <c r="E827" s="318"/>
      <c r="F827" s="318"/>
      <c r="G827" s="29"/>
      <c r="H827" s="29"/>
      <c r="I827" s="29"/>
      <c r="J827" s="29"/>
      <c r="K827" s="29"/>
      <c r="L827" s="29"/>
      <c r="M827" s="29"/>
      <c r="N827" s="29"/>
      <c r="O827" s="29"/>
      <c r="P827" s="29"/>
      <c r="Q827" s="29"/>
      <c r="R827" s="29"/>
      <c r="S827" s="29"/>
      <c r="T827" s="29"/>
      <c r="U827" s="29"/>
      <c r="V827" s="29"/>
      <c r="W827" s="29"/>
      <c r="X827" s="29"/>
      <c r="Y827" s="29"/>
      <c r="Z827" s="29"/>
      <c r="AA827" s="29"/>
      <c r="AB827" s="29"/>
      <c r="AC827" s="29"/>
      <c r="AD827" s="29"/>
      <c r="AE827" s="29"/>
      <c r="AF827" s="29"/>
      <c r="AG827" s="29"/>
      <c r="AH827" s="29"/>
      <c r="AI827" s="29"/>
    </row>
    <row r="828" spans="2:35" ht="12.6" customHeight="1">
      <c r="B828" s="318"/>
      <c r="C828" s="318"/>
      <c r="D828" s="318"/>
      <c r="E828" s="318"/>
      <c r="F828" s="318"/>
      <c r="G828" s="29"/>
      <c r="H828" s="29"/>
      <c r="I828" s="29"/>
      <c r="J828" s="29"/>
      <c r="K828" s="29"/>
      <c r="L828" s="29"/>
      <c r="M828" s="29"/>
      <c r="N828" s="29"/>
      <c r="O828" s="29"/>
      <c r="P828" s="29"/>
      <c r="Q828" s="29"/>
      <c r="R828" s="29"/>
      <c r="S828" s="29"/>
      <c r="T828" s="29"/>
      <c r="U828" s="29"/>
      <c r="V828" s="29"/>
      <c r="W828" s="29"/>
      <c r="X828" s="29"/>
      <c r="Y828" s="29"/>
      <c r="Z828" s="29"/>
      <c r="AA828" s="29"/>
      <c r="AB828" s="29"/>
      <c r="AC828" s="29"/>
      <c r="AD828" s="29"/>
      <c r="AE828" s="29"/>
      <c r="AF828" s="29"/>
      <c r="AG828" s="29"/>
      <c r="AH828" s="29"/>
      <c r="AI828" s="29"/>
    </row>
    <row r="829" spans="2:35" ht="12.6" customHeight="1">
      <c r="B829" s="113"/>
      <c r="C829" s="113"/>
      <c r="D829" s="113"/>
      <c r="E829" s="113"/>
      <c r="F829" s="113"/>
      <c r="G829" s="113"/>
      <c r="H829" s="113"/>
      <c r="I829" s="113"/>
      <c r="J829" s="113"/>
      <c r="K829" s="113"/>
      <c r="L829" s="113"/>
      <c r="M829" s="113"/>
      <c r="N829" s="113"/>
      <c r="O829" s="113"/>
      <c r="P829" s="113"/>
      <c r="Q829" s="113"/>
      <c r="R829" s="113"/>
      <c r="S829" s="29"/>
      <c r="T829" s="113"/>
      <c r="U829" s="113"/>
      <c r="V829" s="113"/>
      <c r="W829" s="113"/>
      <c r="X829" s="113"/>
      <c r="Y829" s="113"/>
      <c r="Z829" s="113"/>
      <c r="AA829" s="113"/>
      <c r="AB829" s="113"/>
      <c r="AC829" s="315"/>
      <c r="AD829" s="315"/>
      <c r="AE829" s="315"/>
      <c r="AF829" s="315"/>
      <c r="AG829" s="315"/>
      <c r="AH829" s="315"/>
      <c r="AI829" s="315"/>
    </row>
    <row r="830" spans="2:35" ht="12.6" customHeight="1">
      <c r="B830" s="113"/>
      <c r="C830" s="113"/>
      <c r="D830" s="113"/>
      <c r="E830" s="113"/>
      <c r="F830" s="113"/>
      <c r="G830" s="113"/>
      <c r="H830" s="113"/>
      <c r="I830" s="113"/>
      <c r="J830" s="113"/>
      <c r="K830" s="315"/>
      <c r="L830" s="315"/>
      <c r="M830" s="315"/>
      <c r="N830" s="315"/>
      <c r="O830" s="315"/>
      <c r="P830" s="315"/>
      <c r="Q830" s="315"/>
      <c r="R830" s="113"/>
      <c r="S830" s="29"/>
      <c r="T830" s="113"/>
      <c r="U830" s="113"/>
      <c r="V830" s="113"/>
      <c r="W830" s="113"/>
      <c r="X830" s="113"/>
      <c r="Y830" s="113"/>
      <c r="Z830" s="113"/>
      <c r="AA830" s="113"/>
      <c r="AB830" s="113"/>
      <c r="AC830" s="316"/>
      <c r="AD830" s="316"/>
      <c r="AE830" s="316"/>
      <c r="AF830" s="316"/>
      <c r="AG830" s="316"/>
      <c r="AH830" s="316"/>
      <c r="AI830" s="316"/>
    </row>
    <row r="831" spans="2:35" ht="12.6" customHeight="1">
      <c r="B831" s="113"/>
      <c r="C831" s="113"/>
      <c r="D831" s="113"/>
      <c r="E831" s="113"/>
      <c r="F831" s="113"/>
      <c r="G831" s="113"/>
      <c r="H831" s="113"/>
      <c r="I831" s="113"/>
      <c r="J831" s="113"/>
      <c r="K831" s="113"/>
      <c r="L831" s="113"/>
      <c r="M831" s="113"/>
      <c r="N831" s="113"/>
      <c r="O831" s="113"/>
      <c r="P831" s="113"/>
      <c r="Q831" s="113"/>
      <c r="R831" s="113"/>
      <c r="S831" s="29"/>
      <c r="T831" s="113"/>
      <c r="U831" s="113"/>
      <c r="V831" s="113"/>
      <c r="W831" s="113"/>
      <c r="X831" s="113"/>
      <c r="Y831" s="113"/>
      <c r="Z831" s="113"/>
      <c r="AA831" s="113"/>
      <c r="AB831" s="113"/>
      <c r="AC831" s="316"/>
      <c r="AD831" s="316"/>
      <c r="AE831" s="316"/>
      <c r="AF831" s="316"/>
      <c r="AG831" s="316"/>
      <c r="AH831" s="316"/>
      <c r="AI831" s="316"/>
    </row>
    <row r="832" spans="2:35" ht="12.6" customHeight="1">
      <c r="B832" s="113"/>
      <c r="C832" s="113"/>
      <c r="D832" s="113"/>
      <c r="E832" s="113"/>
      <c r="F832" s="113"/>
      <c r="G832" s="113"/>
      <c r="H832" s="113"/>
      <c r="I832" s="113"/>
      <c r="J832" s="113"/>
      <c r="K832" s="315"/>
      <c r="L832" s="315"/>
      <c r="M832" s="315"/>
      <c r="N832" s="315"/>
      <c r="O832" s="315"/>
      <c r="P832" s="315"/>
      <c r="Q832" s="315"/>
      <c r="R832" s="113"/>
      <c r="S832" s="29"/>
      <c r="T832" s="113"/>
      <c r="U832" s="113"/>
      <c r="V832" s="113"/>
      <c r="W832" s="113"/>
      <c r="X832" s="113"/>
      <c r="Y832" s="113"/>
      <c r="Z832" s="113"/>
      <c r="AA832" s="113"/>
      <c r="AB832" s="113"/>
      <c r="AC832" s="316"/>
      <c r="AD832" s="316"/>
      <c r="AE832" s="316"/>
      <c r="AF832" s="316"/>
      <c r="AG832" s="316"/>
      <c r="AH832" s="316"/>
      <c r="AI832" s="316"/>
    </row>
    <row r="833" spans="2:35" ht="12.6" customHeight="1">
      <c r="B833" s="113"/>
      <c r="C833" s="113"/>
      <c r="D833" s="113"/>
      <c r="E833" s="113"/>
      <c r="F833" s="113"/>
      <c r="G833" s="113"/>
      <c r="H833" s="113"/>
      <c r="I833" s="113"/>
      <c r="J833" s="113"/>
      <c r="K833" s="315"/>
      <c r="L833" s="315"/>
      <c r="M833" s="315"/>
      <c r="N833" s="315"/>
      <c r="O833" s="315"/>
      <c r="P833" s="315"/>
      <c r="Q833" s="315"/>
      <c r="R833" s="113"/>
      <c r="S833" s="29"/>
      <c r="T833" s="113"/>
      <c r="U833" s="113"/>
      <c r="V833" s="113"/>
      <c r="W833" s="113"/>
      <c r="X833" s="113"/>
      <c r="Y833" s="113"/>
      <c r="Z833" s="113"/>
      <c r="AA833" s="113"/>
      <c r="AB833" s="113"/>
      <c r="AC833" s="316"/>
      <c r="AD833" s="316"/>
      <c r="AE833" s="316"/>
      <c r="AF833" s="316"/>
      <c r="AG833" s="316"/>
      <c r="AH833" s="316"/>
      <c r="AI833" s="316"/>
    </row>
    <row r="834" spans="2:35" ht="12.6" customHeight="1">
      <c r="B834" s="113"/>
      <c r="C834" s="113"/>
      <c r="D834" s="113"/>
      <c r="E834" s="113"/>
      <c r="F834" s="113"/>
      <c r="G834" s="113"/>
      <c r="H834" s="113"/>
      <c r="I834" s="113"/>
      <c r="J834" s="113"/>
      <c r="K834" s="315"/>
      <c r="L834" s="315"/>
      <c r="M834" s="315"/>
      <c r="N834" s="315"/>
      <c r="O834" s="315"/>
      <c r="P834" s="315"/>
      <c r="Q834" s="315"/>
      <c r="R834" s="113"/>
      <c r="S834" s="29"/>
      <c r="T834" s="113"/>
      <c r="U834" s="113"/>
      <c r="V834" s="113"/>
      <c r="W834" s="113"/>
      <c r="X834" s="113"/>
      <c r="Y834" s="113"/>
      <c r="Z834" s="113"/>
      <c r="AA834" s="113"/>
      <c r="AB834" s="113"/>
      <c r="AC834" s="316"/>
      <c r="AD834" s="316"/>
      <c r="AE834" s="316"/>
      <c r="AF834" s="316"/>
      <c r="AG834" s="316"/>
      <c r="AH834" s="316"/>
      <c r="AI834" s="316"/>
    </row>
    <row r="835" spans="2:35" ht="12.6" customHeight="1">
      <c r="B835" s="113"/>
      <c r="C835" s="113"/>
      <c r="D835" s="113"/>
      <c r="E835" s="113"/>
      <c r="F835" s="113"/>
      <c r="G835" s="113"/>
      <c r="H835" s="113"/>
      <c r="I835" s="113"/>
      <c r="J835" s="113"/>
      <c r="K835" s="315"/>
      <c r="L835" s="315"/>
      <c r="M835" s="315"/>
      <c r="N835" s="315"/>
      <c r="O835" s="315"/>
      <c r="P835" s="315"/>
      <c r="Q835" s="315"/>
      <c r="R835" s="113"/>
      <c r="S835" s="29"/>
      <c r="T835" s="113"/>
      <c r="U835" s="113"/>
      <c r="V835" s="113"/>
      <c r="W835" s="113"/>
      <c r="X835" s="113"/>
      <c r="Y835" s="113"/>
      <c r="Z835" s="113"/>
      <c r="AA835" s="113"/>
      <c r="AB835" s="113"/>
      <c r="AC835" s="316"/>
      <c r="AD835" s="316"/>
      <c r="AE835" s="316"/>
      <c r="AF835" s="316"/>
      <c r="AG835" s="316"/>
      <c r="AH835" s="316"/>
      <c r="AI835" s="316"/>
    </row>
    <row r="836" spans="2:35" ht="12.6" customHeight="1">
      <c r="B836" s="113"/>
      <c r="C836" s="113"/>
      <c r="D836" s="113"/>
      <c r="E836" s="113"/>
      <c r="F836" s="113"/>
      <c r="G836" s="113"/>
      <c r="H836" s="113"/>
      <c r="I836" s="113"/>
      <c r="J836" s="113"/>
      <c r="K836" s="315"/>
      <c r="L836" s="315"/>
      <c r="M836" s="315"/>
      <c r="N836" s="315"/>
      <c r="O836" s="315"/>
      <c r="P836" s="315"/>
      <c r="Q836" s="315"/>
      <c r="R836" s="113"/>
      <c r="S836" s="29"/>
      <c r="T836" s="113"/>
      <c r="U836" s="113"/>
      <c r="V836" s="113"/>
      <c r="W836" s="113"/>
      <c r="X836" s="113"/>
      <c r="Y836" s="113"/>
      <c r="Z836" s="113"/>
      <c r="AA836" s="113"/>
      <c r="AB836" s="113"/>
      <c r="AC836" s="316"/>
      <c r="AD836" s="316"/>
      <c r="AE836" s="316"/>
      <c r="AF836" s="316"/>
      <c r="AG836" s="316"/>
      <c r="AH836" s="316"/>
      <c r="AI836" s="316"/>
    </row>
    <row r="837" spans="2:35" ht="12.6" customHeight="1">
      <c r="B837" s="113"/>
      <c r="C837" s="113"/>
      <c r="D837" s="113"/>
      <c r="E837" s="113"/>
      <c r="F837" s="113"/>
      <c r="G837" s="113"/>
      <c r="H837" s="113"/>
      <c r="I837" s="113"/>
      <c r="J837" s="113"/>
      <c r="K837" s="315"/>
      <c r="L837" s="315"/>
      <c r="M837" s="315"/>
      <c r="N837" s="315"/>
      <c r="O837" s="315"/>
      <c r="P837" s="315"/>
      <c r="Q837" s="315"/>
      <c r="R837" s="29"/>
      <c r="S837" s="29"/>
      <c r="T837" s="113"/>
      <c r="U837" s="113"/>
      <c r="V837" s="113"/>
      <c r="W837" s="113"/>
      <c r="X837" s="113"/>
      <c r="Y837" s="113"/>
      <c r="Z837" s="113"/>
      <c r="AA837" s="113"/>
      <c r="AB837" s="113"/>
      <c r="AC837" s="316"/>
      <c r="AD837" s="316"/>
      <c r="AE837" s="316"/>
      <c r="AF837" s="316"/>
      <c r="AG837" s="316"/>
      <c r="AH837" s="316"/>
      <c r="AI837" s="316"/>
    </row>
    <row r="838" spans="2:35" ht="12.6" customHeight="1">
      <c r="B838" s="113"/>
      <c r="C838" s="113"/>
      <c r="D838" s="113"/>
      <c r="E838" s="113"/>
      <c r="F838" s="113"/>
      <c r="G838" s="113"/>
      <c r="H838" s="113"/>
      <c r="I838" s="113"/>
      <c r="J838" s="113"/>
      <c r="K838" s="315"/>
      <c r="L838" s="315"/>
      <c r="M838" s="315"/>
      <c r="N838" s="315"/>
      <c r="O838" s="315"/>
      <c r="P838" s="315"/>
      <c r="Q838" s="315"/>
      <c r="R838" s="29"/>
      <c r="S838" s="29"/>
      <c r="T838" s="113"/>
      <c r="U838" s="113"/>
      <c r="V838" s="113"/>
      <c r="W838" s="113"/>
      <c r="X838" s="113"/>
      <c r="Y838" s="113"/>
      <c r="Z838" s="113"/>
      <c r="AA838" s="113"/>
      <c r="AB838" s="113"/>
      <c r="AC838" s="113"/>
      <c r="AD838" s="113"/>
      <c r="AE838" s="113"/>
      <c r="AF838" s="113"/>
      <c r="AG838" s="113"/>
      <c r="AH838" s="113"/>
      <c r="AI838" s="113"/>
    </row>
    <row r="839" spans="2:35" ht="12.6" customHeight="1">
      <c r="B839" s="29"/>
      <c r="C839" s="29"/>
      <c r="D839" s="29"/>
      <c r="E839" s="29"/>
      <c r="F839" s="29"/>
      <c r="G839" s="29"/>
      <c r="H839" s="29"/>
      <c r="I839" s="29"/>
      <c r="J839" s="29"/>
      <c r="K839" s="29"/>
      <c r="L839" s="29"/>
      <c r="M839" s="29"/>
      <c r="N839" s="29"/>
      <c r="O839" s="29"/>
      <c r="P839" s="315"/>
      <c r="Q839" s="315"/>
      <c r="R839" s="29"/>
      <c r="S839" s="29"/>
      <c r="T839" s="29"/>
      <c r="U839" s="29"/>
      <c r="V839" s="29"/>
      <c r="W839" s="29"/>
      <c r="X839" s="29"/>
      <c r="Y839" s="29"/>
      <c r="Z839" s="29"/>
      <c r="AA839" s="29"/>
      <c r="AB839" s="29"/>
      <c r="AC839" s="29"/>
      <c r="AD839" s="29"/>
      <c r="AE839" s="29"/>
      <c r="AF839" s="29"/>
      <c r="AG839" s="29"/>
      <c r="AH839" s="29"/>
      <c r="AI839" s="29"/>
    </row>
    <row r="840" spans="2:35" ht="12.6" customHeight="1">
      <c r="B840" s="113"/>
      <c r="C840"/>
      <c r="D840"/>
      <c r="E840"/>
      <c r="F840"/>
      <c r="G840"/>
      <c r="H840"/>
      <c r="I840"/>
      <c r="J840"/>
      <c r="K840"/>
      <c r="L840"/>
      <c r="M840"/>
      <c r="N840"/>
      <c r="O840"/>
      <c r="P840"/>
      <c r="Q840"/>
      <c r="R840"/>
      <c r="S840"/>
      <c r="T840"/>
      <c r="U840"/>
      <c r="V840"/>
      <c r="W840"/>
      <c r="X840"/>
      <c r="Y840"/>
      <c r="Z840" s="29"/>
      <c r="AA840" s="29"/>
      <c r="AB840"/>
      <c r="AC840" s="29"/>
      <c r="AD840" s="29"/>
      <c r="AE840" s="29"/>
      <c r="AF840" s="29"/>
      <c r="AG840" s="29"/>
      <c r="AH840" s="29"/>
      <c r="AI840" s="29"/>
    </row>
    <row r="841" spans="2:35" ht="12.6" customHeight="1">
      <c r="B841" s="113"/>
      <c r="C841"/>
      <c r="D841"/>
      <c r="E841"/>
      <c r="F841"/>
      <c r="G841"/>
      <c r="H841"/>
      <c r="I841"/>
      <c r="J841"/>
      <c r="K841"/>
      <c r="L841"/>
      <c r="M841"/>
      <c r="N841"/>
      <c r="O841"/>
      <c r="P841"/>
      <c r="Q841"/>
      <c r="R841"/>
      <c r="S841"/>
      <c r="T841"/>
      <c r="U841"/>
      <c r="V841"/>
      <c r="W841"/>
      <c r="X841"/>
      <c r="Y841"/>
      <c r="Z841"/>
      <c r="AA841"/>
      <c r="AB841"/>
      <c r="AC841"/>
      <c r="AD841"/>
      <c r="AE841"/>
      <c r="AF841"/>
      <c r="AG841"/>
      <c r="AH841" s="113"/>
      <c r="AI841" s="113"/>
    </row>
    <row r="842" spans="2:35" ht="12.6" customHeight="1">
      <c r="B842" s="29"/>
      <c r="C842"/>
      <c r="D842"/>
      <c r="E842"/>
      <c r="F842"/>
      <c r="G842"/>
      <c r="H842"/>
      <c r="I842"/>
      <c r="J842"/>
      <c r="K842"/>
      <c r="L842"/>
      <c r="M842"/>
      <c r="N842"/>
      <c r="O842"/>
      <c r="P842"/>
      <c r="Q842"/>
      <c r="R842"/>
      <c r="S842"/>
      <c r="T842"/>
      <c r="U842"/>
      <c r="V842"/>
      <c r="W842"/>
      <c r="X842"/>
      <c r="Y842"/>
      <c r="Z842"/>
      <c r="AA842"/>
      <c r="AB842"/>
      <c r="AC842"/>
      <c r="AD842"/>
      <c r="AE842"/>
      <c r="AF842"/>
      <c r="AG842"/>
      <c r="AH842" s="29"/>
      <c r="AI842" s="29"/>
    </row>
    <row r="843" spans="2:35" ht="12.6" customHeight="1">
      <c r="B843" s="29"/>
      <c r="C843" s="29"/>
      <c r="D843" s="29"/>
      <c r="E843" s="29"/>
      <c r="F843"/>
      <c r="G843"/>
      <c r="H843"/>
      <c r="I843"/>
      <c r="J843"/>
      <c r="K843"/>
      <c r="L843"/>
      <c r="M843"/>
      <c r="N843"/>
      <c r="O843"/>
      <c r="P843"/>
      <c r="Q843"/>
      <c r="R843"/>
      <c r="S843"/>
      <c r="T843"/>
      <c r="U843"/>
      <c r="V843"/>
      <c r="W843"/>
      <c r="X843"/>
      <c r="Y843"/>
      <c r="Z843"/>
      <c r="AA843"/>
      <c r="AB843"/>
      <c r="AC843"/>
      <c r="AD843"/>
      <c r="AE843"/>
      <c r="AF843"/>
      <c r="AG843"/>
      <c r="AH843" s="29"/>
      <c r="AI843" s="29"/>
    </row>
    <row r="844" spans="2:35" ht="12.6" customHeight="1">
      <c r="B844" s="29"/>
      <c r="C844" s="29"/>
      <c r="D844" s="29"/>
      <c r="E844" s="29"/>
      <c r="F844"/>
      <c r="G844"/>
      <c r="H844"/>
      <c r="I844"/>
      <c r="J844"/>
      <c r="K844"/>
      <c r="L844"/>
      <c r="M844"/>
      <c r="N844"/>
      <c r="O844"/>
      <c r="P844"/>
      <c r="Q844"/>
      <c r="R844"/>
      <c r="S844"/>
      <c r="T844"/>
      <c r="U844"/>
      <c r="V844"/>
      <c r="W844"/>
      <c r="X844"/>
      <c r="Y844"/>
      <c r="Z844"/>
      <c r="AA844" s="29"/>
      <c r="AB844" s="29"/>
      <c r="AC844" s="29"/>
      <c r="AD844" s="29"/>
      <c r="AE844" s="29"/>
      <c r="AF844" s="29"/>
      <c r="AG844" s="29"/>
      <c r="AH844" s="29"/>
      <c r="AI844" s="29"/>
    </row>
    <row r="845" spans="2:35" ht="12.6" customHeight="1">
      <c r="B845"/>
      <c r="C845"/>
      <c r="D845" s="672">
        <v>35</v>
      </c>
      <c r="E845" s="673"/>
      <c r="F845" s="502" t="s">
        <v>1125</v>
      </c>
      <c r="G845" s="503"/>
      <c r="H845" s="503"/>
      <c r="I845" s="503"/>
      <c r="J845" s="503"/>
      <c r="K845" s="503"/>
      <c r="L845" s="503"/>
      <c r="M845" s="503"/>
      <c r="N845" s="503"/>
      <c r="O845" s="503"/>
      <c r="P845" s="503"/>
      <c r="Q845" s="503"/>
      <c r="R845" s="503"/>
      <c r="S845" s="503"/>
      <c r="T845" s="503"/>
      <c r="U845" s="503"/>
      <c r="V845" s="503"/>
      <c r="W845" s="503"/>
      <c r="X845" s="503"/>
      <c r="Y845" s="503"/>
      <c r="Z845" s="504"/>
      <c r="AA845" s="405"/>
      <c r="AB845" s="406"/>
      <c r="AC845" s="405"/>
      <c r="AD845" s="405"/>
      <c r="AE845" s="405"/>
      <c r="AF845" s="405"/>
      <c r="AG845" s="405"/>
      <c r="AH845"/>
      <c r="AI845" s="369"/>
    </row>
    <row r="846" spans="2:35" ht="12.6" customHeight="1">
      <c r="B846"/>
      <c r="C846"/>
      <c r="D846" s="672"/>
      <c r="E846" s="673"/>
      <c r="F846" s="674"/>
      <c r="G846" s="675"/>
      <c r="H846" s="675"/>
      <c r="I846" s="675"/>
      <c r="J846" s="675"/>
      <c r="K846" s="675"/>
      <c r="L846" s="675"/>
      <c r="M846" s="675"/>
      <c r="N846" s="675"/>
      <c r="O846" s="675"/>
      <c r="P846" s="675"/>
      <c r="Q846" s="675"/>
      <c r="R846" s="675"/>
      <c r="S846" s="675"/>
      <c r="T846" s="675"/>
      <c r="U846" s="675"/>
      <c r="V846" s="675"/>
      <c r="W846" s="675"/>
      <c r="X846" s="675"/>
      <c r="Y846" s="675"/>
      <c r="Z846" s="676"/>
      <c r="AA846" s="405"/>
      <c r="AB846" s="407" t="str">
        <f>IFERROR("DM "&amp;INDEX('Physical Condition &amp; DM'!$A$93:$A$143,MATCH(VALUE(TRIM(RIGHT(D845,2))),'Physical Condition &amp; DM'!$AE$93:$AE$143,0))&amp;IF(ISBLANK(INDEX('Physical Condition &amp; DM'!$AG$93:$AG$143,MATCH(VALUE(TRIM(RIGHT(D845,2))),'Physical Condition &amp; DM'!$AE$93:$AE$143,0))),"",": Est. Cost "&amp;TEXT(INDEX('Physical Condition &amp; DM'!$AG$93:$AG$143,MATCH(VALUE(TRIM(RIGHT(D845,2))),'Physical Condition &amp; DM'!$AE$93:$AE$143,0)),"$#,##0")),"")</f>
        <v/>
      </c>
      <c r="AC846" s="405"/>
      <c r="AD846" s="405"/>
      <c r="AE846" s="405"/>
      <c r="AF846" s="405"/>
      <c r="AG846" s="405"/>
      <c r="AH846"/>
      <c r="AI846" s="369"/>
    </row>
    <row r="847" spans="2:35" ht="15" customHeight="1">
      <c r="B847"/>
      <c r="C847"/>
      <c r="D847" s="672"/>
      <c r="E847" s="672"/>
      <c r="F847" s="505"/>
      <c r="G847" s="506"/>
      <c r="H847" s="506"/>
      <c r="I847" s="506"/>
      <c r="J847" s="506"/>
      <c r="K847" s="506"/>
      <c r="L847" s="506"/>
      <c r="M847" s="506"/>
      <c r="N847" s="506"/>
      <c r="O847" s="506"/>
      <c r="P847" s="506"/>
      <c r="Q847" s="506"/>
      <c r="R847" s="506"/>
      <c r="S847" s="506"/>
      <c r="T847" s="506"/>
      <c r="U847" s="506"/>
      <c r="V847" s="506"/>
      <c r="W847" s="506"/>
      <c r="X847" s="506"/>
      <c r="Y847" s="506"/>
      <c r="Z847" s="507"/>
      <c r="AA847" s="369"/>
      <c r="AB847" s="407" t="str">
        <f t="array" aca="1" ref="AB847" ca="1">IFERROR("RV "&amp;INDEX('Repairs Verification'!$A$29:$A$2177,MATCH(VALUE(TRIM(RIGHT(D845,2))),'Repairs Verification'!$AT$29:$AT$2177,0))&amp;IF(ISBLANK(INDEX('Repairs Verification'!$AT$29:$AT$2177,MATCH(VALUE(TRIM(RIGHT(D845,2))),'Repairs Verification'!$AT$29:$AT$2177,0))),"",": "&amp;INDIRECT("RepairStatusType"&amp;INDEX('Repairs Verification'!$A$29:$A$2177,MATCH(VALUE(TRIM(RIGHT(D845,2))),'Repairs Verification'!$AT$29:$AT$2177,0)))),"")</f>
        <v/>
      </c>
      <c r="AC847" s="408"/>
      <c r="AD847" s="408"/>
      <c r="AE847" s="408"/>
      <c r="AF847" s="408"/>
      <c r="AG847" s="408"/>
      <c r="AH847" s="369"/>
      <c r="AI847" s="369"/>
    </row>
    <row r="848" spans="2:35" ht="15" customHeight="1"/>
    <row r="849" ht="15" customHeight="1"/>
    <row r="850" ht="12.6" customHeight="1"/>
    <row r="851" ht="12.6" customHeight="1"/>
    <row r="852" ht="12.6" customHeight="1"/>
    <row r="853" ht="12.6" customHeight="1"/>
    <row r="854" ht="12.6" customHeight="1"/>
    <row r="855" ht="12.6" customHeight="1"/>
    <row r="856" ht="12.6" customHeight="1"/>
    <row r="857" ht="12.6" customHeight="1"/>
    <row r="858" ht="12.6" customHeight="1"/>
    <row r="859" ht="12.6" customHeight="1"/>
    <row r="860" ht="12.6" customHeight="1"/>
    <row r="861" ht="12.6" customHeight="1"/>
    <row r="862" ht="12.6" customHeight="1"/>
    <row r="863" ht="12.6" customHeight="1"/>
    <row r="864" ht="12.6" customHeight="1"/>
    <row r="865" ht="12.6" customHeight="1"/>
    <row r="866" ht="12.6" customHeight="1"/>
    <row r="867" ht="12.6" customHeight="1"/>
    <row r="868" ht="12.6" customHeight="1"/>
    <row r="869" ht="12.6" customHeight="1"/>
    <row r="870" ht="12.6" customHeight="1"/>
    <row r="871" ht="15" customHeight="1"/>
    <row r="872" ht="15" customHeight="1"/>
    <row r="873" ht="15" customHeight="1"/>
    <row r="874" ht="12.6" customHeight="1"/>
    <row r="875" ht="12.6" customHeight="1"/>
    <row r="876" ht="12.6" customHeight="1"/>
    <row r="877" ht="12.6" customHeight="1"/>
    <row r="878" ht="12.6" customHeight="1"/>
    <row r="879" ht="12.6" customHeight="1"/>
    <row r="880" ht="12.6" customHeight="1"/>
    <row r="881" ht="12.6" customHeight="1"/>
    <row r="882" ht="12.6" customHeight="1"/>
    <row r="883" ht="12.6" customHeight="1"/>
    <row r="884" ht="12.6" customHeight="1"/>
    <row r="885" ht="12.6" customHeight="1"/>
    <row r="886" ht="12.6" customHeight="1"/>
    <row r="887" ht="12.6" customHeight="1"/>
    <row r="888" ht="12.6" customHeight="1"/>
    <row r="889" ht="12.6" customHeight="1"/>
    <row r="890" ht="12.6" customHeight="1"/>
    <row r="891" ht="12.6" customHeight="1"/>
    <row r="892" ht="12.6" customHeight="1"/>
    <row r="893" ht="12.6" customHeight="1"/>
    <row r="894" ht="12.6" customHeight="1"/>
    <row r="895" ht="15" customHeight="1"/>
    <row r="896" ht="15" customHeight="1"/>
    <row r="897" ht="15" customHeight="1"/>
    <row r="898" ht="12.6" customHeight="1"/>
    <row r="899" ht="12.6" customHeight="1"/>
    <row r="900" ht="12.6" customHeight="1"/>
    <row r="901" ht="12.6" customHeight="1"/>
    <row r="902" ht="12.6" customHeight="1"/>
    <row r="903" ht="12.6" customHeight="1"/>
    <row r="904" ht="12.6" customHeight="1"/>
    <row r="905" ht="12.6" customHeight="1"/>
    <row r="906" ht="12.6" customHeight="1"/>
    <row r="907" ht="12.6" customHeight="1"/>
    <row r="908" ht="12.6" customHeight="1"/>
    <row r="909" ht="12.6" customHeight="1"/>
    <row r="910" ht="12.6" customHeight="1"/>
    <row r="911" ht="12.6" customHeight="1"/>
    <row r="912" ht="12.6" customHeight="1"/>
    <row r="913" ht="12.6" customHeight="1"/>
    <row r="914" ht="12.6" customHeight="1"/>
    <row r="915" ht="12.6" customHeight="1"/>
    <row r="916" ht="12.6" customHeight="1"/>
    <row r="917" ht="12.6" customHeight="1"/>
    <row r="918" ht="12.6" customHeight="1"/>
    <row r="919" ht="15" customHeight="1"/>
    <row r="920" ht="15" customHeight="1"/>
    <row r="921" ht="15" customHeight="1"/>
    <row r="922" ht="12.6" customHeight="1"/>
    <row r="923" ht="12.6" customHeight="1"/>
    <row r="924" ht="12.6" customHeight="1"/>
    <row r="925" ht="12.6" customHeight="1"/>
    <row r="926" ht="12.6" customHeight="1"/>
    <row r="927" ht="12.6" customHeight="1"/>
    <row r="928" ht="12.6" customHeight="1"/>
    <row r="929" ht="12.6" customHeight="1"/>
    <row r="930" ht="12.6" customHeight="1"/>
    <row r="931" ht="12.6" customHeight="1"/>
    <row r="932" ht="12.6" customHeight="1"/>
    <row r="933" ht="12.6" customHeight="1"/>
    <row r="934" ht="12.6" customHeight="1"/>
    <row r="935" ht="12.6" customHeight="1"/>
    <row r="936" ht="12.6" customHeight="1"/>
    <row r="937" ht="12.6" customHeight="1"/>
    <row r="938" ht="12.6" customHeight="1"/>
    <row r="939" ht="12.6" customHeight="1"/>
    <row r="940" ht="12.6" customHeight="1"/>
    <row r="941" ht="12.6" customHeight="1"/>
    <row r="942" ht="12.6" customHeight="1"/>
    <row r="943" ht="15" customHeight="1"/>
    <row r="944" ht="15" customHeight="1"/>
    <row r="945" ht="15" customHeight="1"/>
    <row r="946" ht="12.6" customHeight="1"/>
    <row r="947" ht="12.6" customHeight="1"/>
    <row r="948" ht="12.6" customHeight="1"/>
    <row r="949" ht="12.6" customHeight="1"/>
    <row r="950" ht="12.6" customHeight="1"/>
    <row r="951" ht="12.6" customHeight="1"/>
    <row r="952" ht="12.6" customHeight="1"/>
    <row r="953" ht="12.6" customHeight="1"/>
    <row r="954" ht="12.6" customHeight="1"/>
    <row r="955" ht="12.6" customHeight="1"/>
    <row r="956" ht="12.6" customHeight="1"/>
    <row r="957" ht="12.6" customHeight="1"/>
    <row r="958" ht="12.6" customHeight="1"/>
    <row r="959" ht="12.6" customHeight="1"/>
    <row r="960" ht="12.6" customHeight="1"/>
    <row r="961" ht="12.6" customHeight="1"/>
    <row r="962" ht="12.6" customHeight="1"/>
    <row r="963" ht="12.6" customHeight="1"/>
    <row r="964" ht="12.6" customHeight="1"/>
    <row r="965" ht="12.6" customHeight="1"/>
    <row r="966" ht="12.6" customHeight="1"/>
    <row r="967" ht="15" customHeight="1"/>
    <row r="968" ht="15" customHeight="1"/>
    <row r="969" ht="15" customHeight="1"/>
    <row r="970" ht="12.6" customHeight="1"/>
    <row r="971" ht="12.6" customHeight="1"/>
    <row r="972" ht="12.6" customHeight="1"/>
    <row r="973" ht="12.6" customHeight="1"/>
    <row r="974" ht="12.6" customHeight="1"/>
    <row r="975" ht="12.6" customHeight="1"/>
    <row r="976" ht="12.6" customHeight="1"/>
    <row r="977" ht="12.6" customHeight="1"/>
    <row r="978" ht="12.6" customHeight="1"/>
    <row r="979" ht="12.6" customHeight="1"/>
    <row r="980" ht="12.6" customHeight="1"/>
    <row r="981" ht="12.6" customHeight="1"/>
    <row r="982" ht="12.6" customHeight="1"/>
    <row r="983" ht="12.6" customHeight="1"/>
    <row r="984" ht="12.6" customHeight="1"/>
    <row r="985" ht="12.6" customHeight="1"/>
    <row r="986" ht="12.6" customHeight="1"/>
    <row r="987" ht="12.6" customHeight="1"/>
    <row r="988" ht="12.6" customHeight="1"/>
    <row r="989" ht="12.6" customHeight="1"/>
    <row r="990" ht="12.6" customHeight="1"/>
    <row r="991" ht="15" customHeight="1"/>
    <row r="992" ht="15" customHeight="1"/>
    <row r="993" ht="15" customHeight="1"/>
    <row r="994" ht="12.6" customHeight="1"/>
    <row r="995" ht="12.6" customHeight="1"/>
    <row r="996" ht="12.6" customHeight="1"/>
    <row r="997" ht="12.6" customHeight="1"/>
    <row r="998" ht="12.6" customHeight="1"/>
    <row r="999" ht="12.6" customHeight="1"/>
    <row r="1000" ht="12.6" customHeight="1"/>
    <row r="1001" ht="12.6" customHeight="1"/>
    <row r="1002" ht="12.6" customHeight="1"/>
    <row r="1003" ht="12.6" customHeight="1"/>
    <row r="1004" ht="12.6" customHeight="1"/>
    <row r="1005" ht="12.6" customHeight="1"/>
    <row r="1006" ht="12.6" customHeight="1"/>
    <row r="1007" ht="12.6" customHeight="1"/>
    <row r="1008" ht="12.6" customHeight="1"/>
    <row r="1009" ht="12.6" customHeight="1"/>
    <row r="1010" ht="12.6" customHeight="1"/>
    <row r="1011" ht="12.6" customHeight="1"/>
    <row r="1012" ht="12.6" customHeight="1"/>
    <row r="1013" ht="12.6" customHeight="1"/>
    <row r="1014" ht="12.6" customHeight="1"/>
    <row r="1015" ht="15" customHeight="1"/>
    <row r="1016" ht="15" customHeight="1"/>
    <row r="1017" ht="15" customHeight="1"/>
    <row r="1018" ht="12.6" customHeight="1"/>
    <row r="1019" ht="12.6" customHeight="1"/>
    <row r="1020" ht="12.6" customHeight="1"/>
    <row r="1021" ht="12.6" customHeight="1"/>
    <row r="1022" ht="12.6" customHeight="1"/>
    <row r="1023" ht="12.6" customHeight="1"/>
    <row r="1024" ht="12.6" customHeight="1"/>
    <row r="1025" ht="12.6" customHeight="1"/>
    <row r="1026" ht="12.6" customHeight="1"/>
    <row r="1027" ht="12.6" customHeight="1"/>
    <row r="1028" ht="12.6" customHeight="1"/>
    <row r="1029" ht="12.6" customHeight="1"/>
    <row r="1030" ht="12.6" customHeight="1"/>
    <row r="1031" ht="12.6" customHeight="1"/>
    <row r="1032" ht="12.6" customHeight="1"/>
    <row r="1033" ht="12.6" customHeight="1"/>
    <row r="1034" ht="12.6" customHeight="1"/>
    <row r="1035" ht="12.6" customHeight="1"/>
    <row r="1036" ht="12.6" customHeight="1"/>
    <row r="1037" ht="12.6" customHeight="1"/>
    <row r="1038" ht="12.6" customHeight="1"/>
    <row r="1039" ht="15" customHeight="1"/>
    <row r="1040" ht="15" customHeight="1"/>
    <row r="1041" ht="15" customHeight="1"/>
    <row r="1042" ht="12.6" customHeight="1"/>
    <row r="1043" ht="12.6" customHeight="1"/>
    <row r="1044" ht="12.6" customHeight="1"/>
    <row r="1045" ht="12.6" customHeight="1"/>
    <row r="1046" ht="12.6" customHeight="1"/>
    <row r="1047" ht="12.6" customHeight="1"/>
    <row r="1048" ht="12.6" customHeight="1"/>
    <row r="1049" ht="12.6" customHeight="1"/>
    <row r="1050" ht="12.6" customHeight="1"/>
    <row r="1051" ht="12.6" customHeight="1"/>
    <row r="1052" ht="12.6" customHeight="1"/>
    <row r="1053" ht="12.6" customHeight="1"/>
    <row r="1054" ht="12.6" customHeight="1"/>
    <row r="1055" ht="12.6" customHeight="1"/>
    <row r="1056" ht="12.6" customHeight="1"/>
    <row r="1057" ht="12.6" customHeight="1"/>
    <row r="1058" ht="12.6" customHeight="1"/>
    <row r="1059" ht="12.6" customHeight="1"/>
    <row r="1060" ht="12.6" customHeight="1"/>
    <row r="1061" ht="12.6" customHeight="1"/>
    <row r="1062" ht="12.6" customHeight="1"/>
    <row r="1063" ht="15" customHeight="1"/>
    <row r="1064" ht="15" customHeight="1"/>
    <row r="1065" ht="15" customHeight="1"/>
    <row r="1066" ht="12.6" customHeight="1"/>
    <row r="1067" ht="12.6" customHeight="1"/>
    <row r="1068" ht="12.6" customHeight="1"/>
    <row r="1069" ht="12.6" customHeight="1"/>
    <row r="1070" ht="12.6" customHeight="1"/>
    <row r="1071" ht="12.6" customHeight="1"/>
    <row r="1072" ht="12.6" customHeight="1"/>
    <row r="1073" ht="12.6" customHeight="1"/>
    <row r="1074" ht="12.6" customHeight="1"/>
    <row r="1075" ht="12.6" customHeight="1"/>
    <row r="1076" ht="12.6" customHeight="1"/>
    <row r="1077" ht="12.6" customHeight="1"/>
    <row r="1078" ht="12.6" customHeight="1"/>
    <row r="1079" ht="12.6" customHeight="1"/>
    <row r="1080" ht="12.6" customHeight="1"/>
    <row r="1081" ht="12.6" customHeight="1"/>
    <row r="1082" ht="12.6" customHeight="1"/>
    <row r="1083" ht="12.6" customHeight="1"/>
    <row r="1084" ht="12.6" customHeight="1"/>
    <row r="1085" ht="12.6" customHeight="1"/>
    <row r="1086" ht="12.6" customHeight="1"/>
    <row r="1087" ht="15" customHeight="1"/>
    <row r="1088" ht="15" customHeight="1"/>
    <row r="1089" ht="15" customHeight="1"/>
    <row r="1090" ht="12.6" customHeight="1"/>
    <row r="1091" ht="12.6" customHeight="1"/>
    <row r="1092" ht="12.6" customHeight="1"/>
    <row r="1093" ht="12.6" customHeight="1"/>
    <row r="1094" ht="12.6" customHeight="1"/>
    <row r="1095" ht="12.6" customHeight="1"/>
    <row r="1096" ht="12.6" customHeight="1"/>
    <row r="1097" ht="12.6" customHeight="1"/>
    <row r="1098" ht="12.6" customHeight="1"/>
    <row r="1099" ht="12.6" customHeight="1"/>
    <row r="1100" ht="12.6" customHeight="1"/>
    <row r="1101" ht="12.6" customHeight="1"/>
    <row r="1102" ht="12.6" customHeight="1"/>
    <row r="1103" ht="12.6" customHeight="1"/>
    <row r="1104" ht="12.6" customHeight="1"/>
    <row r="1105" ht="12.6" customHeight="1"/>
    <row r="1106" ht="12.6" customHeight="1"/>
    <row r="1107" ht="12.6" customHeight="1"/>
    <row r="1108" ht="12.6" customHeight="1"/>
    <row r="1109" ht="12.6" customHeight="1"/>
    <row r="1110" ht="12.6" customHeight="1"/>
    <row r="1111" ht="15" customHeight="1"/>
    <row r="1112" ht="15" customHeight="1"/>
    <row r="1113" ht="15" customHeight="1"/>
    <row r="1114" ht="12.6" customHeight="1"/>
    <row r="1115" ht="12.6" customHeight="1"/>
    <row r="1116" ht="12.6" customHeight="1"/>
    <row r="1117" ht="12.6" customHeight="1"/>
    <row r="1118" ht="12.6" customHeight="1"/>
    <row r="1119" ht="12.6" customHeight="1"/>
    <row r="1120" ht="12.6" customHeight="1"/>
    <row r="1121" ht="12.6" customHeight="1"/>
    <row r="1122" ht="12.6" customHeight="1"/>
    <row r="1123" ht="12.6" customHeight="1"/>
    <row r="1124" ht="12.6" customHeight="1"/>
    <row r="1125" ht="12.6" customHeight="1"/>
    <row r="1126" ht="12.6" customHeight="1"/>
    <row r="1127" ht="12.6" customHeight="1"/>
    <row r="1128" ht="12.6" customHeight="1"/>
    <row r="1129" ht="12.6" customHeight="1"/>
    <row r="1130" ht="12.6" customHeight="1"/>
    <row r="1131" ht="12.6" customHeight="1"/>
    <row r="1132" ht="12.6" customHeight="1"/>
    <row r="1133" ht="12.6" customHeight="1"/>
    <row r="1134" ht="12.6" customHeight="1"/>
    <row r="1135" ht="15" customHeight="1"/>
    <row r="1136" ht="15" customHeight="1"/>
    <row r="1137" ht="15" customHeight="1"/>
    <row r="1138" ht="12.6" customHeight="1"/>
    <row r="1139" ht="12.6" customHeight="1"/>
    <row r="1140" ht="12.6" customHeight="1"/>
    <row r="1141" ht="12.6" customHeight="1"/>
    <row r="1142" ht="12.6" customHeight="1"/>
    <row r="1143" ht="12.6" customHeight="1"/>
    <row r="1144" ht="12.6" customHeight="1"/>
    <row r="1145" ht="12.6" customHeight="1"/>
    <row r="1146" ht="12.6" customHeight="1"/>
    <row r="1147" ht="12.6" customHeight="1"/>
    <row r="1148" ht="12.6" customHeight="1"/>
    <row r="1149" ht="12.6" customHeight="1"/>
    <row r="1150" ht="12.6" customHeight="1"/>
    <row r="1151" ht="12.6" customHeight="1"/>
    <row r="1152" ht="12.6" customHeight="1"/>
    <row r="1153" ht="12.6" customHeight="1"/>
    <row r="1154" ht="12.6" customHeight="1"/>
    <row r="1155" ht="12.6" customHeight="1"/>
    <row r="1156" ht="12.6" customHeight="1"/>
    <row r="1157" ht="12.6" customHeight="1"/>
    <row r="1158" ht="12.6" customHeight="1"/>
    <row r="1159" ht="15" customHeight="1"/>
    <row r="1160" ht="15" customHeight="1"/>
    <row r="1161" ht="15" customHeight="1"/>
    <row r="1162" ht="12.6" customHeight="1"/>
    <row r="1163" ht="12.6" customHeight="1"/>
    <row r="1164" ht="12.6" customHeight="1"/>
    <row r="1165" ht="12.6" customHeight="1"/>
    <row r="1166" ht="12.6" customHeight="1"/>
    <row r="1167" ht="12.6" customHeight="1"/>
    <row r="1168" ht="12.6" customHeight="1"/>
    <row r="1169" ht="12.6" customHeight="1"/>
    <row r="1170" ht="12.6" customHeight="1"/>
    <row r="1171" ht="12.6" customHeight="1"/>
    <row r="1172" ht="12.6" customHeight="1"/>
    <row r="1173" ht="12.6" customHeight="1"/>
    <row r="1174" ht="12.6" customHeight="1"/>
    <row r="1175" ht="12.6" customHeight="1"/>
    <row r="1176" ht="12.6" customHeight="1"/>
    <row r="1177" ht="12.6" customHeight="1"/>
    <row r="1178" ht="12.6" customHeight="1"/>
    <row r="1179" ht="12.6" customHeight="1"/>
    <row r="1180" ht="12.6" customHeight="1"/>
    <row r="1181" ht="12.6" customHeight="1"/>
    <row r="1182" ht="12.6" customHeight="1"/>
    <row r="1183" ht="15" customHeight="1"/>
    <row r="1184" ht="15" customHeight="1"/>
    <row r="1185" ht="15" customHeight="1"/>
    <row r="1186" ht="12.6" customHeight="1"/>
    <row r="1187" ht="12.6" customHeight="1"/>
    <row r="1188" ht="12.6" customHeight="1"/>
    <row r="1189" ht="12.6" customHeight="1"/>
    <row r="1190" ht="12.6" customHeight="1"/>
    <row r="1191" ht="12.6" customHeight="1"/>
    <row r="1192" ht="12.6" customHeight="1"/>
    <row r="1193" ht="12.6" customHeight="1"/>
    <row r="1194" ht="12.6" customHeight="1"/>
    <row r="1195" ht="12.6" customHeight="1"/>
    <row r="1196" ht="12.6" customHeight="1"/>
    <row r="1197" ht="12.6" customHeight="1"/>
    <row r="1198" ht="12.6" customHeight="1"/>
    <row r="1199" ht="12.6" customHeight="1"/>
    <row r="1200" ht="12.6" customHeight="1"/>
    <row r="1201" ht="12.6" customHeight="1"/>
    <row r="1202" ht="12.6" customHeight="1"/>
    <row r="1203" ht="12.6" customHeight="1"/>
    <row r="1204" ht="12.6" customHeight="1"/>
    <row r="1205" ht="12.6" customHeight="1"/>
    <row r="1206" ht="12.6" customHeight="1"/>
    <row r="1207" ht="15" customHeight="1"/>
    <row r="1208" ht="15" customHeight="1"/>
    <row r="1209" ht="15" customHeight="1"/>
    <row r="1210" ht="12.6" customHeight="1"/>
    <row r="1211" ht="12.6" customHeight="1"/>
    <row r="1212" ht="12.6" customHeight="1"/>
    <row r="1213" ht="12.6" customHeight="1"/>
    <row r="1214" ht="12.6" customHeight="1"/>
    <row r="1215" ht="12.6" customHeight="1"/>
    <row r="1216" ht="12.6" customHeight="1"/>
    <row r="1217" ht="12.6" customHeight="1"/>
    <row r="1218" ht="12.6" customHeight="1"/>
    <row r="1219" ht="12.6" customHeight="1"/>
    <row r="1220" ht="12.6" customHeight="1"/>
    <row r="1221" ht="12.6" customHeight="1"/>
    <row r="1222" ht="12.6" customHeight="1"/>
    <row r="1223" ht="12.6" customHeight="1"/>
    <row r="1224" ht="12.6" customHeight="1"/>
    <row r="1225" ht="12.6" customHeight="1"/>
    <row r="1226" ht="12.6" customHeight="1"/>
    <row r="1227" ht="12.6" customHeight="1"/>
    <row r="1228" ht="12.6" customHeight="1"/>
    <row r="1229" ht="12.6" customHeight="1"/>
    <row r="1230" ht="12.6" customHeight="1"/>
    <row r="1231" ht="15" customHeight="1"/>
    <row r="1232" ht="15" customHeight="1"/>
    <row r="1233" ht="15" customHeight="1"/>
    <row r="1234" ht="12.6" customHeight="1"/>
    <row r="1235" ht="12.6" customHeight="1"/>
    <row r="1236" ht="12.6" customHeight="1"/>
    <row r="1237" ht="12.6" customHeight="1"/>
    <row r="1238" ht="12.6" customHeight="1"/>
    <row r="1239" ht="12.6" customHeight="1"/>
    <row r="1240" ht="12.6" customHeight="1"/>
    <row r="1241" ht="12.6" customHeight="1"/>
    <row r="1242" ht="12.6" customHeight="1"/>
    <row r="1243" ht="12.6" customHeight="1"/>
    <row r="1244" ht="12.6" customHeight="1"/>
    <row r="1245" ht="12.6" customHeight="1"/>
    <row r="1246" ht="12.6" customHeight="1"/>
    <row r="1247" ht="12.6" customHeight="1"/>
    <row r="1248" ht="12.6" customHeight="1"/>
    <row r="1249" ht="12.6" customHeight="1"/>
    <row r="1250" ht="12.6" customHeight="1"/>
    <row r="1251" ht="12.6" customHeight="1"/>
    <row r="1252" ht="12.6" customHeight="1"/>
    <row r="1253" ht="12.6" customHeight="1"/>
    <row r="1254" ht="12.6" customHeight="1"/>
    <row r="1255" ht="15" customHeight="1"/>
    <row r="1256" ht="15" customHeight="1"/>
    <row r="1257" ht="15" customHeight="1"/>
    <row r="1258" ht="12.6" customHeight="1"/>
    <row r="1259" ht="12.6" customHeight="1"/>
    <row r="1260" ht="12.6" customHeight="1"/>
    <row r="1261" ht="12.6" customHeight="1"/>
    <row r="1262" ht="12.6" customHeight="1"/>
    <row r="1263" ht="12.6" customHeight="1"/>
    <row r="1264" ht="12.6" customHeight="1"/>
    <row r="1265" ht="12.6" customHeight="1"/>
    <row r="1266" ht="12.6" customHeight="1"/>
    <row r="1267" ht="12.6" customHeight="1"/>
    <row r="1268" ht="12.6" customHeight="1"/>
    <row r="1269" ht="12.6" customHeight="1"/>
    <row r="1270" ht="12.6" customHeight="1"/>
    <row r="1271" ht="12.6" customHeight="1"/>
    <row r="1272" ht="12.6" customHeight="1"/>
    <row r="1273" ht="12.6" customHeight="1"/>
    <row r="1274" ht="12.6" customHeight="1"/>
    <row r="1275" ht="12.6" customHeight="1"/>
    <row r="1276" ht="12.6" customHeight="1"/>
    <row r="1277" ht="12.6" customHeight="1"/>
    <row r="1278" ht="12.6" customHeight="1"/>
    <row r="1279" ht="15" customHeight="1"/>
    <row r="1280" ht="15" customHeight="1"/>
    <row r="1281" ht="15" customHeight="1"/>
    <row r="1282" ht="12.6" customHeight="1"/>
    <row r="1283" ht="12.6" customHeight="1"/>
    <row r="1284" ht="12.6" customHeight="1"/>
    <row r="1285" ht="12.6" customHeight="1"/>
    <row r="1286" ht="12.6" customHeight="1"/>
    <row r="1287" ht="12.6" customHeight="1"/>
    <row r="1288" ht="12.6" customHeight="1"/>
    <row r="1289" ht="12.6" customHeight="1"/>
    <row r="1290" ht="12.6" customHeight="1"/>
    <row r="1291" ht="12.6" customHeight="1"/>
    <row r="1292" ht="12.6" customHeight="1"/>
    <row r="1293" ht="12.6" customHeight="1"/>
    <row r="1294" ht="12.6" customHeight="1"/>
    <row r="1295" ht="12.6" customHeight="1"/>
    <row r="1296" ht="12.6" customHeight="1"/>
    <row r="1297" ht="12.6" customHeight="1"/>
    <row r="1298" ht="12.6" customHeight="1"/>
    <row r="1299" ht="12.6" customHeight="1"/>
    <row r="1300" ht="12.6" customHeight="1"/>
    <row r="1301" ht="12.6" customHeight="1"/>
    <row r="1302" ht="12.6" customHeight="1"/>
    <row r="1303" ht="15" customHeight="1"/>
    <row r="1304" ht="15" customHeight="1"/>
    <row r="1305" ht="15" customHeight="1"/>
    <row r="1306" ht="12.6" customHeight="1"/>
    <row r="1307" ht="12.6" customHeight="1"/>
    <row r="1308" ht="12.6" customHeight="1"/>
    <row r="1309" ht="12.6" customHeight="1"/>
    <row r="1310" ht="12.6" customHeight="1"/>
    <row r="1311" ht="12.6" customHeight="1"/>
    <row r="1312" ht="12.6" customHeight="1"/>
    <row r="1313" ht="12.6" customHeight="1"/>
    <row r="1314" ht="12.6" customHeight="1"/>
    <row r="1315" ht="12.6" customHeight="1"/>
    <row r="1316" ht="12.6" customHeight="1"/>
    <row r="1317" ht="12.6" customHeight="1"/>
    <row r="1318" ht="12.6" customHeight="1"/>
    <row r="1319" ht="12.6" customHeight="1"/>
    <row r="1320" ht="12.6" customHeight="1"/>
    <row r="1321" ht="12.6" customHeight="1"/>
    <row r="1322" ht="12.6" customHeight="1"/>
    <row r="1323" ht="12.6" customHeight="1"/>
    <row r="1324" ht="12.6" customHeight="1"/>
    <row r="1325" ht="12.6" customHeight="1"/>
    <row r="1326" ht="12.6" customHeight="1"/>
    <row r="1327" ht="15" customHeight="1"/>
    <row r="1328" ht="15" customHeight="1"/>
    <row r="1329" ht="15" customHeight="1"/>
    <row r="1330" ht="12.6" customHeight="1"/>
    <row r="1331" ht="12.6" customHeight="1"/>
    <row r="1332" ht="12.6" customHeight="1"/>
    <row r="1333" ht="12.6" customHeight="1"/>
    <row r="1334" ht="12.6" customHeight="1"/>
    <row r="1335" ht="12.6" customHeight="1"/>
    <row r="1336" ht="12.6" customHeight="1"/>
    <row r="1337" ht="12.6" customHeight="1"/>
    <row r="1338" ht="12.6" customHeight="1"/>
    <row r="1339" ht="12.6" customHeight="1"/>
    <row r="1340" ht="12.6" customHeight="1"/>
    <row r="1341" ht="12.6" customHeight="1"/>
    <row r="1342" ht="12.6" customHeight="1"/>
    <row r="1343" ht="12.6" customHeight="1"/>
    <row r="1344" ht="12.6" customHeight="1"/>
    <row r="1345" ht="12.6" customHeight="1"/>
    <row r="1346" ht="12.6" customHeight="1"/>
    <row r="1347" ht="12.6" customHeight="1"/>
    <row r="1348" ht="12.6" customHeight="1"/>
    <row r="1349" ht="12.6" customHeight="1"/>
    <row r="1350" ht="12.6" customHeight="1"/>
    <row r="1351" ht="15" customHeight="1"/>
    <row r="1352" ht="15" customHeight="1"/>
    <row r="1353" ht="15" customHeight="1"/>
    <row r="1354" ht="12.6" customHeight="1"/>
    <row r="1355" ht="12.6" customHeight="1"/>
    <row r="1356" ht="12.6" customHeight="1"/>
    <row r="1357" ht="12.6" customHeight="1"/>
    <row r="1358" ht="12.6" customHeight="1"/>
    <row r="1359" ht="12.6" customHeight="1"/>
    <row r="1360" ht="12.6" customHeight="1"/>
    <row r="1361" ht="12.6" customHeight="1"/>
    <row r="1362" ht="12.6" customHeight="1"/>
    <row r="1363" ht="12.6" customHeight="1"/>
    <row r="1364" ht="12.6" customHeight="1"/>
    <row r="1365" ht="12.6" customHeight="1"/>
    <row r="1366" ht="12.6" customHeight="1"/>
    <row r="1367" ht="12.6" customHeight="1"/>
    <row r="1368" ht="12.6" customHeight="1"/>
    <row r="1369" ht="12.6" customHeight="1"/>
    <row r="1370" ht="12.6" customHeight="1"/>
    <row r="1371" ht="12.6" customHeight="1"/>
    <row r="1372" ht="12.6" customHeight="1"/>
    <row r="1373" ht="12.6" customHeight="1"/>
    <row r="1374" ht="12.6" customHeight="1"/>
    <row r="1375" ht="15" customHeight="1"/>
    <row r="1376" ht="15" customHeight="1"/>
    <row r="1377" ht="15" customHeight="1"/>
    <row r="1378" ht="12.6" customHeight="1"/>
    <row r="1379" ht="12.6" customHeight="1"/>
    <row r="1380" ht="12.6" customHeight="1"/>
    <row r="1381" ht="12.6" customHeight="1"/>
    <row r="1382" ht="12.6" customHeight="1"/>
    <row r="1383" ht="12.6" customHeight="1"/>
    <row r="1384" ht="12.6" customHeight="1"/>
    <row r="1385" ht="12.6" customHeight="1"/>
    <row r="1386" ht="12.6" customHeight="1"/>
    <row r="1387" ht="12.6" customHeight="1"/>
    <row r="1388" ht="12.6" customHeight="1"/>
    <row r="1389" ht="12.6" customHeight="1"/>
    <row r="1390" ht="12.6" customHeight="1"/>
    <row r="1391" ht="12.6" customHeight="1"/>
    <row r="1392" ht="12.6" customHeight="1"/>
    <row r="1393" ht="12.6" customHeight="1"/>
    <row r="1394" ht="12.6" customHeight="1"/>
    <row r="1395" ht="12.6" customHeight="1"/>
    <row r="1396" ht="12.6" customHeight="1"/>
    <row r="1397" ht="12.6" customHeight="1"/>
    <row r="1398" ht="12.6" customHeight="1"/>
    <row r="1399" ht="15" customHeight="1"/>
    <row r="1400" ht="15" customHeight="1"/>
    <row r="1401" ht="15" customHeight="1"/>
    <row r="1402" ht="12.6" customHeight="1"/>
    <row r="1403" ht="12.6" customHeight="1"/>
    <row r="1404" ht="12.6" customHeight="1"/>
    <row r="1405" ht="12.6" customHeight="1"/>
    <row r="1406" ht="12.6" customHeight="1"/>
    <row r="1407" ht="12.6" customHeight="1"/>
    <row r="1408" ht="12.6" customHeight="1"/>
    <row r="1409" ht="12.6" customHeight="1"/>
    <row r="1410" ht="12.6" customHeight="1"/>
    <row r="1411" ht="12.6" customHeight="1"/>
    <row r="1412" ht="12.6" customHeight="1"/>
    <row r="1413" ht="12.6" customHeight="1"/>
    <row r="1414" ht="12.6" customHeight="1"/>
    <row r="1415" ht="12.6" customHeight="1"/>
    <row r="1416" ht="12.6" customHeight="1"/>
    <row r="1417" ht="12.6" customHeight="1"/>
    <row r="1418" ht="12.6" customHeight="1"/>
    <row r="1419" ht="12.6" customHeight="1"/>
    <row r="1420" ht="12.6" customHeight="1"/>
    <row r="1421" ht="12.6" customHeight="1"/>
    <row r="1422" ht="12.6" customHeight="1"/>
    <row r="1423" ht="15" customHeight="1"/>
    <row r="1424" ht="15" customHeight="1"/>
    <row r="1425" ht="15" customHeight="1"/>
    <row r="1426" ht="12.6" customHeight="1"/>
    <row r="1427" ht="12.6" customHeight="1"/>
    <row r="1428" ht="12.6" customHeight="1"/>
    <row r="1429" ht="12.6" customHeight="1"/>
    <row r="1430" ht="12.6" customHeight="1"/>
    <row r="1431" ht="12.6" customHeight="1"/>
    <row r="1432" ht="12.6" customHeight="1"/>
    <row r="1433" ht="12.6" customHeight="1"/>
    <row r="1434" ht="12.6" customHeight="1"/>
    <row r="1435" ht="12.6" customHeight="1"/>
    <row r="1436" ht="12.6" customHeight="1"/>
    <row r="1437" ht="12.6" customHeight="1"/>
    <row r="1438" ht="12.6" customHeight="1"/>
    <row r="1439" ht="12.6" customHeight="1"/>
    <row r="1440" ht="12.6" customHeight="1"/>
    <row r="1441" ht="12.6" customHeight="1"/>
    <row r="1442" ht="12.6" customHeight="1"/>
    <row r="1443" ht="12.6" customHeight="1"/>
    <row r="1444" ht="12.6" customHeight="1"/>
    <row r="1445" ht="12.6" customHeight="1"/>
    <row r="1446" ht="12.6" customHeight="1"/>
    <row r="1447" ht="15" customHeight="1"/>
    <row r="1448" ht="15" customHeight="1"/>
    <row r="1449" ht="15" customHeight="1"/>
    <row r="1450" ht="12.6" customHeight="1"/>
    <row r="1451" ht="12.6" customHeight="1"/>
    <row r="1452" ht="12.6" customHeight="1"/>
    <row r="1453" ht="12.6" customHeight="1"/>
    <row r="1454" ht="12.6" customHeight="1"/>
    <row r="1455" ht="12.6" customHeight="1"/>
    <row r="1456" ht="12.6" customHeight="1"/>
    <row r="1457" ht="12.6" customHeight="1"/>
    <row r="1458" ht="12.6" customHeight="1"/>
    <row r="1459" ht="12.6" customHeight="1"/>
    <row r="1460" ht="12.6" customHeight="1"/>
    <row r="1461" ht="12.6" customHeight="1"/>
    <row r="1462" ht="12.6" customHeight="1"/>
    <row r="1463" ht="12.6" customHeight="1"/>
    <row r="1464" ht="12.6" customHeight="1"/>
    <row r="1465" ht="12.6" customHeight="1"/>
    <row r="1466" ht="12.6" customHeight="1"/>
    <row r="1467" ht="12.6" customHeight="1"/>
    <row r="1468" ht="12.6" customHeight="1"/>
    <row r="1469" ht="12.6" customHeight="1"/>
    <row r="1470" ht="12.6" customHeight="1"/>
    <row r="1471" ht="15" customHeight="1"/>
    <row r="1472" ht="15" customHeight="1"/>
    <row r="1473" ht="15" customHeight="1"/>
    <row r="1474" ht="12.6" customHeight="1"/>
    <row r="1475" ht="12.6" customHeight="1"/>
    <row r="1476" ht="12.6" customHeight="1"/>
    <row r="1477" ht="12.6" customHeight="1"/>
    <row r="1478" ht="12.6" customHeight="1"/>
    <row r="1479" ht="12.6" customHeight="1"/>
    <row r="1480" ht="12.6" customHeight="1"/>
    <row r="1481" ht="12.6" customHeight="1"/>
    <row r="1482" ht="12.6" customHeight="1"/>
    <row r="1483" ht="12.6" customHeight="1"/>
    <row r="1484" ht="12.6" customHeight="1"/>
    <row r="1485" ht="12.6" customHeight="1"/>
    <row r="1486" ht="12.6" customHeight="1"/>
    <row r="1487" ht="12.6" customHeight="1"/>
    <row r="1488" ht="12.6" customHeight="1"/>
    <row r="1489" ht="12.6" customHeight="1"/>
    <row r="1490" ht="12.6" customHeight="1"/>
    <row r="1491" ht="12.6" customHeight="1"/>
    <row r="1492" ht="12.6" customHeight="1"/>
    <row r="1493" ht="12.6" customHeight="1"/>
    <row r="1494" ht="12.6" customHeight="1"/>
    <row r="1495" ht="15" customHeight="1"/>
    <row r="1496" ht="15" customHeight="1"/>
    <row r="1497" ht="15" customHeight="1"/>
    <row r="1498" ht="12.6" customHeight="1"/>
    <row r="1499" ht="12.6" customHeight="1"/>
    <row r="1500" ht="12.6" customHeight="1"/>
    <row r="1501" ht="12.6" customHeight="1"/>
    <row r="1502" ht="12.6" customHeight="1"/>
    <row r="1503" ht="12.6" customHeight="1"/>
    <row r="1504" ht="12.6" customHeight="1"/>
    <row r="1505" ht="12.6" customHeight="1"/>
    <row r="1506" ht="12.6" customHeight="1"/>
    <row r="1507" ht="12.6" customHeight="1"/>
    <row r="1508" ht="12.6" customHeight="1"/>
    <row r="1509" ht="12.6" customHeight="1"/>
    <row r="1510" ht="12.6" customHeight="1"/>
    <row r="1511" ht="12.6" customHeight="1"/>
    <row r="1512" ht="12.6" customHeight="1"/>
    <row r="1513" ht="12.6" customHeight="1"/>
    <row r="1514" ht="12.6" customHeight="1"/>
    <row r="1515" ht="12.6" customHeight="1"/>
    <row r="1516" ht="12.6" customHeight="1"/>
    <row r="1517" ht="12.6" customHeight="1"/>
    <row r="1518" ht="12.6" customHeight="1"/>
    <row r="1519" ht="15" customHeight="1"/>
    <row r="1520" ht="15" customHeight="1"/>
    <row r="1521" ht="15" customHeight="1"/>
    <row r="1522" ht="12.6" customHeight="1"/>
    <row r="1523" ht="12.6" customHeight="1"/>
    <row r="1524" ht="12.6" customHeight="1"/>
    <row r="1525" ht="12.6" customHeight="1"/>
    <row r="1526" ht="12.6" customHeight="1"/>
    <row r="1527" ht="12.6" customHeight="1"/>
    <row r="1528" ht="12.6" customHeight="1"/>
    <row r="1529" ht="12.6" customHeight="1"/>
    <row r="1530" ht="12.6" customHeight="1"/>
    <row r="1531" ht="12.6" customHeight="1"/>
    <row r="1532" ht="12.6" customHeight="1"/>
    <row r="1533" ht="12.6" customHeight="1"/>
    <row r="1534" ht="12.6" customHeight="1"/>
    <row r="1535" ht="12.6" customHeight="1"/>
    <row r="1536" ht="12.6" customHeight="1"/>
    <row r="1537" ht="12.6" customHeight="1"/>
    <row r="1538" ht="12.6" customHeight="1"/>
    <row r="1539" ht="12.6" customHeight="1"/>
    <row r="1540" ht="12.6" customHeight="1"/>
    <row r="1541" ht="12.6" customHeight="1"/>
    <row r="1542" ht="12.6" customHeight="1"/>
    <row r="1543" ht="15" customHeight="1"/>
    <row r="1544" ht="15" customHeight="1"/>
    <row r="1545" ht="15" customHeight="1"/>
    <row r="1546" ht="12.6" customHeight="1"/>
    <row r="1547" ht="12.6" customHeight="1"/>
    <row r="1548" ht="12.6" customHeight="1"/>
    <row r="1549" ht="12.6" customHeight="1"/>
    <row r="1550" ht="12.6" customHeight="1"/>
    <row r="1551" ht="12.6" customHeight="1"/>
    <row r="1552" ht="12.6" customHeight="1"/>
    <row r="1553" ht="12.6" customHeight="1"/>
    <row r="1554" ht="12.6" customHeight="1"/>
    <row r="1555" ht="12.6" customHeight="1"/>
    <row r="1556" ht="12.6" customHeight="1"/>
    <row r="1557" ht="12.6" customHeight="1"/>
    <row r="1558" ht="12.6" customHeight="1"/>
    <row r="1559" ht="12.6" customHeight="1"/>
    <row r="1560" ht="12.6" customHeight="1"/>
    <row r="1561" ht="12.6" customHeight="1"/>
    <row r="1562" ht="12.6" customHeight="1"/>
    <row r="1563" ht="12.6" customHeight="1"/>
    <row r="1564" ht="12.6" customHeight="1"/>
    <row r="1565" ht="12.6" customHeight="1"/>
    <row r="1566" ht="12.6" customHeight="1"/>
    <row r="1567" ht="15" customHeight="1"/>
    <row r="1568" ht="15" customHeight="1"/>
    <row r="1569" ht="15" customHeight="1"/>
    <row r="1570" ht="12.6" customHeight="1"/>
    <row r="1571" ht="12.6" customHeight="1"/>
    <row r="1572" ht="12.6" customHeight="1"/>
    <row r="1573" ht="12.6" customHeight="1"/>
    <row r="1574" ht="12.6" customHeight="1"/>
    <row r="1575" ht="12.6" customHeight="1"/>
    <row r="1576" ht="12.6" customHeight="1"/>
    <row r="1577" ht="12.6" customHeight="1"/>
    <row r="1578" ht="12.6" customHeight="1"/>
    <row r="1579" ht="12.6" customHeight="1"/>
    <row r="1580" ht="12.6" customHeight="1"/>
    <row r="1581" ht="12.6" customHeight="1"/>
    <row r="1582" ht="12.6" customHeight="1"/>
    <row r="1583" ht="12.6" customHeight="1"/>
    <row r="1584" ht="12.6" customHeight="1"/>
    <row r="1585" ht="12.6" customHeight="1"/>
    <row r="1586" ht="12.6" customHeight="1"/>
    <row r="1587" ht="12.6" customHeight="1"/>
    <row r="1588" ht="12.6" customHeight="1"/>
    <row r="1589" ht="12.6" customHeight="1"/>
    <row r="1590" ht="12.6" customHeight="1"/>
    <row r="1591" ht="15" customHeight="1"/>
    <row r="1592" ht="15" customHeight="1"/>
    <row r="1593" ht="15" customHeight="1"/>
    <row r="1594" ht="12.6" customHeight="1"/>
    <row r="1595" ht="12.6" customHeight="1"/>
    <row r="1596" ht="12.6" customHeight="1"/>
    <row r="1597" ht="12.6" customHeight="1"/>
    <row r="1598" ht="12.6" customHeight="1"/>
    <row r="1599" ht="12.6" customHeight="1"/>
    <row r="1600" ht="12.6" customHeight="1"/>
    <row r="1601" ht="12.6" customHeight="1"/>
    <row r="1602" ht="12.6" customHeight="1"/>
    <row r="1603" ht="12.6" customHeight="1"/>
    <row r="1604" ht="12.6" customHeight="1"/>
    <row r="1605" ht="12.6" customHeight="1"/>
    <row r="1606" ht="12.6" customHeight="1"/>
    <row r="1607" ht="12.6" customHeight="1"/>
    <row r="1608" ht="12.6" customHeight="1"/>
    <row r="1609" ht="12.6" customHeight="1"/>
    <row r="1610" ht="12.6" customHeight="1"/>
    <row r="1611" ht="12.6" customHeight="1"/>
    <row r="1612" ht="12.6" customHeight="1"/>
    <row r="1613" ht="12.6" customHeight="1"/>
    <row r="1614" ht="12.6" customHeight="1"/>
    <row r="1615" ht="15" customHeight="1"/>
    <row r="1616" ht="15" customHeight="1"/>
    <row r="1617" ht="15" customHeight="1"/>
    <row r="1618" ht="12.6" customHeight="1"/>
    <row r="1619" ht="12.6" customHeight="1"/>
    <row r="1620" ht="12.6" customHeight="1"/>
    <row r="1621" ht="12.6" customHeight="1"/>
    <row r="1622" ht="12.6" customHeight="1"/>
    <row r="1623" ht="12.6" customHeight="1"/>
    <row r="1624" ht="12.6" customHeight="1"/>
    <row r="1625" ht="12.6" customHeight="1"/>
    <row r="1626" ht="12.6" customHeight="1"/>
    <row r="1627" ht="12.6" customHeight="1"/>
    <row r="1628" ht="12.6" customHeight="1"/>
    <row r="1629" ht="12.6" customHeight="1"/>
    <row r="1630" ht="12.6" customHeight="1"/>
    <row r="1631" ht="12.6" customHeight="1"/>
    <row r="1632" ht="12.6" customHeight="1"/>
    <row r="1633" ht="12.6" customHeight="1"/>
    <row r="1634" ht="12.6" customHeight="1"/>
    <row r="1635" ht="12.6" customHeight="1"/>
    <row r="1636" ht="12.6" customHeight="1"/>
    <row r="1637" ht="12.6" customHeight="1"/>
    <row r="1638" ht="12.6" customHeight="1"/>
    <row r="1639" ht="15" customHeight="1"/>
    <row r="1640" ht="15" customHeight="1"/>
    <row r="1641" ht="15" customHeight="1"/>
    <row r="1642" ht="12.6" customHeight="1"/>
    <row r="1643" ht="12.6" customHeight="1"/>
    <row r="1644" ht="12.6" customHeight="1"/>
    <row r="1645" ht="12.6" customHeight="1"/>
    <row r="1646" ht="12.6" customHeight="1"/>
    <row r="1647" ht="12.6" customHeight="1"/>
    <row r="1648" ht="12.6" customHeight="1"/>
    <row r="1649" ht="12.6" customHeight="1"/>
    <row r="1650" ht="12.6" customHeight="1"/>
    <row r="1651" ht="12.6" customHeight="1"/>
    <row r="1652" ht="12.6" customHeight="1"/>
    <row r="1653" ht="12.6" customHeight="1"/>
    <row r="1654" ht="12.6" customHeight="1"/>
    <row r="1655" ht="12.6" customHeight="1"/>
    <row r="1656" ht="12.6" customHeight="1"/>
    <row r="1657" ht="12.6" customHeight="1"/>
    <row r="1658" ht="12.6" customHeight="1"/>
    <row r="1659" ht="12.6" customHeight="1"/>
    <row r="1660" ht="12.6" customHeight="1"/>
    <row r="1661" ht="12.6" customHeight="1"/>
    <row r="1662" ht="12.6" customHeight="1"/>
    <row r="1663" ht="15" customHeight="1"/>
    <row r="1664" ht="15" customHeight="1"/>
    <row r="1665" ht="15" customHeight="1"/>
    <row r="1666" ht="12.6" customHeight="1"/>
    <row r="1667" ht="12.6" customHeight="1"/>
    <row r="1668" ht="12.6" customHeight="1"/>
    <row r="1669" ht="12.6" customHeight="1"/>
    <row r="1670" ht="12.6" customHeight="1"/>
    <row r="1671" ht="12.6" customHeight="1"/>
    <row r="1672" ht="12.6" customHeight="1"/>
    <row r="1673" ht="12.6" customHeight="1"/>
    <row r="1674" ht="12.6" customHeight="1"/>
    <row r="1675" ht="12.6" customHeight="1"/>
    <row r="1676" ht="12.6" customHeight="1"/>
    <row r="1677" ht="12.6" customHeight="1"/>
    <row r="1678" ht="12.6" customHeight="1"/>
    <row r="1679" ht="12.6" customHeight="1"/>
    <row r="1680" ht="12.6" customHeight="1"/>
    <row r="1681" ht="12.6" customHeight="1"/>
    <row r="1682" ht="12.6" customHeight="1"/>
    <row r="1683" ht="12.6" customHeight="1"/>
    <row r="1684" ht="12.6" customHeight="1"/>
    <row r="1685" ht="12.6" customHeight="1"/>
    <row r="1686" ht="12.6" customHeight="1"/>
    <row r="1687" ht="15" customHeight="1"/>
    <row r="1688" ht="15" customHeight="1"/>
    <row r="1689" ht="15" customHeight="1"/>
    <row r="1690" ht="12.6" customHeight="1"/>
    <row r="1691" ht="12.6" customHeight="1"/>
    <row r="1692" ht="12.6" customHeight="1"/>
    <row r="1693" ht="12.6" customHeight="1"/>
    <row r="1694" ht="12.6" customHeight="1"/>
    <row r="1695" ht="12.6" customHeight="1"/>
    <row r="1696" ht="12.6" customHeight="1"/>
    <row r="1697" ht="12.6" customHeight="1"/>
    <row r="1698" ht="12.6" customHeight="1"/>
    <row r="1699" ht="12.6" customHeight="1"/>
    <row r="1700" ht="12.6" customHeight="1"/>
    <row r="1701" ht="12.6" customHeight="1"/>
    <row r="1702" ht="12.6" customHeight="1"/>
    <row r="1703" ht="12.6" customHeight="1"/>
    <row r="1704" ht="12.6" customHeight="1"/>
    <row r="1705" ht="12.6" customHeight="1"/>
    <row r="1706" ht="12.6" customHeight="1"/>
    <row r="1707" ht="12.6" customHeight="1"/>
    <row r="1708" ht="12.6" customHeight="1"/>
    <row r="1709" ht="12.6" customHeight="1"/>
    <row r="1710" ht="12.6" customHeight="1"/>
    <row r="1711" ht="15" customHeight="1"/>
    <row r="1712" ht="15" customHeight="1"/>
    <row r="1713" ht="15" customHeight="1"/>
    <row r="1714" ht="12.6" customHeight="1"/>
    <row r="1715" ht="12.6" customHeight="1"/>
    <row r="1716" ht="12.6" customHeight="1"/>
    <row r="1717" ht="12.6" customHeight="1"/>
    <row r="1718" ht="12.6" customHeight="1"/>
    <row r="1719" ht="12.6" customHeight="1"/>
    <row r="1720" ht="12.6" customHeight="1"/>
    <row r="1721" ht="12.6" customHeight="1"/>
    <row r="1722" ht="12.6" customHeight="1"/>
    <row r="1723" ht="12.6" customHeight="1"/>
    <row r="1724" ht="12.6" customHeight="1"/>
    <row r="1725" ht="12.6" customHeight="1"/>
    <row r="1726" ht="12.6" customHeight="1"/>
    <row r="1727" ht="12.6" customHeight="1"/>
    <row r="1728" ht="12.6" customHeight="1"/>
    <row r="1729" ht="12.6" customHeight="1"/>
    <row r="1730" ht="12.6" customHeight="1"/>
    <row r="1731" ht="12.6" customHeight="1"/>
    <row r="1732" ht="12.6" customHeight="1"/>
    <row r="1733" ht="12.6" customHeight="1"/>
    <row r="1734" ht="12.6" customHeight="1"/>
    <row r="1735" ht="15" customHeight="1"/>
    <row r="1736" ht="15" customHeight="1"/>
    <row r="1737" ht="15" customHeight="1"/>
    <row r="1738" ht="12.6" customHeight="1"/>
    <row r="1739" ht="12.6" customHeight="1"/>
    <row r="1740" ht="12.6" customHeight="1"/>
    <row r="1741" ht="12.6" customHeight="1"/>
    <row r="1742" ht="12.6" customHeight="1"/>
    <row r="1743" ht="12.6" customHeight="1"/>
    <row r="1744" ht="12.6" customHeight="1"/>
    <row r="1745" ht="12.6" customHeight="1"/>
    <row r="1746" ht="12.6" customHeight="1"/>
    <row r="1747" ht="12.6" customHeight="1"/>
    <row r="1748" ht="12.6" customHeight="1"/>
    <row r="1749" ht="12.6" customHeight="1"/>
    <row r="1750" ht="12.6" customHeight="1"/>
    <row r="1751" ht="12.6" customHeight="1"/>
    <row r="1752" ht="12.6" customHeight="1"/>
    <row r="1753" ht="12.6" customHeight="1"/>
    <row r="1754" ht="12.6" customHeight="1"/>
    <row r="1755" ht="12.6" customHeight="1"/>
    <row r="1756" ht="12.6" customHeight="1"/>
    <row r="1757" ht="12.6" customHeight="1"/>
    <row r="1758" ht="12.6" customHeight="1"/>
    <row r="1759" ht="15" customHeight="1"/>
    <row r="1760" ht="15" customHeight="1"/>
    <row r="1761" ht="15" customHeight="1"/>
    <row r="1762" ht="12.6" customHeight="1"/>
    <row r="1763" ht="12.6" customHeight="1"/>
    <row r="1764" ht="12.6" customHeight="1"/>
    <row r="1765" ht="12.6" customHeight="1"/>
    <row r="1766" ht="12.6" customHeight="1"/>
    <row r="1767" ht="12.6" customHeight="1"/>
    <row r="1768" ht="12.6" customHeight="1"/>
    <row r="1769" ht="12.6" customHeight="1"/>
    <row r="1770" ht="12.6" customHeight="1"/>
    <row r="1771" ht="12.6" customHeight="1"/>
    <row r="1772" ht="12.6" customHeight="1"/>
    <row r="1773" ht="12.6" customHeight="1"/>
    <row r="1774" ht="12.6" customHeight="1"/>
    <row r="1775" ht="12.6" customHeight="1"/>
    <row r="1776" ht="12.6" customHeight="1"/>
    <row r="1777" ht="12.6" customHeight="1"/>
    <row r="1778" ht="12.6" customHeight="1"/>
    <row r="1779" ht="12.6" customHeight="1"/>
    <row r="1780" ht="12.6" customHeight="1"/>
    <row r="1781" ht="12.6" customHeight="1"/>
    <row r="1782" ht="12.6" customHeight="1"/>
    <row r="1783" ht="15" customHeight="1"/>
    <row r="1784" ht="15" customHeight="1"/>
    <row r="1785" ht="15" customHeight="1"/>
    <row r="1786" ht="12.6" customHeight="1"/>
    <row r="1787" ht="12.6" customHeight="1"/>
    <row r="1788" ht="12.6" customHeight="1"/>
    <row r="1789" ht="12.6" customHeight="1"/>
    <row r="1790" ht="12.6" customHeight="1"/>
    <row r="1791" ht="12.6" customHeight="1"/>
    <row r="1792" ht="12.6" customHeight="1"/>
    <row r="1793" ht="12.6" customHeight="1"/>
    <row r="1794" ht="12.6" customHeight="1"/>
    <row r="1795" ht="12.6" customHeight="1"/>
    <row r="1796" ht="12.6" customHeight="1"/>
    <row r="1797" ht="12.6" customHeight="1"/>
    <row r="1798" ht="12.6" customHeight="1"/>
    <row r="1799" ht="12.6" customHeight="1"/>
    <row r="1800" ht="12.6" customHeight="1"/>
    <row r="1801" ht="12.6" customHeight="1"/>
    <row r="1802" ht="12.6" customHeight="1"/>
    <row r="1803" ht="12.6" customHeight="1"/>
    <row r="1804" ht="12.6" customHeight="1"/>
    <row r="1805" ht="12.6" customHeight="1"/>
    <row r="1806" ht="12.6" customHeight="1"/>
    <row r="1807" ht="15" customHeight="1"/>
    <row r="1808" ht="15" customHeight="1"/>
    <row r="1809" ht="15" customHeight="1"/>
    <row r="1810" ht="12.6" customHeight="1"/>
    <row r="1811" ht="12.6" customHeight="1"/>
    <row r="1812" ht="12.6" customHeight="1"/>
    <row r="1813" ht="12.6" customHeight="1"/>
    <row r="1814" ht="12.6" customHeight="1"/>
    <row r="1815" ht="12.6" customHeight="1"/>
    <row r="1816" ht="12.6" customHeight="1"/>
    <row r="1817" ht="12.6" customHeight="1"/>
    <row r="1818" ht="12.6" customHeight="1"/>
    <row r="1819" ht="12.6" customHeight="1"/>
    <row r="1820" ht="12.6" customHeight="1"/>
    <row r="1821" ht="12.6" customHeight="1"/>
    <row r="1822" ht="12.6" customHeight="1"/>
    <row r="1823" ht="12.6" customHeight="1"/>
    <row r="1824" ht="12.6" customHeight="1"/>
    <row r="1825" ht="12.6" customHeight="1"/>
    <row r="1826" ht="12.6" customHeight="1"/>
    <row r="1827" ht="12.6" customHeight="1"/>
    <row r="1828" ht="12.6" customHeight="1"/>
    <row r="1829" ht="12.6" customHeight="1"/>
    <row r="1830" ht="12.6" customHeight="1"/>
    <row r="1831" ht="15" customHeight="1"/>
    <row r="1832" ht="15" customHeight="1"/>
    <row r="1833" ht="15" customHeight="1"/>
    <row r="1834" ht="12.6" customHeight="1"/>
    <row r="1835" ht="12.6" customHeight="1"/>
    <row r="1836" ht="12.6" customHeight="1"/>
    <row r="1837" ht="12.6" customHeight="1"/>
    <row r="1838" ht="12.6" customHeight="1"/>
    <row r="1839" ht="12.6" customHeight="1"/>
    <row r="1840" ht="12.6" customHeight="1"/>
    <row r="1841" ht="12.6" customHeight="1"/>
    <row r="1842" ht="12.6" customHeight="1"/>
    <row r="1843" ht="12.6" customHeight="1"/>
    <row r="1844" ht="12.6" customHeight="1"/>
    <row r="1845" ht="12.6" customHeight="1"/>
    <row r="1846" ht="12.6" customHeight="1"/>
    <row r="1847" ht="12.6" customHeight="1"/>
    <row r="1848" ht="12.6" customHeight="1"/>
    <row r="1849" ht="12.6" customHeight="1"/>
    <row r="1850" ht="12.6" customHeight="1"/>
    <row r="1851" ht="12.6" customHeight="1"/>
    <row r="1852" ht="12.6" customHeight="1"/>
    <row r="1853" ht="12.6" customHeight="1"/>
    <row r="1854" ht="12.6" customHeight="1"/>
    <row r="1855" ht="15" customHeight="1"/>
    <row r="1856" ht="15" customHeight="1"/>
    <row r="1857" ht="15" customHeight="1"/>
    <row r="1858" ht="12.6" customHeight="1"/>
    <row r="1859" ht="12.6" customHeight="1"/>
    <row r="1860" ht="12.6" customHeight="1"/>
    <row r="1861" ht="12.6" customHeight="1"/>
    <row r="1862" ht="12.6" customHeight="1"/>
    <row r="1863" ht="12.6" customHeight="1"/>
    <row r="1864" ht="12.6" customHeight="1"/>
    <row r="1865" ht="12.6" customHeight="1"/>
    <row r="1866" ht="12.6" customHeight="1"/>
    <row r="1867" ht="12.6" customHeight="1"/>
    <row r="1868" ht="12.6" customHeight="1"/>
    <row r="1869" ht="12.6" customHeight="1"/>
    <row r="1870" ht="12.6" customHeight="1"/>
    <row r="1871" ht="12.6" customHeight="1"/>
    <row r="1872" ht="12.6" customHeight="1"/>
    <row r="1873" ht="12.6" customHeight="1"/>
    <row r="1874" ht="12.6" customHeight="1"/>
    <row r="1875" ht="12.6" customHeight="1"/>
    <row r="1876" ht="12.6" customHeight="1"/>
    <row r="1877" ht="12.6" customHeight="1"/>
    <row r="1878" ht="12.6" customHeight="1"/>
    <row r="1879" ht="15" customHeight="1"/>
    <row r="1880" ht="15" customHeight="1"/>
    <row r="1881" ht="15" customHeight="1"/>
    <row r="1882" ht="12.6" customHeight="1"/>
    <row r="1883" ht="12.6" customHeight="1"/>
    <row r="1884" ht="12.6" customHeight="1"/>
    <row r="1885" ht="12.6" customHeight="1"/>
    <row r="1886" ht="12.6" customHeight="1"/>
    <row r="1887" ht="12.6" customHeight="1"/>
    <row r="1888" ht="12.6" customHeight="1"/>
    <row r="1889" ht="12.6" customHeight="1"/>
    <row r="1890" ht="12.6" customHeight="1"/>
    <row r="1891" ht="12.6" customHeight="1"/>
    <row r="1892" ht="12.6" customHeight="1"/>
    <row r="1893" ht="12.6" customHeight="1"/>
    <row r="1894" ht="12.6" customHeight="1"/>
    <row r="1895" ht="12.6" customHeight="1"/>
    <row r="1896" ht="12.6" customHeight="1"/>
    <row r="1897" ht="12.6" customHeight="1"/>
    <row r="1898" ht="12.6" customHeight="1"/>
    <row r="1899" ht="12.6" customHeight="1"/>
    <row r="1900" ht="12.6" customHeight="1"/>
    <row r="1901" ht="12.6" customHeight="1"/>
    <row r="1902" ht="12.6" customHeight="1"/>
    <row r="1903" ht="15" customHeight="1"/>
    <row r="1904" ht="15" customHeight="1"/>
    <row r="1905" ht="15" customHeight="1"/>
    <row r="1906" ht="12.6" customHeight="1"/>
    <row r="1907" ht="12.6" customHeight="1"/>
    <row r="1908" ht="12.6" customHeight="1"/>
    <row r="1909" ht="12.6" customHeight="1"/>
    <row r="1910" ht="12.6" customHeight="1"/>
    <row r="1911" ht="12.6" customHeight="1"/>
    <row r="1912" ht="12.6" customHeight="1"/>
    <row r="1913" ht="12.6" customHeight="1"/>
    <row r="1914" ht="12.6" customHeight="1"/>
    <row r="1915" ht="12.6" customHeight="1"/>
    <row r="1916" ht="12.6" customHeight="1"/>
    <row r="1917" ht="12.6" customHeight="1"/>
    <row r="1918" ht="12.6" customHeight="1"/>
    <row r="1919" ht="12.6" customHeight="1"/>
    <row r="1920" ht="12.6" customHeight="1"/>
    <row r="1921" ht="12.6" customHeight="1"/>
    <row r="1922" ht="12.6" customHeight="1"/>
    <row r="1923" ht="12.6" customHeight="1"/>
    <row r="1924" ht="12.6" customHeight="1"/>
    <row r="1925" ht="12.6" customHeight="1"/>
    <row r="1926" ht="12.6" customHeight="1"/>
    <row r="1927" ht="15" customHeight="1"/>
    <row r="1928" ht="15" customHeight="1"/>
    <row r="1929" ht="15" customHeight="1"/>
    <row r="1930" ht="12.6" customHeight="1"/>
    <row r="1931" ht="12.6" customHeight="1"/>
    <row r="1932" ht="12.6" customHeight="1"/>
    <row r="1933" ht="12.6" customHeight="1"/>
    <row r="1934" ht="12.6" customHeight="1"/>
    <row r="1935" ht="12.6" customHeight="1"/>
    <row r="1936" ht="12.6" customHeight="1"/>
    <row r="1937" ht="12.6" customHeight="1"/>
    <row r="1938" ht="12.6" customHeight="1"/>
    <row r="1939" ht="12.6" customHeight="1"/>
    <row r="1940" ht="12.6" customHeight="1"/>
    <row r="1941" ht="12.6" customHeight="1"/>
    <row r="1942" ht="12.6" customHeight="1"/>
    <row r="1943" ht="12.6" customHeight="1"/>
    <row r="1944" ht="12.6" customHeight="1"/>
    <row r="1945" ht="12.6" customHeight="1"/>
    <row r="1946" ht="12.6" customHeight="1"/>
    <row r="1947" ht="12.6" customHeight="1"/>
    <row r="1948" ht="12.6" customHeight="1"/>
    <row r="1949" ht="12.6" customHeight="1"/>
    <row r="1950" ht="12.6" customHeight="1"/>
    <row r="1951" ht="15" customHeight="1"/>
    <row r="1952" ht="15" customHeight="1"/>
    <row r="1953" ht="15" customHeight="1"/>
    <row r="1954" ht="12.6" customHeight="1"/>
    <row r="1955" ht="12.6" customHeight="1"/>
    <row r="1956" ht="12.6" customHeight="1"/>
    <row r="1957" ht="12.6" customHeight="1"/>
    <row r="1958" ht="12.6" customHeight="1"/>
    <row r="1959" ht="12.6" customHeight="1"/>
    <row r="1960" ht="12.6" customHeight="1"/>
    <row r="1961" ht="12.6" customHeight="1"/>
    <row r="1962" ht="12.6" customHeight="1"/>
    <row r="1963" ht="12.6" customHeight="1"/>
    <row r="1964" ht="12.6" customHeight="1"/>
    <row r="1965" ht="12.6" customHeight="1"/>
    <row r="1966" ht="12.6" customHeight="1"/>
    <row r="1967" ht="12.6" customHeight="1"/>
    <row r="1968" ht="12.6" customHeight="1"/>
    <row r="1969" ht="12.6" customHeight="1"/>
    <row r="1970" ht="12.6" customHeight="1"/>
    <row r="1971" ht="12.6" customHeight="1"/>
    <row r="1972" ht="12.6" customHeight="1"/>
    <row r="1973" ht="12.6" customHeight="1"/>
    <row r="1974" ht="12.6" customHeight="1"/>
    <row r="1975" ht="15" customHeight="1"/>
    <row r="1976" ht="15" customHeight="1"/>
    <row r="1977" ht="15" customHeight="1"/>
    <row r="1978" ht="12.6" customHeight="1"/>
    <row r="1979" ht="12.6" customHeight="1"/>
    <row r="1980" ht="12.6" customHeight="1"/>
    <row r="1981" ht="12.6" customHeight="1"/>
    <row r="1982" ht="12.6" customHeight="1"/>
    <row r="1983" ht="12.6" customHeight="1"/>
    <row r="1984" ht="12.6" customHeight="1"/>
    <row r="1985" ht="12.6" customHeight="1"/>
    <row r="1986" ht="12.6" customHeight="1"/>
    <row r="1987" ht="12.6" customHeight="1"/>
    <row r="1988" ht="12.6" customHeight="1"/>
    <row r="1989" ht="12.6" customHeight="1"/>
    <row r="1990" ht="12.6" customHeight="1"/>
    <row r="1991" ht="12.6" customHeight="1"/>
    <row r="1992" ht="12.6" customHeight="1"/>
    <row r="1993" ht="12.6" customHeight="1"/>
    <row r="1994" ht="12.6" customHeight="1"/>
    <row r="1995" ht="12.6" customHeight="1"/>
    <row r="1996" ht="12.6" customHeight="1"/>
    <row r="1997" ht="12.6" customHeight="1"/>
    <row r="1998" ht="12.6" customHeight="1"/>
    <row r="1999" ht="15" customHeight="1"/>
    <row r="2000" ht="15" customHeight="1"/>
    <row r="2001" ht="15" customHeight="1"/>
    <row r="2002" ht="12.6" customHeight="1"/>
    <row r="2003" ht="12.6" customHeight="1"/>
    <row r="2004" ht="12.6" customHeight="1"/>
    <row r="2005" ht="12.6" customHeight="1"/>
    <row r="2006" ht="12.6" customHeight="1"/>
    <row r="2007" ht="12.6" customHeight="1"/>
    <row r="2008" ht="12.6" customHeight="1"/>
    <row r="2009" ht="12.6" customHeight="1"/>
    <row r="2010" ht="12.6" customHeight="1"/>
    <row r="2011" ht="12.6" customHeight="1"/>
    <row r="2012" ht="12.6" customHeight="1"/>
    <row r="2013" ht="12.6" customHeight="1"/>
    <row r="2014" ht="12.6" customHeight="1"/>
    <row r="2015" ht="12.6" customHeight="1"/>
    <row r="2016" ht="12.6" customHeight="1"/>
    <row r="2017" ht="12.6" customHeight="1"/>
    <row r="2018" ht="12.6" customHeight="1"/>
    <row r="2019" ht="12.6" customHeight="1"/>
    <row r="2020" ht="12.6" customHeight="1"/>
    <row r="2021" ht="12.6" customHeight="1"/>
    <row r="2022" ht="12.6" customHeight="1"/>
    <row r="2023" ht="15" customHeight="1"/>
    <row r="2024" ht="15" customHeight="1"/>
    <row r="2025" ht="15" customHeight="1"/>
    <row r="2026" ht="12.6" customHeight="1"/>
    <row r="2027" ht="12.6" customHeight="1"/>
    <row r="2028" ht="12.6" customHeight="1"/>
    <row r="2029" ht="12.6" customHeight="1"/>
    <row r="2030" ht="12.6" customHeight="1"/>
    <row r="2031" ht="12.6" customHeight="1"/>
    <row r="2032" ht="12.6" customHeight="1"/>
    <row r="2033" ht="12.6" customHeight="1"/>
    <row r="2034" ht="12.6" customHeight="1"/>
    <row r="2035" ht="12.6" customHeight="1"/>
    <row r="2036" ht="12.6" customHeight="1"/>
    <row r="2037" ht="12.6" customHeight="1"/>
    <row r="2038" ht="12.6" customHeight="1"/>
    <row r="2039" ht="12.6" customHeight="1"/>
    <row r="2040" ht="12.6" customHeight="1"/>
    <row r="2041" ht="12.6" customHeight="1"/>
    <row r="2042" ht="12.6" customHeight="1"/>
    <row r="2043" ht="12.6" customHeight="1"/>
    <row r="2044" ht="12.6" customHeight="1"/>
    <row r="2045" ht="12.6" customHeight="1"/>
    <row r="2046" ht="12.6" customHeight="1"/>
    <row r="2047" ht="15" customHeight="1"/>
    <row r="2048" ht="15" customHeight="1"/>
    <row r="2049" ht="15" customHeight="1"/>
    <row r="2050" ht="12.6" customHeight="1"/>
    <row r="2051" ht="12.6" customHeight="1"/>
    <row r="2052" ht="12.6" customHeight="1"/>
    <row r="2053" ht="12.6" customHeight="1"/>
    <row r="2054" ht="12.6" customHeight="1"/>
    <row r="2055" ht="12.6" customHeight="1"/>
    <row r="2056" ht="12.6" customHeight="1"/>
    <row r="2057" ht="12.6" customHeight="1"/>
    <row r="2058" ht="12.6" customHeight="1"/>
    <row r="2059" ht="12.6" customHeight="1"/>
    <row r="2060" ht="12.6" customHeight="1"/>
    <row r="2061" ht="12.6" customHeight="1"/>
    <row r="2062" ht="12.6" customHeight="1"/>
    <row r="2063" ht="12.6" customHeight="1"/>
    <row r="2064" ht="12.6" customHeight="1"/>
    <row r="2065" ht="12.6" customHeight="1"/>
    <row r="2066" ht="12.6" customHeight="1"/>
    <row r="2067" ht="12.6" customHeight="1"/>
    <row r="2068" ht="12.6" customHeight="1"/>
    <row r="2069" ht="12.6" customHeight="1"/>
    <row r="2070" ht="12.6" customHeight="1"/>
    <row r="2071" ht="15" customHeight="1"/>
    <row r="2072" ht="15" customHeight="1"/>
    <row r="2073" ht="15" customHeight="1"/>
    <row r="2074" ht="12.6" customHeight="1"/>
    <row r="2075" ht="12.6" customHeight="1"/>
    <row r="2076" ht="12.6" customHeight="1"/>
    <row r="2077" ht="12.6" customHeight="1"/>
    <row r="2078" ht="12.6" customHeight="1"/>
    <row r="2079" ht="12.6" customHeight="1"/>
    <row r="2080" ht="12.6" customHeight="1"/>
    <row r="2081" ht="12.6" customHeight="1"/>
    <row r="2082" ht="12.6" customHeight="1"/>
    <row r="2083" ht="12.6" customHeight="1"/>
    <row r="2084" ht="12.6" customHeight="1"/>
    <row r="2085" ht="12.6" customHeight="1"/>
    <row r="2086" ht="12.6" customHeight="1"/>
    <row r="2087" ht="12.6" customHeight="1"/>
    <row r="2088" ht="12.6" customHeight="1"/>
    <row r="2089" ht="12.6" customHeight="1"/>
    <row r="2090" ht="12.6" customHeight="1"/>
    <row r="2091" ht="12.6" customHeight="1"/>
    <row r="2092" ht="12.6" customHeight="1"/>
    <row r="2093" ht="12.6" customHeight="1"/>
    <row r="2094" ht="12.6" customHeight="1"/>
    <row r="2095" ht="15" customHeight="1"/>
    <row r="2096" ht="15" customHeight="1"/>
    <row r="2097" ht="15" customHeight="1"/>
    <row r="2098" ht="12.6" customHeight="1"/>
    <row r="2099" ht="12.6" customHeight="1"/>
    <row r="2100" ht="12.6" customHeight="1"/>
    <row r="2101" ht="12.6" customHeight="1"/>
    <row r="2102" ht="12.6" customHeight="1"/>
    <row r="2103" ht="12.6" customHeight="1"/>
    <row r="2104" ht="12.6" customHeight="1"/>
    <row r="2105" ht="12.6" customHeight="1"/>
    <row r="2106" ht="12.6" customHeight="1"/>
    <row r="2107" ht="12.6" customHeight="1"/>
    <row r="2108" ht="12.6" customHeight="1"/>
    <row r="2109" ht="12.6" customHeight="1"/>
    <row r="2110" ht="12.6" customHeight="1"/>
    <row r="2111" ht="12.6" customHeight="1"/>
    <row r="2112" ht="12.6" customHeight="1"/>
    <row r="2113" ht="12.6" customHeight="1"/>
    <row r="2114" ht="12.6" customHeight="1"/>
    <row r="2115" ht="12.6" customHeight="1"/>
    <row r="2116" ht="12.6" customHeight="1"/>
    <row r="2117" ht="12.6" customHeight="1"/>
    <row r="2118" ht="12.6" customHeight="1"/>
    <row r="2119" ht="15" customHeight="1"/>
    <row r="2120" ht="15" customHeight="1"/>
    <row r="2121" ht="15" customHeight="1"/>
    <row r="2122" ht="12.6" customHeight="1"/>
    <row r="2123" ht="12.6" customHeight="1"/>
    <row r="2124" ht="12.6" customHeight="1"/>
    <row r="2125" ht="12.6" customHeight="1"/>
    <row r="2126" ht="12.6" customHeight="1"/>
    <row r="2127" ht="12.6" customHeight="1"/>
    <row r="2128" ht="12.6" customHeight="1"/>
    <row r="2129" ht="12.6" customHeight="1"/>
    <row r="2130" ht="12.6" customHeight="1"/>
    <row r="2131" ht="12.6" customHeight="1"/>
    <row r="2132" ht="12.6" customHeight="1"/>
    <row r="2133" ht="12.6" customHeight="1"/>
    <row r="2134" ht="12.6" customHeight="1"/>
    <row r="2135" ht="12.6" customHeight="1"/>
    <row r="2136" ht="12.6" customHeight="1"/>
    <row r="2137" ht="12.6" customHeight="1"/>
    <row r="2138" ht="12.6" customHeight="1"/>
    <row r="2139" ht="12.6" customHeight="1"/>
    <row r="2140" ht="12.6" customHeight="1"/>
    <row r="2141" ht="12.6" customHeight="1"/>
    <row r="2142" ht="12.6" customHeight="1"/>
    <row r="2143" ht="15" customHeight="1"/>
    <row r="2144" ht="15" customHeight="1"/>
    <row r="2145" ht="15" customHeight="1"/>
    <row r="2146" ht="12.6" customHeight="1"/>
    <row r="2147" ht="12.6" customHeight="1"/>
    <row r="2148" ht="12.6" customHeight="1"/>
    <row r="2149" ht="12.6" customHeight="1"/>
    <row r="2150" ht="12.6" customHeight="1"/>
    <row r="2151" ht="12.6" customHeight="1"/>
    <row r="2152" ht="12.6" customHeight="1"/>
    <row r="2153" ht="12.6" customHeight="1"/>
    <row r="2154" ht="12.6" customHeight="1"/>
    <row r="2155" ht="12.6" customHeight="1"/>
    <row r="2156" ht="12.6" customHeight="1"/>
    <row r="2157" ht="12.6" customHeight="1"/>
    <row r="2158" ht="12.6" customHeight="1"/>
    <row r="2159" ht="12.6" customHeight="1"/>
    <row r="2160" ht="12.6" customHeight="1"/>
    <row r="2161" ht="12.6" customHeight="1"/>
    <row r="2162" ht="12.6" customHeight="1"/>
    <row r="2163" ht="12.6" customHeight="1"/>
    <row r="2164" ht="12.6" customHeight="1"/>
    <row r="2165" ht="12.6" customHeight="1"/>
    <row r="2166" ht="12.6" customHeight="1"/>
    <row r="2167" ht="15" customHeight="1"/>
    <row r="2168" ht="15" customHeight="1"/>
    <row r="2169" ht="15" customHeight="1"/>
    <row r="2170" ht="12.6" customHeight="1"/>
    <row r="2171" ht="12.6" customHeight="1"/>
    <row r="2172" ht="12.6" customHeight="1"/>
    <row r="2173" ht="12.6" customHeight="1"/>
    <row r="2174" ht="12.6" customHeight="1"/>
    <row r="2175" ht="12.6" customHeight="1"/>
    <row r="2176" ht="12.6" customHeight="1"/>
    <row r="2177" ht="12.6" customHeight="1"/>
    <row r="2178" ht="12.6" customHeight="1"/>
    <row r="2179" ht="12.6" customHeight="1"/>
    <row r="2180" ht="12.6" customHeight="1"/>
    <row r="2181" ht="12.6" customHeight="1"/>
    <row r="2182" ht="12.6" customHeight="1"/>
    <row r="2183" ht="12.6" customHeight="1"/>
    <row r="2184" ht="12.6" customHeight="1"/>
    <row r="2185" ht="12.6" customHeight="1"/>
    <row r="2186" ht="12.6" customHeight="1"/>
    <row r="2187" ht="12.6" customHeight="1"/>
    <row r="2188" ht="12.6" customHeight="1"/>
    <row r="2189" ht="12.6" customHeight="1"/>
    <row r="2190" ht="12.6" customHeight="1"/>
    <row r="2191" ht="15" customHeight="1"/>
    <row r="2192" ht="15" customHeight="1"/>
    <row r="2193" ht="15" customHeight="1"/>
    <row r="2194" ht="12.6" customHeight="1"/>
    <row r="2195" ht="12.6" customHeight="1"/>
    <row r="2196" ht="12.6" customHeight="1"/>
    <row r="2197" ht="12.6" customHeight="1"/>
    <row r="2198" ht="12.6" customHeight="1"/>
    <row r="2199" ht="12.6" customHeight="1"/>
    <row r="2200" ht="12.6" customHeight="1"/>
    <row r="2201" ht="12.6" customHeight="1"/>
    <row r="2202" ht="12.6" customHeight="1"/>
    <row r="2203" ht="12.6" customHeight="1"/>
    <row r="2204" ht="12.6" customHeight="1"/>
    <row r="2205" ht="12.6" customHeight="1"/>
    <row r="2206" ht="12.6" customHeight="1"/>
    <row r="2207" ht="12.6" customHeight="1"/>
    <row r="2208" ht="12.6" customHeight="1"/>
    <row r="2209" ht="12.6" customHeight="1"/>
    <row r="2210" ht="12.6" customHeight="1"/>
    <row r="2211" ht="12.6" customHeight="1"/>
    <row r="2212" ht="12.6" customHeight="1"/>
    <row r="2213" ht="12.6" customHeight="1"/>
    <row r="2214" ht="12.6" customHeight="1"/>
    <row r="2215" ht="15" customHeight="1"/>
    <row r="2216" ht="15" customHeight="1"/>
    <row r="2217" ht="15" customHeight="1"/>
    <row r="2218" ht="12.6" customHeight="1"/>
    <row r="2219" ht="12.6" customHeight="1"/>
    <row r="2220" ht="12.6" customHeight="1"/>
    <row r="2221" ht="12.6" customHeight="1"/>
    <row r="2222" ht="12.6" customHeight="1"/>
    <row r="2223" ht="12.6" customHeight="1"/>
    <row r="2224" ht="12.6" customHeight="1"/>
    <row r="2225" ht="12.6" customHeight="1"/>
    <row r="2226" ht="12.6" customHeight="1"/>
    <row r="2227" ht="12.6" customHeight="1"/>
    <row r="2228" ht="12.6" customHeight="1"/>
    <row r="2229" ht="12.6" customHeight="1"/>
    <row r="2230" ht="12.6" customHeight="1"/>
    <row r="2231" ht="12.6" customHeight="1"/>
    <row r="2232" ht="12.6" customHeight="1"/>
    <row r="2233" ht="12.6" customHeight="1"/>
    <row r="2234" ht="12.6" customHeight="1"/>
    <row r="2235" ht="12.6" customHeight="1"/>
    <row r="2236" ht="12.6" customHeight="1"/>
    <row r="2237" ht="12.6" customHeight="1"/>
    <row r="2238" ht="12.6" customHeight="1"/>
    <row r="2239" ht="15" customHeight="1"/>
    <row r="2240" ht="15" customHeight="1"/>
    <row r="2241" ht="15" customHeight="1"/>
    <row r="2242" ht="12.6" customHeight="1"/>
    <row r="2243" ht="12.6" customHeight="1"/>
    <row r="2244" ht="12.6" customHeight="1"/>
    <row r="2245" ht="12.6" customHeight="1"/>
    <row r="2246" ht="12.6" customHeight="1"/>
    <row r="2247" ht="12.6" customHeight="1"/>
    <row r="2248" ht="12.6" customHeight="1"/>
    <row r="2249" ht="12.6" customHeight="1"/>
    <row r="2250" ht="12.6" customHeight="1"/>
    <row r="2251" ht="12.6" customHeight="1"/>
    <row r="2252" ht="12.6" customHeight="1"/>
    <row r="2253" ht="12.6" customHeight="1"/>
    <row r="2254" ht="12.6" customHeight="1"/>
    <row r="2255" ht="12.6" customHeight="1"/>
    <row r="2256" ht="12.6" customHeight="1"/>
    <row r="2257" ht="12.6" customHeight="1"/>
    <row r="2258" ht="12.6" customHeight="1"/>
    <row r="2259" ht="12.6" customHeight="1"/>
    <row r="2260" ht="12.6" customHeight="1"/>
    <row r="2261" ht="12.6" customHeight="1"/>
    <row r="2262" ht="12.6" customHeight="1"/>
    <row r="2263" ht="15" customHeight="1"/>
    <row r="2264" ht="15" customHeight="1"/>
    <row r="2265" ht="15" customHeight="1"/>
    <row r="2266" ht="12.6" customHeight="1"/>
    <row r="2267" ht="12.6" customHeight="1"/>
    <row r="2268" ht="12.6" customHeight="1"/>
    <row r="2269" ht="12.6" customHeight="1"/>
    <row r="2270" ht="12.6" customHeight="1"/>
    <row r="2271" ht="12.6" customHeight="1"/>
    <row r="2272" ht="12.6" customHeight="1"/>
    <row r="2273" ht="12.6" customHeight="1"/>
    <row r="2274" ht="12.6" customHeight="1"/>
    <row r="2275" ht="12.6" customHeight="1"/>
    <row r="2276" ht="12.6" customHeight="1"/>
    <row r="2277" ht="12.6" customHeight="1"/>
    <row r="2278" ht="12.6" customHeight="1"/>
    <row r="2279" ht="12.6" customHeight="1"/>
    <row r="2280" ht="12.6" customHeight="1"/>
    <row r="2281" ht="12.6" customHeight="1"/>
    <row r="2282" ht="12.6" customHeight="1"/>
    <row r="2283" ht="12.6" customHeight="1"/>
    <row r="2284" ht="12.6" customHeight="1"/>
    <row r="2285" ht="12.6" customHeight="1"/>
    <row r="2286" ht="12.6" customHeight="1"/>
    <row r="2287" ht="15" customHeight="1"/>
    <row r="2288" ht="15" customHeight="1"/>
    <row r="2289" ht="15" customHeight="1"/>
    <row r="2290" ht="12.6" customHeight="1"/>
    <row r="2291" ht="12.6" customHeight="1"/>
    <row r="2292" ht="12.6" customHeight="1"/>
    <row r="2293" ht="12.6" customHeight="1"/>
    <row r="2294" ht="12.6" customHeight="1"/>
    <row r="2295" ht="12.6" customHeight="1"/>
    <row r="2296" ht="12.6" customHeight="1"/>
    <row r="2297" ht="12.6" customHeight="1"/>
    <row r="2298" ht="12.6" customHeight="1"/>
    <row r="2299" ht="12.6" customHeight="1"/>
    <row r="2300" ht="12.6" customHeight="1"/>
    <row r="2301" ht="12.6" customHeight="1"/>
    <row r="2302" ht="12.6" customHeight="1"/>
    <row r="2303" ht="12.6" customHeight="1"/>
    <row r="2304" ht="12.6" customHeight="1"/>
    <row r="2305" ht="12.6" customHeight="1"/>
    <row r="2306" ht="12.6" customHeight="1"/>
    <row r="2307" ht="12.6" customHeight="1"/>
    <row r="2308" ht="12.6" customHeight="1"/>
    <row r="2309" ht="12.6" customHeight="1"/>
    <row r="2310" ht="12.6" customHeight="1"/>
    <row r="2311" ht="15" customHeight="1"/>
    <row r="2312" ht="15" customHeight="1"/>
    <row r="2313" ht="15" customHeight="1"/>
    <row r="2314" ht="12.6" customHeight="1"/>
    <row r="2315" ht="12.6" customHeight="1"/>
    <row r="2316" ht="12.6" customHeight="1"/>
    <row r="2317" ht="12.6" customHeight="1"/>
    <row r="2318" ht="12.6" customHeight="1"/>
    <row r="2319" ht="12.6" customHeight="1"/>
    <row r="2320" ht="12.6" customHeight="1"/>
    <row r="2321" ht="12.6" customHeight="1"/>
    <row r="2322" ht="12.6" customHeight="1"/>
    <row r="2323" ht="12.6" customHeight="1"/>
    <row r="2324" ht="12.6" customHeight="1"/>
    <row r="2325" ht="12.6" customHeight="1"/>
    <row r="2326" ht="12.6" customHeight="1"/>
    <row r="2327" ht="12.6" customHeight="1"/>
    <row r="2328" ht="12.6" customHeight="1"/>
    <row r="2329" ht="12.6" customHeight="1"/>
    <row r="2330" ht="12.6" customHeight="1"/>
    <row r="2331" ht="12.6" customHeight="1"/>
    <row r="2332" ht="12.6" customHeight="1"/>
    <row r="2333" ht="12.6" customHeight="1"/>
    <row r="2334" ht="12.6" customHeight="1"/>
    <row r="2335" ht="15" customHeight="1"/>
    <row r="2336" ht="15" customHeight="1"/>
    <row r="2337" ht="15" customHeight="1"/>
    <row r="2338" ht="12.6" customHeight="1"/>
    <row r="2339" ht="12.6" customHeight="1"/>
    <row r="2340" ht="12.6" customHeight="1"/>
    <row r="2341" ht="12.6" customHeight="1"/>
    <row r="2342" ht="12.6" customHeight="1"/>
    <row r="2343" ht="12.6" customHeight="1"/>
    <row r="2344" ht="12.6" customHeight="1"/>
    <row r="2345" ht="12.6" customHeight="1"/>
    <row r="2346" ht="12.6" customHeight="1"/>
    <row r="2347" ht="12.6" customHeight="1"/>
    <row r="2348" ht="12.6" customHeight="1"/>
    <row r="2349" ht="12.6" customHeight="1"/>
    <row r="2350" ht="12.6" customHeight="1"/>
    <row r="2351" ht="12.6" customHeight="1"/>
    <row r="2352" ht="12.6" customHeight="1"/>
    <row r="2353" ht="12.6" customHeight="1"/>
    <row r="2354" ht="12.6" customHeight="1"/>
    <row r="2355" ht="12.6" customHeight="1"/>
    <row r="2356" ht="12.6" customHeight="1"/>
    <row r="2357" ht="12.6" customHeight="1"/>
    <row r="2358" ht="12.6" customHeight="1"/>
    <row r="2359" ht="15" customHeight="1"/>
    <row r="2360" ht="15" customHeight="1"/>
    <row r="2361" ht="15" customHeight="1"/>
    <row r="2362" ht="12.6" customHeight="1"/>
    <row r="2363" ht="12.6" customHeight="1"/>
    <row r="2364" ht="12.6" customHeight="1"/>
    <row r="2365" ht="12.6" customHeight="1"/>
    <row r="2366" ht="12.6" customHeight="1"/>
    <row r="2367" ht="12.6" customHeight="1"/>
    <row r="2368" ht="12.6" customHeight="1"/>
    <row r="2369" ht="12.6" customHeight="1"/>
    <row r="2370" ht="12.6" customHeight="1"/>
    <row r="2371" ht="12.6" customHeight="1"/>
    <row r="2372" ht="12.6" customHeight="1"/>
    <row r="2373" ht="12.6" customHeight="1"/>
    <row r="2374" ht="12.6" customHeight="1"/>
    <row r="2375" ht="12.6" customHeight="1"/>
    <row r="2376" ht="12.6" customHeight="1"/>
    <row r="2377" ht="12.6" customHeight="1"/>
    <row r="2378" ht="12.6" customHeight="1"/>
    <row r="2379" ht="12.6" customHeight="1"/>
    <row r="2380" ht="12.6" customHeight="1"/>
    <row r="2381" ht="12.6" customHeight="1"/>
    <row r="2382" ht="12.6" customHeight="1"/>
    <row r="2383" ht="15" customHeight="1"/>
  </sheetData>
  <sheetProtection algorithmName="SHA-512" hashValue="wAJP+qUjex8o84zG6cliLxDIazPVqmLEfD4Dw7mUoQ0Ew0ybphT6zVZOmEx5GBPF4kjnyXUCjDtXVxYmAA7KZg==" saltValue="XxS4sQ54THHlULy99P0p3A==" spinCount="100000" sheet="1" objects="1" scenarios="1" selectLockedCells="1"/>
  <mergeCells count="72">
    <mergeCell ref="D821:E823"/>
    <mergeCell ref="F821:Z823"/>
    <mergeCell ref="D845:E847"/>
    <mergeCell ref="F845:Z847"/>
    <mergeCell ref="D701:E703"/>
    <mergeCell ref="F701:Z703"/>
    <mergeCell ref="D749:E751"/>
    <mergeCell ref="F749:Z751"/>
    <mergeCell ref="D773:E775"/>
    <mergeCell ref="F773:Z775"/>
    <mergeCell ref="D797:E799"/>
    <mergeCell ref="F797:Z799"/>
    <mergeCell ref="D725:E727"/>
    <mergeCell ref="F725:Z727"/>
    <mergeCell ref="D629:E631"/>
    <mergeCell ref="F629:Z631"/>
    <mergeCell ref="D677:E679"/>
    <mergeCell ref="F677:Z679"/>
    <mergeCell ref="D653:E655"/>
    <mergeCell ref="F653:Z655"/>
    <mergeCell ref="D533:E535"/>
    <mergeCell ref="F533:Z535"/>
    <mergeCell ref="D557:E559"/>
    <mergeCell ref="F557:Z559"/>
    <mergeCell ref="D605:E607"/>
    <mergeCell ref="F605:Z607"/>
    <mergeCell ref="D581:E583"/>
    <mergeCell ref="F581:Z583"/>
    <mergeCell ref="D509:E511"/>
    <mergeCell ref="F509:Z511"/>
    <mergeCell ref="D437:E439"/>
    <mergeCell ref="F437:Z439"/>
    <mergeCell ref="D317:E319"/>
    <mergeCell ref="F317:Z319"/>
    <mergeCell ref="D341:E343"/>
    <mergeCell ref="F341:Z343"/>
    <mergeCell ref="D413:E415"/>
    <mergeCell ref="F413:Z415"/>
    <mergeCell ref="D461:E463"/>
    <mergeCell ref="F461:Z463"/>
    <mergeCell ref="D485:E487"/>
    <mergeCell ref="F485:Z487"/>
    <mergeCell ref="D293:E295"/>
    <mergeCell ref="F293:Z295"/>
    <mergeCell ref="D389:E391"/>
    <mergeCell ref="F389:Z391"/>
    <mergeCell ref="D29:E31"/>
    <mergeCell ref="F29:Z31"/>
    <mergeCell ref="D365:E367"/>
    <mergeCell ref="F365:Z367"/>
    <mergeCell ref="D53:E55"/>
    <mergeCell ref="F53:Z55"/>
    <mergeCell ref="D101:E103"/>
    <mergeCell ref="F101:Z103"/>
    <mergeCell ref="D269:E271"/>
    <mergeCell ref="F269:Z271"/>
    <mergeCell ref="D245:E247"/>
    <mergeCell ref="F245:Z247"/>
    <mergeCell ref="B1:T2"/>
    <mergeCell ref="B7:AI7"/>
    <mergeCell ref="D221:E223"/>
    <mergeCell ref="F221:Z223"/>
    <mergeCell ref="D149:E151"/>
    <mergeCell ref="F149:Z151"/>
    <mergeCell ref="D77:E79"/>
    <mergeCell ref="F77:Z79"/>
    <mergeCell ref="D125:E127"/>
    <mergeCell ref="F125:Z127"/>
    <mergeCell ref="D173:E175"/>
    <mergeCell ref="F173:Z175"/>
    <mergeCell ref="D197:E199"/>
    <mergeCell ref="F197:Z199"/>
  </mergeCells>
  <pageMargins left="0.35" right="0.35" top="0.5" bottom="0.4" header="0.25" footer="0.25"/>
  <pageSetup fitToHeight="0" orientation="portrait" r:id="rId1"/>
  <headerFooter>
    <oddHeader>&amp;R&amp;"Calibri,Italic"&amp;A</oddHeader>
    <oddFooter>&amp;L&amp;"Calibri Light,Italic"&amp;8Copyright 2008-24 Mortgage Bankers Association, Washington, DC_x000D_&amp;1#&amp;"Aptos"&amp;10&amp;K008000 Internal Use&amp;R&amp;"Calbri,Regular"&amp;P</oddFooter>
  </headerFooter>
  <rowBreaks count="17" manualBreakCount="17">
    <brk id="55" max="16383" man="1"/>
    <brk id="103" max="16383" man="1"/>
    <brk id="151" max="16383" man="1"/>
    <brk id="199" max="16383" man="1"/>
    <brk id="247" max="16383" man="1"/>
    <brk id="295" max="16383" man="1"/>
    <brk id="343" max="16383" man="1"/>
    <brk id="391" max="16383" man="1"/>
    <brk id="439" max="16383" man="1"/>
    <brk id="487" max="16383" man="1"/>
    <brk id="535" max="16383" man="1"/>
    <brk id="583" max="16383" man="1"/>
    <brk id="631" max="16383" man="1"/>
    <brk id="679" max="16383" man="1"/>
    <brk id="727" max="16383" man="1"/>
    <brk id="775"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0972" r:id="rId4" name="PhotosTools">
              <controlPr defaultSize="0" print="0" autoLine="0" autoPict="0" macro="[0]!PhotosTools" altText="Delete All photos">
                <anchor moveWithCells="1" sizeWithCells="1">
                  <from>
                    <xdr:col>36</xdr:col>
                    <xdr:colOff>9525</xdr:colOff>
                    <xdr:row>0</xdr:row>
                    <xdr:rowOff>0</xdr:rowOff>
                  </from>
                  <to>
                    <xdr:col>37</xdr:col>
                    <xdr:colOff>323850</xdr:colOff>
                    <xdr:row>1</xdr:row>
                    <xdr:rowOff>66675</xdr:rowOff>
                  </to>
                </anchor>
              </controlPr>
            </control>
          </mc:Choice>
        </mc:AlternateContent>
        <mc:AlternateContent xmlns:mc="http://schemas.openxmlformats.org/markup-compatibility/2006">
          <mc:Choice Requires="x14">
            <control shapeId="71480" r:id="rId5" name="frmPicInsert01">
              <controlPr defaultSize="0" print="0" autoLine="0" autoPict="0" macro="[0]!frmPicInsert01_Click">
                <anchor moveWithCells="1">
                  <from>
                    <xdr:col>36</xdr:col>
                    <xdr:colOff>428625</xdr:colOff>
                    <xdr:row>25</xdr:row>
                    <xdr:rowOff>133350</xdr:rowOff>
                  </from>
                  <to>
                    <xdr:col>37</xdr:col>
                    <xdr:colOff>19050</xdr:colOff>
                    <xdr:row>27</xdr:row>
                    <xdr:rowOff>152400</xdr:rowOff>
                  </to>
                </anchor>
              </controlPr>
            </control>
          </mc:Choice>
        </mc:AlternateContent>
        <mc:AlternateContent xmlns:mc="http://schemas.openxmlformats.org/markup-compatibility/2006">
          <mc:Choice Requires="x14">
            <control shapeId="71481" r:id="rId6" name="frmPicInsert02">
              <controlPr defaultSize="0" print="0" autoLine="0" autoPict="0" macro="[0]!frmPicInsert02_Click">
                <anchor moveWithCells="1">
                  <from>
                    <xdr:col>36</xdr:col>
                    <xdr:colOff>428625</xdr:colOff>
                    <xdr:row>48</xdr:row>
                    <xdr:rowOff>133350</xdr:rowOff>
                  </from>
                  <to>
                    <xdr:col>37</xdr:col>
                    <xdr:colOff>19050</xdr:colOff>
                    <xdr:row>50</xdr:row>
                    <xdr:rowOff>152400</xdr:rowOff>
                  </to>
                </anchor>
              </controlPr>
            </control>
          </mc:Choice>
        </mc:AlternateContent>
        <mc:AlternateContent xmlns:mc="http://schemas.openxmlformats.org/markup-compatibility/2006">
          <mc:Choice Requires="x14">
            <control shapeId="71482" r:id="rId7" name="frmPicInsert03">
              <controlPr defaultSize="0" print="0" autoLine="0" autoPict="0" macro="[0]!frmPicInsert03_Click">
                <anchor moveWithCells="1">
                  <from>
                    <xdr:col>36</xdr:col>
                    <xdr:colOff>428625</xdr:colOff>
                    <xdr:row>71</xdr:row>
                    <xdr:rowOff>133350</xdr:rowOff>
                  </from>
                  <to>
                    <xdr:col>37</xdr:col>
                    <xdr:colOff>19050</xdr:colOff>
                    <xdr:row>73</xdr:row>
                    <xdr:rowOff>152400</xdr:rowOff>
                  </to>
                </anchor>
              </controlPr>
            </control>
          </mc:Choice>
        </mc:AlternateContent>
        <mc:AlternateContent xmlns:mc="http://schemas.openxmlformats.org/markup-compatibility/2006">
          <mc:Choice Requires="x14">
            <control shapeId="71483" r:id="rId8" name="frmPicInsert04">
              <controlPr defaultSize="0" print="0" autoLine="0" autoPict="0" macro="[0]!frmPicInsert04_Click">
                <anchor moveWithCells="1">
                  <from>
                    <xdr:col>36</xdr:col>
                    <xdr:colOff>428625</xdr:colOff>
                    <xdr:row>94</xdr:row>
                    <xdr:rowOff>133350</xdr:rowOff>
                  </from>
                  <to>
                    <xdr:col>37</xdr:col>
                    <xdr:colOff>19050</xdr:colOff>
                    <xdr:row>96</xdr:row>
                    <xdr:rowOff>152400</xdr:rowOff>
                  </to>
                </anchor>
              </controlPr>
            </control>
          </mc:Choice>
        </mc:AlternateContent>
        <mc:AlternateContent xmlns:mc="http://schemas.openxmlformats.org/markup-compatibility/2006">
          <mc:Choice Requires="x14">
            <control shapeId="71484" r:id="rId9" name="frmPicInsert05">
              <controlPr defaultSize="0" print="0" autoLine="0" autoPict="0" macro="[0]!frmPicInsert05_Click">
                <anchor moveWithCells="1">
                  <from>
                    <xdr:col>36</xdr:col>
                    <xdr:colOff>428625</xdr:colOff>
                    <xdr:row>117</xdr:row>
                    <xdr:rowOff>123825</xdr:rowOff>
                  </from>
                  <to>
                    <xdr:col>37</xdr:col>
                    <xdr:colOff>19050</xdr:colOff>
                    <xdr:row>119</xdr:row>
                    <xdr:rowOff>142875</xdr:rowOff>
                  </to>
                </anchor>
              </controlPr>
            </control>
          </mc:Choice>
        </mc:AlternateContent>
        <mc:AlternateContent xmlns:mc="http://schemas.openxmlformats.org/markup-compatibility/2006">
          <mc:Choice Requires="x14">
            <control shapeId="71485" r:id="rId10" name="frmPicInsert06">
              <controlPr defaultSize="0" print="0" autoLine="0" autoPict="0" macro="[0]!frmPicInsert06_Click">
                <anchor moveWithCells="1">
                  <from>
                    <xdr:col>36</xdr:col>
                    <xdr:colOff>428625</xdr:colOff>
                    <xdr:row>140</xdr:row>
                    <xdr:rowOff>95250</xdr:rowOff>
                  </from>
                  <to>
                    <xdr:col>37</xdr:col>
                    <xdr:colOff>19050</xdr:colOff>
                    <xdr:row>142</xdr:row>
                    <xdr:rowOff>114300</xdr:rowOff>
                  </to>
                </anchor>
              </controlPr>
            </control>
          </mc:Choice>
        </mc:AlternateContent>
        <mc:AlternateContent xmlns:mc="http://schemas.openxmlformats.org/markup-compatibility/2006">
          <mc:Choice Requires="x14">
            <control shapeId="71486" r:id="rId11" name="frmPicInsert07">
              <controlPr defaultSize="0" print="0" autoLine="0" autoPict="0" macro="[0]!frmPicInsert07_Click">
                <anchor moveWithCells="1">
                  <from>
                    <xdr:col>36</xdr:col>
                    <xdr:colOff>428625</xdr:colOff>
                    <xdr:row>163</xdr:row>
                    <xdr:rowOff>66675</xdr:rowOff>
                  </from>
                  <to>
                    <xdr:col>37</xdr:col>
                    <xdr:colOff>19050</xdr:colOff>
                    <xdr:row>165</xdr:row>
                    <xdr:rowOff>85725</xdr:rowOff>
                  </to>
                </anchor>
              </controlPr>
            </control>
          </mc:Choice>
        </mc:AlternateContent>
        <mc:AlternateContent xmlns:mc="http://schemas.openxmlformats.org/markup-compatibility/2006">
          <mc:Choice Requires="x14">
            <control shapeId="71487" r:id="rId12" name="frmPicInsert08">
              <controlPr defaultSize="0" print="0" autoLine="0" autoPict="0" macro="[0]!frmPicInsert08_Click">
                <anchor moveWithCells="1">
                  <from>
                    <xdr:col>36</xdr:col>
                    <xdr:colOff>428625</xdr:colOff>
                    <xdr:row>186</xdr:row>
                    <xdr:rowOff>47625</xdr:rowOff>
                  </from>
                  <to>
                    <xdr:col>37</xdr:col>
                    <xdr:colOff>19050</xdr:colOff>
                    <xdr:row>188</xdr:row>
                    <xdr:rowOff>66675</xdr:rowOff>
                  </to>
                </anchor>
              </controlPr>
            </control>
          </mc:Choice>
        </mc:AlternateContent>
        <mc:AlternateContent xmlns:mc="http://schemas.openxmlformats.org/markup-compatibility/2006">
          <mc:Choice Requires="x14">
            <control shapeId="71488" r:id="rId13" name="frmPicInsert09">
              <controlPr defaultSize="0" print="0" autoLine="0" autoPict="0" macro="[0]!frmPicInsert09_Click">
                <anchor moveWithCells="1">
                  <from>
                    <xdr:col>36</xdr:col>
                    <xdr:colOff>428625</xdr:colOff>
                    <xdr:row>209</xdr:row>
                    <xdr:rowOff>9525</xdr:rowOff>
                  </from>
                  <to>
                    <xdr:col>37</xdr:col>
                    <xdr:colOff>19050</xdr:colOff>
                    <xdr:row>211</xdr:row>
                    <xdr:rowOff>28575</xdr:rowOff>
                  </to>
                </anchor>
              </controlPr>
            </control>
          </mc:Choice>
        </mc:AlternateContent>
        <mc:AlternateContent xmlns:mc="http://schemas.openxmlformats.org/markup-compatibility/2006">
          <mc:Choice Requires="x14">
            <control shapeId="71489" r:id="rId14" name="frmPicInsert10">
              <controlPr defaultSize="0" print="0" autoLine="0" autoPict="0" macro="[0]!frmPicInsert10_Click">
                <anchor moveWithCells="1">
                  <from>
                    <xdr:col>36</xdr:col>
                    <xdr:colOff>428625</xdr:colOff>
                    <xdr:row>231</xdr:row>
                    <xdr:rowOff>133350</xdr:rowOff>
                  </from>
                  <to>
                    <xdr:col>37</xdr:col>
                    <xdr:colOff>19050</xdr:colOff>
                    <xdr:row>233</xdr:row>
                    <xdr:rowOff>152400</xdr:rowOff>
                  </to>
                </anchor>
              </controlPr>
            </control>
          </mc:Choice>
        </mc:AlternateContent>
        <mc:AlternateContent xmlns:mc="http://schemas.openxmlformats.org/markup-compatibility/2006">
          <mc:Choice Requires="x14">
            <control shapeId="71490" r:id="rId15" name="frmPicInsert11">
              <controlPr defaultSize="0" print="0" autoLine="0" autoPict="0" macro="[0]!frmPicInsert11_Click">
                <anchor moveWithCells="1">
                  <from>
                    <xdr:col>36</xdr:col>
                    <xdr:colOff>428625</xdr:colOff>
                    <xdr:row>254</xdr:row>
                    <xdr:rowOff>114300</xdr:rowOff>
                  </from>
                  <to>
                    <xdr:col>37</xdr:col>
                    <xdr:colOff>19050</xdr:colOff>
                    <xdr:row>256</xdr:row>
                    <xdr:rowOff>133350</xdr:rowOff>
                  </to>
                </anchor>
              </controlPr>
            </control>
          </mc:Choice>
        </mc:AlternateContent>
        <mc:AlternateContent xmlns:mc="http://schemas.openxmlformats.org/markup-compatibility/2006">
          <mc:Choice Requires="x14">
            <control shapeId="71491" r:id="rId16" name="frmPicInsert12">
              <controlPr defaultSize="0" print="0" autoLine="0" autoPict="0" macro="[0]!frmPicInsert12_Click">
                <anchor moveWithCells="1">
                  <from>
                    <xdr:col>36</xdr:col>
                    <xdr:colOff>428625</xdr:colOff>
                    <xdr:row>277</xdr:row>
                    <xdr:rowOff>76200</xdr:rowOff>
                  </from>
                  <to>
                    <xdr:col>37</xdr:col>
                    <xdr:colOff>19050</xdr:colOff>
                    <xdr:row>279</xdr:row>
                    <xdr:rowOff>95250</xdr:rowOff>
                  </to>
                </anchor>
              </controlPr>
            </control>
          </mc:Choice>
        </mc:AlternateContent>
        <mc:AlternateContent xmlns:mc="http://schemas.openxmlformats.org/markup-compatibility/2006">
          <mc:Choice Requires="x14">
            <control shapeId="71492" r:id="rId17" name="frmPicInsert13">
              <controlPr defaultSize="0" print="0" autoLine="0" autoPict="0" macro="[0]!frmPicInsert13_Click">
                <anchor moveWithCells="1">
                  <from>
                    <xdr:col>36</xdr:col>
                    <xdr:colOff>428625</xdr:colOff>
                    <xdr:row>300</xdr:row>
                    <xdr:rowOff>57150</xdr:rowOff>
                  </from>
                  <to>
                    <xdr:col>37</xdr:col>
                    <xdr:colOff>19050</xdr:colOff>
                    <xdr:row>302</xdr:row>
                    <xdr:rowOff>76200</xdr:rowOff>
                  </to>
                </anchor>
              </controlPr>
            </control>
          </mc:Choice>
        </mc:AlternateContent>
        <mc:AlternateContent xmlns:mc="http://schemas.openxmlformats.org/markup-compatibility/2006">
          <mc:Choice Requires="x14">
            <control shapeId="71493" r:id="rId18" name="frmPicInsert14">
              <controlPr defaultSize="0" print="0" autoLine="0" autoPict="0" macro="[0]!frmPicInsert14_Click">
                <anchor moveWithCells="1">
                  <from>
                    <xdr:col>36</xdr:col>
                    <xdr:colOff>428625</xdr:colOff>
                    <xdr:row>323</xdr:row>
                    <xdr:rowOff>28575</xdr:rowOff>
                  </from>
                  <to>
                    <xdr:col>37</xdr:col>
                    <xdr:colOff>19050</xdr:colOff>
                    <xdr:row>325</xdr:row>
                    <xdr:rowOff>47625</xdr:rowOff>
                  </to>
                </anchor>
              </controlPr>
            </control>
          </mc:Choice>
        </mc:AlternateContent>
        <mc:AlternateContent xmlns:mc="http://schemas.openxmlformats.org/markup-compatibility/2006">
          <mc:Choice Requires="x14">
            <control shapeId="71494" r:id="rId19" name="frmPicInsert15">
              <controlPr defaultSize="0" print="0" autoLine="0" autoPict="0" macro="[0]!frmPicInsert15_Click">
                <anchor moveWithCells="1">
                  <from>
                    <xdr:col>36</xdr:col>
                    <xdr:colOff>428625</xdr:colOff>
                    <xdr:row>345</xdr:row>
                    <xdr:rowOff>152400</xdr:rowOff>
                  </from>
                  <to>
                    <xdr:col>37</xdr:col>
                    <xdr:colOff>19050</xdr:colOff>
                    <xdr:row>348</xdr:row>
                    <xdr:rowOff>9525</xdr:rowOff>
                  </to>
                </anchor>
              </controlPr>
            </control>
          </mc:Choice>
        </mc:AlternateContent>
        <mc:AlternateContent xmlns:mc="http://schemas.openxmlformats.org/markup-compatibility/2006">
          <mc:Choice Requires="x14">
            <control shapeId="71495" r:id="rId20" name="frmPicInsert16">
              <controlPr defaultSize="0" print="0" autoLine="0" autoPict="0" macro="[0]!frmPicInsert16_Click">
                <anchor moveWithCells="1">
                  <from>
                    <xdr:col>36</xdr:col>
                    <xdr:colOff>428625</xdr:colOff>
                    <xdr:row>368</xdr:row>
                    <xdr:rowOff>161925</xdr:rowOff>
                  </from>
                  <to>
                    <xdr:col>37</xdr:col>
                    <xdr:colOff>19050</xdr:colOff>
                    <xdr:row>370</xdr:row>
                    <xdr:rowOff>142875</xdr:rowOff>
                  </to>
                </anchor>
              </controlPr>
            </control>
          </mc:Choice>
        </mc:AlternateContent>
        <mc:AlternateContent xmlns:mc="http://schemas.openxmlformats.org/markup-compatibility/2006">
          <mc:Choice Requires="x14">
            <control shapeId="71496" r:id="rId21" name="frmPicInsert17">
              <controlPr defaultSize="0" print="0" autoLine="0" autoPict="0" macro="[0]!frmPicInsert17_Click">
                <anchor moveWithCells="1">
                  <from>
                    <xdr:col>36</xdr:col>
                    <xdr:colOff>428625</xdr:colOff>
                    <xdr:row>391</xdr:row>
                    <xdr:rowOff>161925</xdr:rowOff>
                  </from>
                  <to>
                    <xdr:col>37</xdr:col>
                    <xdr:colOff>19050</xdr:colOff>
                    <xdr:row>393</xdr:row>
                    <xdr:rowOff>114300</xdr:rowOff>
                  </to>
                </anchor>
              </controlPr>
            </control>
          </mc:Choice>
        </mc:AlternateContent>
        <mc:AlternateContent xmlns:mc="http://schemas.openxmlformats.org/markup-compatibility/2006">
          <mc:Choice Requires="x14">
            <control shapeId="71497" r:id="rId22" name="frmPicInsert18">
              <controlPr defaultSize="0" print="0" autoLine="0" autoPict="0" macro="[0]!frmPicInsert18_Click">
                <anchor moveWithCells="1">
                  <from>
                    <xdr:col>36</xdr:col>
                    <xdr:colOff>428625</xdr:colOff>
                    <xdr:row>414</xdr:row>
                    <xdr:rowOff>171450</xdr:rowOff>
                  </from>
                  <to>
                    <xdr:col>37</xdr:col>
                    <xdr:colOff>19050</xdr:colOff>
                    <xdr:row>416</xdr:row>
                    <xdr:rowOff>123825</xdr:rowOff>
                  </to>
                </anchor>
              </controlPr>
            </control>
          </mc:Choice>
        </mc:AlternateContent>
        <mc:AlternateContent xmlns:mc="http://schemas.openxmlformats.org/markup-compatibility/2006">
          <mc:Choice Requires="x14">
            <control shapeId="71498" r:id="rId23" name="frmPicInsert19">
              <controlPr defaultSize="0" print="0" autoLine="0" autoPict="0" macro="[0]!frmPicInsert19_Click">
                <anchor moveWithCells="1">
                  <from>
                    <xdr:col>36</xdr:col>
                    <xdr:colOff>428625</xdr:colOff>
                    <xdr:row>437</xdr:row>
                    <xdr:rowOff>142875</xdr:rowOff>
                  </from>
                  <to>
                    <xdr:col>37</xdr:col>
                    <xdr:colOff>19050</xdr:colOff>
                    <xdr:row>439</xdr:row>
                    <xdr:rowOff>123825</xdr:rowOff>
                  </to>
                </anchor>
              </controlPr>
            </control>
          </mc:Choice>
        </mc:AlternateContent>
        <mc:AlternateContent xmlns:mc="http://schemas.openxmlformats.org/markup-compatibility/2006">
          <mc:Choice Requires="x14">
            <control shapeId="71499" r:id="rId24" name="frmPicInsert20">
              <controlPr defaultSize="0" print="0" autoLine="0" autoPict="0" macro="[0]!frmPicInsert20_Click">
                <anchor moveWithCells="1">
                  <from>
                    <xdr:col>36</xdr:col>
                    <xdr:colOff>428625</xdr:colOff>
                    <xdr:row>460</xdr:row>
                    <xdr:rowOff>104775</xdr:rowOff>
                  </from>
                  <to>
                    <xdr:col>37</xdr:col>
                    <xdr:colOff>19050</xdr:colOff>
                    <xdr:row>462</xdr:row>
                    <xdr:rowOff>123825</xdr:rowOff>
                  </to>
                </anchor>
              </controlPr>
            </control>
          </mc:Choice>
        </mc:AlternateContent>
        <mc:AlternateContent xmlns:mc="http://schemas.openxmlformats.org/markup-compatibility/2006">
          <mc:Choice Requires="x14">
            <control shapeId="71500" r:id="rId25" name="frmPicInsert21">
              <controlPr defaultSize="0" print="0" autoLine="0" autoPict="0" macro="[0]!frmPicInsert21_Click">
                <anchor moveWithCells="1">
                  <from>
                    <xdr:col>36</xdr:col>
                    <xdr:colOff>428625</xdr:colOff>
                    <xdr:row>483</xdr:row>
                    <xdr:rowOff>85725</xdr:rowOff>
                  </from>
                  <to>
                    <xdr:col>37</xdr:col>
                    <xdr:colOff>19050</xdr:colOff>
                    <xdr:row>485</xdr:row>
                    <xdr:rowOff>104775</xdr:rowOff>
                  </to>
                </anchor>
              </controlPr>
            </control>
          </mc:Choice>
        </mc:AlternateContent>
        <mc:AlternateContent xmlns:mc="http://schemas.openxmlformats.org/markup-compatibility/2006">
          <mc:Choice Requires="x14">
            <control shapeId="71501" r:id="rId26" name="frmPicInsert22">
              <controlPr defaultSize="0" print="0" autoLine="0" autoPict="0" macro="[0]!frmPicInsert22_Click">
                <anchor moveWithCells="1">
                  <from>
                    <xdr:col>36</xdr:col>
                    <xdr:colOff>428625</xdr:colOff>
                    <xdr:row>506</xdr:row>
                    <xdr:rowOff>47625</xdr:rowOff>
                  </from>
                  <to>
                    <xdr:col>37</xdr:col>
                    <xdr:colOff>19050</xdr:colOff>
                    <xdr:row>508</xdr:row>
                    <xdr:rowOff>66675</xdr:rowOff>
                  </to>
                </anchor>
              </controlPr>
            </control>
          </mc:Choice>
        </mc:AlternateContent>
        <mc:AlternateContent xmlns:mc="http://schemas.openxmlformats.org/markup-compatibility/2006">
          <mc:Choice Requires="x14">
            <control shapeId="71502" r:id="rId27" name="frmPicInsert23">
              <controlPr defaultSize="0" print="0" autoLine="0" autoPict="0" macro="[0]!frmPicInsert23_Click">
                <anchor moveWithCells="1">
                  <from>
                    <xdr:col>36</xdr:col>
                    <xdr:colOff>428625</xdr:colOff>
                    <xdr:row>529</xdr:row>
                    <xdr:rowOff>28575</xdr:rowOff>
                  </from>
                  <to>
                    <xdr:col>37</xdr:col>
                    <xdr:colOff>19050</xdr:colOff>
                    <xdr:row>531</xdr:row>
                    <xdr:rowOff>47625</xdr:rowOff>
                  </to>
                </anchor>
              </controlPr>
            </control>
          </mc:Choice>
        </mc:AlternateContent>
        <mc:AlternateContent xmlns:mc="http://schemas.openxmlformats.org/markup-compatibility/2006">
          <mc:Choice Requires="x14">
            <control shapeId="71503" r:id="rId28" name="frmPicInsert24">
              <controlPr defaultSize="0" print="0" autoLine="0" autoPict="0" macro="[0]!frmPicInsert24_Click">
                <anchor moveWithCells="1">
                  <from>
                    <xdr:col>36</xdr:col>
                    <xdr:colOff>428625</xdr:colOff>
                    <xdr:row>551</xdr:row>
                    <xdr:rowOff>152400</xdr:rowOff>
                  </from>
                  <to>
                    <xdr:col>37</xdr:col>
                    <xdr:colOff>19050</xdr:colOff>
                    <xdr:row>554</xdr:row>
                    <xdr:rowOff>19050</xdr:rowOff>
                  </to>
                </anchor>
              </controlPr>
            </control>
          </mc:Choice>
        </mc:AlternateContent>
        <mc:AlternateContent xmlns:mc="http://schemas.openxmlformats.org/markup-compatibility/2006">
          <mc:Choice Requires="x14">
            <control shapeId="71504" r:id="rId29" name="frmPicInsert25">
              <controlPr defaultSize="0" print="0" autoLine="0" autoPict="0" macro="[0]!frmPicInsert25_Click">
                <anchor moveWithCells="1">
                  <from>
                    <xdr:col>36</xdr:col>
                    <xdr:colOff>428625</xdr:colOff>
                    <xdr:row>574</xdr:row>
                    <xdr:rowOff>123825</xdr:rowOff>
                  </from>
                  <to>
                    <xdr:col>37</xdr:col>
                    <xdr:colOff>19050</xdr:colOff>
                    <xdr:row>576</xdr:row>
                    <xdr:rowOff>142875</xdr:rowOff>
                  </to>
                </anchor>
              </controlPr>
            </control>
          </mc:Choice>
        </mc:AlternateContent>
        <mc:AlternateContent xmlns:mc="http://schemas.openxmlformats.org/markup-compatibility/2006">
          <mc:Choice Requires="x14">
            <control shapeId="71505" r:id="rId30" name="frmPicInsert26">
              <controlPr defaultSize="0" print="0" autoLine="0" autoPict="0" macro="[0]!frmPicInsert26_Click">
                <anchor moveWithCells="1">
                  <from>
                    <xdr:col>36</xdr:col>
                    <xdr:colOff>428625</xdr:colOff>
                    <xdr:row>597</xdr:row>
                    <xdr:rowOff>95250</xdr:rowOff>
                  </from>
                  <to>
                    <xdr:col>37</xdr:col>
                    <xdr:colOff>19050</xdr:colOff>
                    <xdr:row>599</xdr:row>
                    <xdr:rowOff>114300</xdr:rowOff>
                  </to>
                </anchor>
              </controlPr>
            </control>
          </mc:Choice>
        </mc:AlternateContent>
        <mc:AlternateContent xmlns:mc="http://schemas.openxmlformats.org/markup-compatibility/2006">
          <mc:Choice Requires="x14">
            <control shapeId="71506" r:id="rId31" name="frmPicInsert27">
              <controlPr defaultSize="0" print="0" autoLine="0" autoPict="0" macro="[0]!frmPicInsert27_Click">
                <anchor moveWithCells="1">
                  <from>
                    <xdr:col>36</xdr:col>
                    <xdr:colOff>428625</xdr:colOff>
                    <xdr:row>620</xdr:row>
                    <xdr:rowOff>66675</xdr:rowOff>
                  </from>
                  <to>
                    <xdr:col>37</xdr:col>
                    <xdr:colOff>19050</xdr:colOff>
                    <xdr:row>622</xdr:row>
                    <xdr:rowOff>85725</xdr:rowOff>
                  </to>
                </anchor>
              </controlPr>
            </control>
          </mc:Choice>
        </mc:AlternateContent>
        <mc:AlternateContent xmlns:mc="http://schemas.openxmlformats.org/markup-compatibility/2006">
          <mc:Choice Requires="x14">
            <control shapeId="71507" r:id="rId32" name="frmPicInsert28">
              <controlPr defaultSize="0" print="0" autoLine="0" autoPict="0" macro="[0]!frmPicInsert28_Click">
                <anchor moveWithCells="1">
                  <from>
                    <xdr:col>36</xdr:col>
                    <xdr:colOff>428625</xdr:colOff>
                    <xdr:row>643</xdr:row>
                    <xdr:rowOff>38100</xdr:rowOff>
                  </from>
                  <to>
                    <xdr:col>37</xdr:col>
                    <xdr:colOff>19050</xdr:colOff>
                    <xdr:row>645</xdr:row>
                    <xdr:rowOff>57150</xdr:rowOff>
                  </to>
                </anchor>
              </controlPr>
            </control>
          </mc:Choice>
        </mc:AlternateContent>
        <mc:AlternateContent xmlns:mc="http://schemas.openxmlformats.org/markup-compatibility/2006">
          <mc:Choice Requires="x14">
            <control shapeId="71508" r:id="rId33" name="frmPicInsert29">
              <controlPr defaultSize="0" print="0" autoLine="0" autoPict="0" macro="[0]!frmPicInsert29_Click">
                <anchor moveWithCells="1">
                  <from>
                    <xdr:col>36</xdr:col>
                    <xdr:colOff>428625</xdr:colOff>
                    <xdr:row>666</xdr:row>
                    <xdr:rowOff>9525</xdr:rowOff>
                  </from>
                  <to>
                    <xdr:col>37</xdr:col>
                    <xdr:colOff>19050</xdr:colOff>
                    <xdr:row>668</xdr:row>
                    <xdr:rowOff>28575</xdr:rowOff>
                  </to>
                </anchor>
              </controlPr>
            </control>
          </mc:Choice>
        </mc:AlternateContent>
        <mc:AlternateContent xmlns:mc="http://schemas.openxmlformats.org/markup-compatibility/2006">
          <mc:Choice Requires="x14">
            <control shapeId="71509" r:id="rId34" name="frmPicInsert30">
              <controlPr defaultSize="0" print="0" autoLine="0" autoPict="0" macro="[0]!frmPicInsert30_Click">
                <anchor moveWithCells="1">
                  <from>
                    <xdr:col>36</xdr:col>
                    <xdr:colOff>428625</xdr:colOff>
                    <xdr:row>688</xdr:row>
                    <xdr:rowOff>133350</xdr:rowOff>
                  </from>
                  <to>
                    <xdr:col>37</xdr:col>
                    <xdr:colOff>19050</xdr:colOff>
                    <xdr:row>690</xdr:row>
                    <xdr:rowOff>152400</xdr:rowOff>
                  </to>
                </anchor>
              </controlPr>
            </control>
          </mc:Choice>
        </mc:AlternateContent>
        <mc:AlternateContent xmlns:mc="http://schemas.openxmlformats.org/markup-compatibility/2006">
          <mc:Choice Requires="x14">
            <control shapeId="71510" r:id="rId35" name="frmPicInsert31">
              <controlPr defaultSize="0" print="0" autoLine="0" autoPict="0" macro="[0]!frmPicInsert31_Click">
                <anchor moveWithCells="1">
                  <from>
                    <xdr:col>36</xdr:col>
                    <xdr:colOff>428625</xdr:colOff>
                    <xdr:row>711</xdr:row>
                    <xdr:rowOff>114300</xdr:rowOff>
                  </from>
                  <to>
                    <xdr:col>37</xdr:col>
                    <xdr:colOff>19050</xdr:colOff>
                    <xdr:row>713</xdr:row>
                    <xdr:rowOff>133350</xdr:rowOff>
                  </to>
                </anchor>
              </controlPr>
            </control>
          </mc:Choice>
        </mc:AlternateContent>
        <mc:AlternateContent xmlns:mc="http://schemas.openxmlformats.org/markup-compatibility/2006">
          <mc:Choice Requires="x14">
            <control shapeId="71511" r:id="rId36" name="frmPicInsert32">
              <controlPr defaultSize="0" print="0" autoLine="0" autoPict="0" macro="[0]!frmPicInsert32_Click">
                <anchor moveWithCells="1">
                  <from>
                    <xdr:col>36</xdr:col>
                    <xdr:colOff>428625</xdr:colOff>
                    <xdr:row>734</xdr:row>
                    <xdr:rowOff>76200</xdr:rowOff>
                  </from>
                  <to>
                    <xdr:col>37</xdr:col>
                    <xdr:colOff>19050</xdr:colOff>
                    <xdr:row>736</xdr:row>
                    <xdr:rowOff>95250</xdr:rowOff>
                  </to>
                </anchor>
              </controlPr>
            </control>
          </mc:Choice>
        </mc:AlternateContent>
        <mc:AlternateContent xmlns:mc="http://schemas.openxmlformats.org/markup-compatibility/2006">
          <mc:Choice Requires="x14">
            <control shapeId="71512" r:id="rId37" name="frmPicInsert33">
              <controlPr defaultSize="0" print="0" autoLine="0" autoPict="0" macro="[0]!frmPicInsert33_Click">
                <anchor moveWithCells="1">
                  <from>
                    <xdr:col>36</xdr:col>
                    <xdr:colOff>428625</xdr:colOff>
                    <xdr:row>757</xdr:row>
                    <xdr:rowOff>47625</xdr:rowOff>
                  </from>
                  <to>
                    <xdr:col>37</xdr:col>
                    <xdr:colOff>19050</xdr:colOff>
                    <xdr:row>759</xdr:row>
                    <xdr:rowOff>66675</xdr:rowOff>
                  </to>
                </anchor>
              </controlPr>
            </control>
          </mc:Choice>
        </mc:AlternateContent>
        <mc:AlternateContent xmlns:mc="http://schemas.openxmlformats.org/markup-compatibility/2006">
          <mc:Choice Requires="x14">
            <control shapeId="71513" r:id="rId38" name="frmPicInsert34">
              <controlPr defaultSize="0" print="0" autoLine="0" autoPict="0" macro="[0]!frmPicInsert34_Click">
                <anchor moveWithCells="1">
                  <from>
                    <xdr:col>36</xdr:col>
                    <xdr:colOff>428625</xdr:colOff>
                    <xdr:row>780</xdr:row>
                    <xdr:rowOff>9525</xdr:rowOff>
                  </from>
                  <to>
                    <xdr:col>37</xdr:col>
                    <xdr:colOff>19050</xdr:colOff>
                    <xdr:row>782</xdr:row>
                    <xdr:rowOff>28575</xdr:rowOff>
                  </to>
                </anchor>
              </controlPr>
            </control>
          </mc:Choice>
        </mc:AlternateContent>
        <mc:AlternateContent xmlns:mc="http://schemas.openxmlformats.org/markup-compatibility/2006">
          <mc:Choice Requires="x14">
            <control shapeId="71514" r:id="rId39" name="frmPicInsert35">
              <controlPr defaultSize="0" print="0" autoLine="0" autoPict="0" macro="[0]!frmPicInsert35_Click">
                <anchor moveWithCells="1">
                  <from>
                    <xdr:col>36</xdr:col>
                    <xdr:colOff>428625</xdr:colOff>
                    <xdr:row>802</xdr:row>
                    <xdr:rowOff>133350</xdr:rowOff>
                  </from>
                  <to>
                    <xdr:col>37</xdr:col>
                    <xdr:colOff>19050</xdr:colOff>
                    <xdr:row>805</xdr:row>
                    <xdr:rowOff>0</xdr:rowOff>
                  </to>
                </anchor>
              </controlPr>
            </control>
          </mc:Choice>
        </mc:AlternateContent>
        <mc:AlternateContent xmlns:mc="http://schemas.openxmlformats.org/markup-compatibility/2006">
          <mc:Choice Requires="x14">
            <control shapeId="71515" r:id="rId40" name="frmPicInsert36">
              <controlPr defaultSize="0" print="0" autoLine="0" autoPict="0" macro="[0]!frmPicInsert36_Click">
                <anchor moveWithCells="1">
                  <from>
                    <xdr:col>36</xdr:col>
                    <xdr:colOff>295275</xdr:colOff>
                    <xdr:row>866</xdr:row>
                    <xdr:rowOff>142875</xdr:rowOff>
                  </from>
                  <to>
                    <xdr:col>36</xdr:col>
                    <xdr:colOff>581025</xdr:colOff>
                    <xdr:row>868</xdr:row>
                    <xdr:rowOff>152400</xdr:rowOff>
                  </to>
                </anchor>
              </controlPr>
            </control>
          </mc:Choice>
        </mc:AlternateContent>
        <mc:AlternateContent xmlns:mc="http://schemas.openxmlformats.org/markup-compatibility/2006">
          <mc:Choice Requires="x14">
            <control shapeId="71516" r:id="rId41" name="frmPicInsert37">
              <controlPr defaultSize="0" print="0" autoLine="0" autoPict="0" macro="[0]!frmPicInsert37_Click">
                <anchor moveWithCells="1">
                  <from>
                    <xdr:col>36</xdr:col>
                    <xdr:colOff>295275</xdr:colOff>
                    <xdr:row>890</xdr:row>
                    <xdr:rowOff>142875</xdr:rowOff>
                  </from>
                  <to>
                    <xdr:col>36</xdr:col>
                    <xdr:colOff>581025</xdr:colOff>
                    <xdr:row>893</xdr:row>
                    <xdr:rowOff>0</xdr:rowOff>
                  </to>
                </anchor>
              </controlPr>
            </control>
          </mc:Choice>
        </mc:AlternateContent>
        <mc:AlternateContent xmlns:mc="http://schemas.openxmlformats.org/markup-compatibility/2006">
          <mc:Choice Requires="x14">
            <control shapeId="71517" r:id="rId42" name="frmPicInsert38">
              <controlPr defaultSize="0" print="0" autoLine="0" autoPict="0" macro="[0]!frmPicInsert38_Click">
                <anchor moveWithCells="1">
                  <from>
                    <xdr:col>36</xdr:col>
                    <xdr:colOff>295275</xdr:colOff>
                    <xdr:row>914</xdr:row>
                    <xdr:rowOff>142875</xdr:rowOff>
                  </from>
                  <to>
                    <xdr:col>36</xdr:col>
                    <xdr:colOff>581025</xdr:colOff>
                    <xdr:row>917</xdr:row>
                    <xdr:rowOff>0</xdr:rowOff>
                  </to>
                </anchor>
              </controlPr>
            </control>
          </mc:Choice>
        </mc:AlternateContent>
        <mc:AlternateContent xmlns:mc="http://schemas.openxmlformats.org/markup-compatibility/2006">
          <mc:Choice Requires="x14">
            <control shapeId="71518" r:id="rId43" name="frmPicInsert39">
              <controlPr defaultSize="0" print="0" autoLine="0" autoPict="0" macro="[0]!frmPicInsert39_Click">
                <anchor moveWithCells="1">
                  <from>
                    <xdr:col>36</xdr:col>
                    <xdr:colOff>295275</xdr:colOff>
                    <xdr:row>938</xdr:row>
                    <xdr:rowOff>142875</xdr:rowOff>
                  </from>
                  <to>
                    <xdr:col>36</xdr:col>
                    <xdr:colOff>581025</xdr:colOff>
                    <xdr:row>941</xdr:row>
                    <xdr:rowOff>0</xdr:rowOff>
                  </to>
                </anchor>
              </controlPr>
            </control>
          </mc:Choice>
        </mc:AlternateContent>
        <mc:AlternateContent xmlns:mc="http://schemas.openxmlformats.org/markup-compatibility/2006">
          <mc:Choice Requires="x14">
            <control shapeId="71519" r:id="rId44" name="frmPicInsert40">
              <controlPr defaultSize="0" print="0" autoLine="0" autoPict="0" macro="[0]!frmPicInsert40_Click">
                <anchor moveWithCells="1">
                  <from>
                    <xdr:col>36</xdr:col>
                    <xdr:colOff>295275</xdr:colOff>
                    <xdr:row>962</xdr:row>
                    <xdr:rowOff>142875</xdr:rowOff>
                  </from>
                  <to>
                    <xdr:col>36</xdr:col>
                    <xdr:colOff>581025</xdr:colOff>
                    <xdr:row>965</xdr:row>
                    <xdr:rowOff>0</xdr:rowOff>
                  </to>
                </anchor>
              </controlPr>
            </control>
          </mc:Choice>
        </mc:AlternateContent>
        <mc:AlternateContent xmlns:mc="http://schemas.openxmlformats.org/markup-compatibility/2006">
          <mc:Choice Requires="x14">
            <control shapeId="71520" r:id="rId45" name="frmPicInsert41">
              <controlPr defaultSize="0" print="0" autoLine="0" autoPict="0" macro="[0]!frmPicInsert41_Click">
                <anchor moveWithCells="1">
                  <from>
                    <xdr:col>36</xdr:col>
                    <xdr:colOff>295275</xdr:colOff>
                    <xdr:row>986</xdr:row>
                    <xdr:rowOff>142875</xdr:rowOff>
                  </from>
                  <to>
                    <xdr:col>36</xdr:col>
                    <xdr:colOff>581025</xdr:colOff>
                    <xdr:row>989</xdr:row>
                    <xdr:rowOff>0</xdr:rowOff>
                  </to>
                </anchor>
              </controlPr>
            </control>
          </mc:Choice>
        </mc:AlternateContent>
        <mc:AlternateContent xmlns:mc="http://schemas.openxmlformats.org/markup-compatibility/2006">
          <mc:Choice Requires="x14">
            <control shapeId="71521" r:id="rId46" name="frmPicInsert42">
              <controlPr defaultSize="0" print="0" autoLine="0" autoPict="0" macro="[0]!frmPicInsert42_Click">
                <anchor moveWithCells="1">
                  <from>
                    <xdr:col>36</xdr:col>
                    <xdr:colOff>295275</xdr:colOff>
                    <xdr:row>1010</xdr:row>
                    <xdr:rowOff>142875</xdr:rowOff>
                  </from>
                  <to>
                    <xdr:col>36</xdr:col>
                    <xdr:colOff>581025</xdr:colOff>
                    <xdr:row>1013</xdr:row>
                    <xdr:rowOff>0</xdr:rowOff>
                  </to>
                </anchor>
              </controlPr>
            </control>
          </mc:Choice>
        </mc:AlternateContent>
        <mc:AlternateContent xmlns:mc="http://schemas.openxmlformats.org/markup-compatibility/2006">
          <mc:Choice Requires="x14">
            <control shapeId="71522" r:id="rId47" name="frmPicInsert43">
              <controlPr defaultSize="0" print="0" autoLine="0" autoPict="0" macro="[0]!frmPicInsert43_Click">
                <anchor moveWithCells="1">
                  <from>
                    <xdr:col>36</xdr:col>
                    <xdr:colOff>295275</xdr:colOff>
                    <xdr:row>1034</xdr:row>
                    <xdr:rowOff>142875</xdr:rowOff>
                  </from>
                  <to>
                    <xdr:col>36</xdr:col>
                    <xdr:colOff>581025</xdr:colOff>
                    <xdr:row>1037</xdr:row>
                    <xdr:rowOff>0</xdr:rowOff>
                  </to>
                </anchor>
              </controlPr>
            </control>
          </mc:Choice>
        </mc:AlternateContent>
        <mc:AlternateContent xmlns:mc="http://schemas.openxmlformats.org/markup-compatibility/2006">
          <mc:Choice Requires="x14">
            <control shapeId="71523" r:id="rId48" name="frmPicInsert44">
              <controlPr defaultSize="0" print="0" autoLine="0" autoPict="0" macro="[0]!frmPicInsert44_Click">
                <anchor moveWithCells="1">
                  <from>
                    <xdr:col>36</xdr:col>
                    <xdr:colOff>295275</xdr:colOff>
                    <xdr:row>1058</xdr:row>
                    <xdr:rowOff>142875</xdr:rowOff>
                  </from>
                  <to>
                    <xdr:col>36</xdr:col>
                    <xdr:colOff>581025</xdr:colOff>
                    <xdr:row>1061</xdr:row>
                    <xdr:rowOff>0</xdr:rowOff>
                  </to>
                </anchor>
              </controlPr>
            </control>
          </mc:Choice>
        </mc:AlternateContent>
        <mc:AlternateContent xmlns:mc="http://schemas.openxmlformats.org/markup-compatibility/2006">
          <mc:Choice Requires="x14">
            <control shapeId="71524" r:id="rId49" name="frmPicInsert45">
              <controlPr defaultSize="0" print="0" autoLine="0" autoPict="0" macro="[0]!frmPicInsert45_Click">
                <anchor moveWithCells="1">
                  <from>
                    <xdr:col>36</xdr:col>
                    <xdr:colOff>295275</xdr:colOff>
                    <xdr:row>1082</xdr:row>
                    <xdr:rowOff>142875</xdr:rowOff>
                  </from>
                  <to>
                    <xdr:col>36</xdr:col>
                    <xdr:colOff>581025</xdr:colOff>
                    <xdr:row>1085</xdr:row>
                    <xdr:rowOff>0</xdr:rowOff>
                  </to>
                </anchor>
              </controlPr>
            </control>
          </mc:Choice>
        </mc:AlternateContent>
        <mc:AlternateContent xmlns:mc="http://schemas.openxmlformats.org/markup-compatibility/2006">
          <mc:Choice Requires="x14">
            <control shapeId="71525" r:id="rId50" name="frmPicInsert46">
              <controlPr defaultSize="0" print="0" autoLine="0" autoPict="0" macro="[0]!frmPicInsert46_Click">
                <anchor moveWithCells="1">
                  <from>
                    <xdr:col>36</xdr:col>
                    <xdr:colOff>295275</xdr:colOff>
                    <xdr:row>1106</xdr:row>
                    <xdr:rowOff>142875</xdr:rowOff>
                  </from>
                  <to>
                    <xdr:col>36</xdr:col>
                    <xdr:colOff>581025</xdr:colOff>
                    <xdr:row>1109</xdr:row>
                    <xdr:rowOff>0</xdr:rowOff>
                  </to>
                </anchor>
              </controlPr>
            </control>
          </mc:Choice>
        </mc:AlternateContent>
        <mc:AlternateContent xmlns:mc="http://schemas.openxmlformats.org/markup-compatibility/2006">
          <mc:Choice Requires="x14">
            <control shapeId="71526" r:id="rId51" name="frmPicInsert47">
              <controlPr defaultSize="0" print="0" autoLine="0" autoPict="0" macro="[0]!frmPicInsert47_Click">
                <anchor moveWithCells="1">
                  <from>
                    <xdr:col>36</xdr:col>
                    <xdr:colOff>295275</xdr:colOff>
                    <xdr:row>1130</xdr:row>
                    <xdr:rowOff>142875</xdr:rowOff>
                  </from>
                  <to>
                    <xdr:col>36</xdr:col>
                    <xdr:colOff>581025</xdr:colOff>
                    <xdr:row>1133</xdr:row>
                    <xdr:rowOff>0</xdr:rowOff>
                  </to>
                </anchor>
              </controlPr>
            </control>
          </mc:Choice>
        </mc:AlternateContent>
        <mc:AlternateContent xmlns:mc="http://schemas.openxmlformats.org/markup-compatibility/2006">
          <mc:Choice Requires="x14">
            <control shapeId="71527" r:id="rId52" name="frmPicInsert48">
              <controlPr defaultSize="0" print="0" autoLine="0" autoPict="0" macro="[0]!frmPicInsert48_Click">
                <anchor moveWithCells="1">
                  <from>
                    <xdr:col>36</xdr:col>
                    <xdr:colOff>295275</xdr:colOff>
                    <xdr:row>1154</xdr:row>
                    <xdr:rowOff>142875</xdr:rowOff>
                  </from>
                  <to>
                    <xdr:col>36</xdr:col>
                    <xdr:colOff>581025</xdr:colOff>
                    <xdr:row>1157</xdr:row>
                    <xdr:rowOff>0</xdr:rowOff>
                  </to>
                </anchor>
              </controlPr>
            </control>
          </mc:Choice>
        </mc:AlternateContent>
        <mc:AlternateContent xmlns:mc="http://schemas.openxmlformats.org/markup-compatibility/2006">
          <mc:Choice Requires="x14">
            <control shapeId="71528" r:id="rId53" name="frmPicInsert49">
              <controlPr defaultSize="0" print="0" autoLine="0" autoPict="0" macro="[0]!frmPicInsert49_Click">
                <anchor moveWithCells="1">
                  <from>
                    <xdr:col>36</xdr:col>
                    <xdr:colOff>295275</xdr:colOff>
                    <xdr:row>1178</xdr:row>
                    <xdr:rowOff>142875</xdr:rowOff>
                  </from>
                  <to>
                    <xdr:col>36</xdr:col>
                    <xdr:colOff>581025</xdr:colOff>
                    <xdr:row>1181</xdr:row>
                    <xdr:rowOff>0</xdr:rowOff>
                  </to>
                </anchor>
              </controlPr>
            </control>
          </mc:Choice>
        </mc:AlternateContent>
        <mc:AlternateContent xmlns:mc="http://schemas.openxmlformats.org/markup-compatibility/2006">
          <mc:Choice Requires="x14">
            <control shapeId="71529" r:id="rId54" name="frmPicInsert50">
              <controlPr defaultSize="0" print="0" autoLine="0" autoPict="0" macro="[0]!frmPicInsert50_Click">
                <anchor moveWithCells="1">
                  <from>
                    <xdr:col>36</xdr:col>
                    <xdr:colOff>295275</xdr:colOff>
                    <xdr:row>1202</xdr:row>
                    <xdr:rowOff>142875</xdr:rowOff>
                  </from>
                  <to>
                    <xdr:col>36</xdr:col>
                    <xdr:colOff>581025</xdr:colOff>
                    <xdr:row>1205</xdr:row>
                    <xdr:rowOff>0</xdr:rowOff>
                  </to>
                </anchor>
              </controlPr>
            </control>
          </mc:Choice>
        </mc:AlternateContent>
        <mc:AlternateContent xmlns:mc="http://schemas.openxmlformats.org/markup-compatibility/2006">
          <mc:Choice Requires="x14">
            <control shapeId="71530" r:id="rId55" name="frmPicInsert51">
              <controlPr defaultSize="0" print="0" autoLine="0" autoPict="0" macro="[0]!frmPicInsert51_Click">
                <anchor moveWithCells="1">
                  <from>
                    <xdr:col>36</xdr:col>
                    <xdr:colOff>295275</xdr:colOff>
                    <xdr:row>1226</xdr:row>
                    <xdr:rowOff>142875</xdr:rowOff>
                  </from>
                  <to>
                    <xdr:col>36</xdr:col>
                    <xdr:colOff>581025</xdr:colOff>
                    <xdr:row>1229</xdr:row>
                    <xdr:rowOff>0</xdr:rowOff>
                  </to>
                </anchor>
              </controlPr>
            </control>
          </mc:Choice>
        </mc:AlternateContent>
        <mc:AlternateContent xmlns:mc="http://schemas.openxmlformats.org/markup-compatibility/2006">
          <mc:Choice Requires="x14">
            <control shapeId="71531" r:id="rId56" name="frmPicInsert52">
              <controlPr defaultSize="0" print="0" autoLine="0" autoPict="0" macro="[0]!frmPicInsert52_Click">
                <anchor moveWithCells="1">
                  <from>
                    <xdr:col>36</xdr:col>
                    <xdr:colOff>295275</xdr:colOff>
                    <xdr:row>1250</xdr:row>
                    <xdr:rowOff>142875</xdr:rowOff>
                  </from>
                  <to>
                    <xdr:col>36</xdr:col>
                    <xdr:colOff>581025</xdr:colOff>
                    <xdr:row>1253</xdr:row>
                    <xdr:rowOff>0</xdr:rowOff>
                  </to>
                </anchor>
              </controlPr>
            </control>
          </mc:Choice>
        </mc:AlternateContent>
        <mc:AlternateContent xmlns:mc="http://schemas.openxmlformats.org/markup-compatibility/2006">
          <mc:Choice Requires="x14">
            <control shapeId="71532" r:id="rId57" name="frmPicInsert53">
              <controlPr defaultSize="0" print="0" autoLine="0" autoPict="0" macro="[0]!frmPicInsert53_Click">
                <anchor moveWithCells="1">
                  <from>
                    <xdr:col>36</xdr:col>
                    <xdr:colOff>295275</xdr:colOff>
                    <xdr:row>1274</xdr:row>
                    <xdr:rowOff>142875</xdr:rowOff>
                  </from>
                  <to>
                    <xdr:col>36</xdr:col>
                    <xdr:colOff>581025</xdr:colOff>
                    <xdr:row>1277</xdr:row>
                    <xdr:rowOff>0</xdr:rowOff>
                  </to>
                </anchor>
              </controlPr>
            </control>
          </mc:Choice>
        </mc:AlternateContent>
        <mc:AlternateContent xmlns:mc="http://schemas.openxmlformats.org/markup-compatibility/2006">
          <mc:Choice Requires="x14">
            <control shapeId="71533" r:id="rId58" name="frmPicInsert54">
              <controlPr defaultSize="0" print="0" autoLine="0" autoPict="0" macro="[0]!frmPicInsert54_Click">
                <anchor moveWithCells="1">
                  <from>
                    <xdr:col>36</xdr:col>
                    <xdr:colOff>295275</xdr:colOff>
                    <xdr:row>1298</xdr:row>
                    <xdr:rowOff>142875</xdr:rowOff>
                  </from>
                  <to>
                    <xdr:col>36</xdr:col>
                    <xdr:colOff>581025</xdr:colOff>
                    <xdr:row>1301</xdr:row>
                    <xdr:rowOff>0</xdr:rowOff>
                  </to>
                </anchor>
              </controlPr>
            </control>
          </mc:Choice>
        </mc:AlternateContent>
        <mc:AlternateContent xmlns:mc="http://schemas.openxmlformats.org/markup-compatibility/2006">
          <mc:Choice Requires="x14">
            <control shapeId="71534" r:id="rId59" name="frmPicInsert55">
              <controlPr defaultSize="0" print="0" autoLine="0" autoPict="0" macro="[0]!frmPicInsert55_Click">
                <anchor moveWithCells="1">
                  <from>
                    <xdr:col>36</xdr:col>
                    <xdr:colOff>295275</xdr:colOff>
                    <xdr:row>1322</xdr:row>
                    <xdr:rowOff>142875</xdr:rowOff>
                  </from>
                  <to>
                    <xdr:col>36</xdr:col>
                    <xdr:colOff>581025</xdr:colOff>
                    <xdr:row>1325</xdr:row>
                    <xdr:rowOff>0</xdr:rowOff>
                  </to>
                </anchor>
              </controlPr>
            </control>
          </mc:Choice>
        </mc:AlternateContent>
        <mc:AlternateContent xmlns:mc="http://schemas.openxmlformats.org/markup-compatibility/2006">
          <mc:Choice Requires="x14">
            <control shapeId="71535" r:id="rId60" name="frmPicInsert56">
              <controlPr defaultSize="0" print="0" autoLine="0" autoPict="0" macro="[0]!frmPicInsert56_Click">
                <anchor moveWithCells="1">
                  <from>
                    <xdr:col>36</xdr:col>
                    <xdr:colOff>295275</xdr:colOff>
                    <xdr:row>1346</xdr:row>
                    <xdr:rowOff>142875</xdr:rowOff>
                  </from>
                  <to>
                    <xdr:col>36</xdr:col>
                    <xdr:colOff>581025</xdr:colOff>
                    <xdr:row>1349</xdr:row>
                    <xdr:rowOff>0</xdr:rowOff>
                  </to>
                </anchor>
              </controlPr>
            </control>
          </mc:Choice>
        </mc:AlternateContent>
        <mc:AlternateContent xmlns:mc="http://schemas.openxmlformats.org/markup-compatibility/2006">
          <mc:Choice Requires="x14">
            <control shapeId="71536" r:id="rId61" name="frmPicInsert57">
              <controlPr defaultSize="0" print="0" autoLine="0" autoPict="0" macro="[0]!frmPicInsert57_Click">
                <anchor moveWithCells="1">
                  <from>
                    <xdr:col>36</xdr:col>
                    <xdr:colOff>295275</xdr:colOff>
                    <xdr:row>1370</xdr:row>
                    <xdr:rowOff>142875</xdr:rowOff>
                  </from>
                  <to>
                    <xdr:col>36</xdr:col>
                    <xdr:colOff>581025</xdr:colOff>
                    <xdr:row>1373</xdr:row>
                    <xdr:rowOff>0</xdr:rowOff>
                  </to>
                </anchor>
              </controlPr>
            </control>
          </mc:Choice>
        </mc:AlternateContent>
        <mc:AlternateContent xmlns:mc="http://schemas.openxmlformats.org/markup-compatibility/2006">
          <mc:Choice Requires="x14">
            <control shapeId="71537" r:id="rId62" name="frmPicInsert58">
              <controlPr defaultSize="0" print="0" autoLine="0" autoPict="0" macro="[0]!frmPicInsert58_Click">
                <anchor moveWithCells="1">
                  <from>
                    <xdr:col>36</xdr:col>
                    <xdr:colOff>295275</xdr:colOff>
                    <xdr:row>1394</xdr:row>
                    <xdr:rowOff>142875</xdr:rowOff>
                  </from>
                  <to>
                    <xdr:col>36</xdr:col>
                    <xdr:colOff>581025</xdr:colOff>
                    <xdr:row>1397</xdr:row>
                    <xdr:rowOff>0</xdr:rowOff>
                  </to>
                </anchor>
              </controlPr>
            </control>
          </mc:Choice>
        </mc:AlternateContent>
        <mc:AlternateContent xmlns:mc="http://schemas.openxmlformats.org/markup-compatibility/2006">
          <mc:Choice Requires="x14">
            <control shapeId="71538" r:id="rId63" name="frmPicInsert59">
              <controlPr defaultSize="0" print="0" autoLine="0" autoPict="0" macro="[0]!frmPicInsert59_Click">
                <anchor moveWithCells="1">
                  <from>
                    <xdr:col>36</xdr:col>
                    <xdr:colOff>295275</xdr:colOff>
                    <xdr:row>1418</xdr:row>
                    <xdr:rowOff>142875</xdr:rowOff>
                  </from>
                  <to>
                    <xdr:col>36</xdr:col>
                    <xdr:colOff>581025</xdr:colOff>
                    <xdr:row>1421</xdr:row>
                    <xdr:rowOff>0</xdr:rowOff>
                  </to>
                </anchor>
              </controlPr>
            </control>
          </mc:Choice>
        </mc:AlternateContent>
        <mc:AlternateContent xmlns:mc="http://schemas.openxmlformats.org/markup-compatibility/2006">
          <mc:Choice Requires="x14">
            <control shapeId="71539" r:id="rId64" name="frmPicInsert60">
              <controlPr defaultSize="0" print="0" autoLine="0" autoPict="0" macro="[0]!frmPicInsert60_Click">
                <anchor moveWithCells="1">
                  <from>
                    <xdr:col>36</xdr:col>
                    <xdr:colOff>295275</xdr:colOff>
                    <xdr:row>1442</xdr:row>
                    <xdr:rowOff>142875</xdr:rowOff>
                  </from>
                  <to>
                    <xdr:col>36</xdr:col>
                    <xdr:colOff>581025</xdr:colOff>
                    <xdr:row>1445</xdr:row>
                    <xdr:rowOff>0</xdr:rowOff>
                  </to>
                </anchor>
              </controlPr>
            </control>
          </mc:Choice>
        </mc:AlternateContent>
        <mc:AlternateContent xmlns:mc="http://schemas.openxmlformats.org/markup-compatibility/2006">
          <mc:Choice Requires="x14">
            <control shapeId="71540" r:id="rId65" name="frmPicInsert61">
              <controlPr defaultSize="0" print="0" autoLine="0" autoPict="0" macro="[0]!frmPicInsert61_Click">
                <anchor moveWithCells="1">
                  <from>
                    <xdr:col>36</xdr:col>
                    <xdr:colOff>295275</xdr:colOff>
                    <xdr:row>1466</xdr:row>
                    <xdr:rowOff>142875</xdr:rowOff>
                  </from>
                  <to>
                    <xdr:col>36</xdr:col>
                    <xdr:colOff>581025</xdr:colOff>
                    <xdr:row>1469</xdr:row>
                    <xdr:rowOff>0</xdr:rowOff>
                  </to>
                </anchor>
              </controlPr>
            </control>
          </mc:Choice>
        </mc:AlternateContent>
        <mc:AlternateContent xmlns:mc="http://schemas.openxmlformats.org/markup-compatibility/2006">
          <mc:Choice Requires="x14">
            <control shapeId="71541" r:id="rId66" name="frmPicInsert62">
              <controlPr defaultSize="0" print="0" autoLine="0" autoPict="0" macro="[0]!frmPicInsert62_Click">
                <anchor moveWithCells="1">
                  <from>
                    <xdr:col>36</xdr:col>
                    <xdr:colOff>295275</xdr:colOff>
                    <xdr:row>1490</xdr:row>
                    <xdr:rowOff>142875</xdr:rowOff>
                  </from>
                  <to>
                    <xdr:col>36</xdr:col>
                    <xdr:colOff>581025</xdr:colOff>
                    <xdr:row>1493</xdr:row>
                    <xdr:rowOff>0</xdr:rowOff>
                  </to>
                </anchor>
              </controlPr>
            </control>
          </mc:Choice>
        </mc:AlternateContent>
        <mc:AlternateContent xmlns:mc="http://schemas.openxmlformats.org/markup-compatibility/2006">
          <mc:Choice Requires="x14">
            <control shapeId="71542" r:id="rId67" name="frmPicInsert63">
              <controlPr defaultSize="0" print="0" autoLine="0" autoPict="0" macro="[0]!frmPicInsert63_Click">
                <anchor moveWithCells="1">
                  <from>
                    <xdr:col>36</xdr:col>
                    <xdr:colOff>295275</xdr:colOff>
                    <xdr:row>1514</xdr:row>
                    <xdr:rowOff>142875</xdr:rowOff>
                  </from>
                  <to>
                    <xdr:col>36</xdr:col>
                    <xdr:colOff>581025</xdr:colOff>
                    <xdr:row>1517</xdr:row>
                    <xdr:rowOff>0</xdr:rowOff>
                  </to>
                </anchor>
              </controlPr>
            </control>
          </mc:Choice>
        </mc:AlternateContent>
        <mc:AlternateContent xmlns:mc="http://schemas.openxmlformats.org/markup-compatibility/2006">
          <mc:Choice Requires="x14">
            <control shapeId="71543" r:id="rId68" name="frmPicInsert64">
              <controlPr defaultSize="0" print="0" autoLine="0" autoPict="0" macro="[0]!frmPicInsert64_Click">
                <anchor moveWithCells="1">
                  <from>
                    <xdr:col>36</xdr:col>
                    <xdr:colOff>295275</xdr:colOff>
                    <xdr:row>1538</xdr:row>
                    <xdr:rowOff>142875</xdr:rowOff>
                  </from>
                  <to>
                    <xdr:col>36</xdr:col>
                    <xdr:colOff>581025</xdr:colOff>
                    <xdr:row>1541</xdr:row>
                    <xdr:rowOff>0</xdr:rowOff>
                  </to>
                </anchor>
              </controlPr>
            </control>
          </mc:Choice>
        </mc:AlternateContent>
        <mc:AlternateContent xmlns:mc="http://schemas.openxmlformats.org/markup-compatibility/2006">
          <mc:Choice Requires="x14">
            <control shapeId="71544" r:id="rId69" name="frmPicInsert65">
              <controlPr defaultSize="0" print="0" autoLine="0" autoPict="0" macro="[0]!frmPicInsert65_Click">
                <anchor moveWithCells="1">
                  <from>
                    <xdr:col>36</xdr:col>
                    <xdr:colOff>295275</xdr:colOff>
                    <xdr:row>1562</xdr:row>
                    <xdr:rowOff>142875</xdr:rowOff>
                  </from>
                  <to>
                    <xdr:col>36</xdr:col>
                    <xdr:colOff>581025</xdr:colOff>
                    <xdr:row>1565</xdr:row>
                    <xdr:rowOff>0</xdr:rowOff>
                  </to>
                </anchor>
              </controlPr>
            </control>
          </mc:Choice>
        </mc:AlternateContent>
        <mc:AlternateContent xmlns:mc="http://schemas.openxmlformats.org/markup-compatibility/2006">
          <mc:Choice Requires="x14">
            <control shapeId="71545" r:id="rId70" name="frmPicInsert66">
              <controlPr defaultSize="0" print="0" autoLine="0" autoPict="0" macro="[0]!frmPicInsert66_Click">
                <anchor moveWithCells="1">
                  <from>
                    <xdr:col>36</xdr:col>
                    <xdr:colOff>295275</xdr:colOff>
                    <xdr:row>1586</xdr:row>
                    <xdr:rowOff>142875</xdr:rowOff>
                  </from>
                  <to>
                    <xdr:col>36</xdr:col>
                    <xdr:colOff>581025</xdr:colOff>
                    <xdr:row>1589</xdr:row>
                    <xdr:rowOff>0</xdr:rowOff>
                  </to>
                </anchor>
              </controlPr>
            </control>
          </mc:Choice>
        </mc:AlternateContent>
        <mc:AlternateContent xmlns:mc="http://schemas.openxmlformats.org/markup-compatibility/2006">
          <mc:Choice Requires="x14">
            <control shapeId="71546" r:id="rId71" name="frmPicInsert67">
              <controlPr defaultSize="0" print="0" autoLine="0" autoPict="0" macro="[0]!frmPicInsert67_Click">
                <anchor moveWithCells="1">
                  <from>
                    <xdr:col>36</xdr:col>
                    <xdr:colOff>295275</xdr:colOff>
                    <xdr:row>1610</xdr:row>
                    <xdr:rowOff>142875</xdr:rowOff>
                  </from>
                  <to>
                    <xdr:col>36</xdr:col>
                    <xdr:colOff>581025</xdr:colOff>
                    <xdr:row>1613</xdr:row>
                    <xdr:rowOff>0</xdr:rowOff>
                  </to>
                </anchor>
              </controlPr>
            </control>
          </mc:Choice>
        </mc:AlternateContent>
        <mc:AlternateContent xmlns:mc="http://schemas.openxmlformats.org/markup-compatibility/2006">
          <mc:Choice Requires="x14">
            <control shapeId="71547" r:id="rId72" name="frmPicInsert68">
              <controlPr defaultSize="0" print="0" autoLine="0" autoPict="0" macro="[0]!frmPicInsert68_Click">
                <anchor moveWithCells="1">
                  <from>
                    <xdr:col>36</xdr:col>
                    <xdr:colOff>295275</xdr:colOff>
                    <xdr:row>1634</xdr:row>
                    <xdr:rowOff>142875</xdr:rowOff>
                  </from>
                  <to>
                    <xdr:col>36</xdr:col>
                    <xdr:colOff>581025</xdr:colOff>
                    <xdr:row>1637</xdr:row>
                    <xdr:rowOff>0</xdr:rowOff>
                  </to>
                </anchor>
              </controlPr>
            </control>
          </mc:Choice>
        </mc:AlternateContent>
        <mc:AlternateContent xmlns:mc="http://schemas.openxmlformats.org/markup-compatibility/2006">
          <mc:Choice Requires="x14">
            <control shapeId="71548" r:id="rId73" name="frmPicInsert69">
              <controlPr defaultSize="0" print="0" autoLine="0" autoPict="0" macro="[0]!frmPicInsert69_Click">
                <anchor moveWithCells="1">
                  <from>
                    <xdr:col>36</xdr:col>
                    <xdr:colOff>295275</xdr:colOff>
                    <xdr:row>1658</xdr:row>
                    <xdr:rowOff>142875</xdr:rowOff>
                  </from>
                  <to>
                    <xdr:col>36</xdr:col>
                    <xdr:colOff>581025</xdr:colOff>
                    <xdr:row>1661</xdr:row>
                    <xdr:rowOff>0</xdr:rowOff>
                  </to>
                </anchor>
              </controlPr>
            </control>
          </mc:Choice>
        </mc:AlternateContent>
        <mc:AlternateContent xmlns:mc="http://schemas.openxmlformats.org/markup-compatibility/2006">
          <mc:Choice Requires="x14">
            <control shapeId="71549" r:id="rId74" name="frmPicInsert70">
              <controlPr defaultSize="0" print="0" autoLine="0" autoPict="0" macro="[0]!frmPicInsert70_Click">
                <anchor moveWithCells="1">
                  <from>
                    <xdr:col>36</xdr:col>
                    <xdr:colOff>295275</xdr:colOff>
                    <xdr:row>1682</xdr:row>
                    <xdr:rowOff>142875</xdr:rowOff>
                  </from>
                  <to>
                    <xdr:col>36</xdr:col>
                    <xdr:colOff>581025</xdr:colOff>
                    <xdr:row>1685</xdr:row>
                    <xdr:rowOff>0</xdr:rowOff>
                  </to>
                </anchor>
              </controlPr>
            </control>
          </mc:Choice>
        </mc:AlternateContent>
        <mc:AlternateContent xmlns:mc="http://schemas.openxmlformats.org/markup-compatibility/2006">
          <mc:Choice Requires="x14">
            <control shapeId="71550" r:id="rId75" name="frmPicInsert71">
              <controlPr defaultSize="0" print="0" autoLine="0" autoPict="0" macro="[0]!frmPicInsert71_Click">
                <anchor moveWithCells="1">
                  <from>
                    <xdr:col>36</xdr:col>
                    <xdr:colOff>295275</xdr:colOff>
                    <xdr:row>1706</xdr:row>
                    <xdr:rowOff>142875</xdr:rowOff>
                  </from>
                  <to>
                    <xdr:col>36</xdr:col>
                    <xdr:colOff>581025</xdr:colOff>
                    <xdr:row>1709</xdr:row>
                    <xdr:rowOff>0</xdr:rowOff>
                  </to>
                </anchor>
              </controlPr>
            </control>
          </mc:Choice>
        </mc:AlternateContent>
        <mc:AlternateContent xmlns:mc="http://schemas.openxmlformats.org/markup-compatibility/2006">
          <mc:Choice Requires="x14">
            <control shapeId="71551" r:id="rId76" name="frmPicInsert72">
              <controlPr defaultSize="0" print="0" autoLine="0" autoPict="0" macro="[0]!frmPicInsert72_Click">
                <anchor moveWithCells="1">
                  <from>
                    <xdr:col>36</xdr:col>
                    <xdr:colOff>295275</xdr:colOff>
                    <xdr:row>1730</xdr:row>
                    <xdr:rowOff>142875</xdr:rowOff>
                  </from>
                  <to>
                    <xdr:col>36</xdr:col>
                    <xdr:colOff>581025</xdr:colOff>
                    <xdr:row>1733</xdr:row>
                    <xdr:rowOff>0</xdr:rowOff>
                  </to>
                </anchor>
              </controlPr>
            </control>
          </mc:Choice>
        </mc:AlternateContent>
        <mc:AlternateContent xmlns:mc="http://schemas.openxmlformats.org/markup-compatibility/2006">
          <mc:Choice Requires="x14">
            <control shapeId="71552" r:id="rId77" name="frmPicInsert73">
              <controlPr defaultSize="0" print="0" autoLine="0" autoPict="0" macro="[0]!frmPicInsert73_Click">
                <anchor moveWithCells="1">
                  <from>
                    <xdr:col>36</xdr:col>
                    <xdr:colOff>295275</xdr:colOff>
                    <xdr:row>1754</xdr:row>
                    <xdr:rowOff>142875</xdr:rowOff>
                  </from>
                  <to>
                    <xdr:col>36</xdr:col>
                    <xdr:colOff>581025</xdr:colOff>
                    <xdr:row>1757</xdr:row>
                    <xdr:rowOff>0</xdr:rowOff>
                  </to>
                </anchor>
              </controlPr>
            </control>
          </mc:Choice>
        </mc:AlternateContent>
        <mc:AlternateContent xmlns:mc="http://schemas.openxmlformats.org/markup-compatibility/2006">
          <mc:Choice Requires="x14">
            <control shapeId="71553" r:id="rId78" name="frmPicInsert74">
              <controlPr defaultSize="0" print="0" autoLine="0" autoPict="0" macro="[0]!frmPicInsert74_Click">
                <anchor moveWithCells="1">
                  <from>
                    <xdr:col>36</xdr:col>
                    <xdr:colOff>295275</xdr:colOff>
                    <xdr:row>1778</xdr:row>
                    <xdr:rowOff>142875</xdr:rowOff>
                  </from>
                  <to>
                    <xdr:col>36</xdr:col>
                    <xdr:colOff>581025</xdr:colOff>
                    <xdr:row>1781</xdr:row>
                    <xdr:rowOff>0</xdr:rowOff>
                  </to>
                </anchor>
              </controlPr>
            </control>
          </mc:Choice>
        </mc:AlternateContent>
        <mc:AlternateContent xmlns:mc="http://schemas.openxmlformats.org/markup-compatibility/2006">
          <mc:Choice Requires="x14">
            <control shapeId="71554" r:id="rId79" name="frmPicInsert75">
              <controlPr defaultSize="0" print="0" autoLine="0" autoPict="0" macro="[0]!frmPicInsert75_Click">
                <anchor moveWithCells="1">
                  <from>
                    <xdr:col>36</xdr:col>
                    <xdr:colOff>295275</xdr:colOff>
                    <xdr:row>1802</xdr:row>
                    <xdr:rowOff>142875</xdr:rowOff>
                  </from>
                  <to>
                    <xdr:col>36</xdr:col>
                    <xdr:colOff>581025</xdr:colOff>
                    <xdr:row>1805</xdr:row>
                    <xdr:rowOff>0</xdr:rowOff>
                  </to>
                </anchor>
              </controlPr>
            </control>
          </mc:Choice>
        </mc:AlternateContent>
        <mc:AlternateContent xmlns:mc="http://schemas.openxmlformats.org/markup-compatibility/2006">
          <mc:Choice Requires="x14">
            <control shapeId="71555" r:id="rId80" name="frmPicInsert76">
              <controlPr defaultSize="0" print="0" autoLine="0" autoPict="0" macro="[0]!frmPicInsert76_Click">
                <anchor moveWithCells="1">
                  <from>
                    <xdr:col>36</xdr:col>
                    <xdr:colOff>295275</xdr:colOff>
                    <xdr:row>1826</xdr:row>
                    <xdr:rowOff>142875</xdr:rowOff>
                  </from>
                  <to>
                    <xdr:col>36</xdr:col>
                    <xdr:colOff>581025</xdr:colOff>
                    <xdr:row>1829</xdr:row>
                    <xdr:rowOff>0</xdr:rowOff>
                  </to>
                </anchor>
              </controlPr>
            </control>
          </mc:Choice>
        </mc:AlternateContent>
        <mc:AlternateContent xmlns:mc="http://schemas.openxmlformats.org/markup-compatibility/2006">
          <mc:Choice Requires="x14">
            <control shapeId="71556" r:id="rId81" name="frmPicInsert77">
              <controlPr defaultSize="0" print="0" autoLine="0" autoPict="0" macro="[0]!frmPicInsert77_Click">
                <anchor moveWithCells="1">
                  <from>
                    <xdr:col>36</xdr:col>
                    <xdr:colOff>295275</xdr:colOff>
                    <xdr:row>1850</xdr:row>
                    <xdr:rowOff>142875</xdr:rowOff>
                  </from>
                  <to>
                    <xdr:col>36</xdr:col>
                    <xdr:colOff>581025</xdr:colOff>
                    <xdr:row>1853</xdr:row>
                    <xdr:rowOff>0</xdr:rowOff>
                  </to>
                </anchor>
              </controlPr>
            </control>
          </mc:Choice>
        </mc:AlternateContent>
        <mc:AlternateContent xmlns:mc="http://schemas.openxmlformats.org/markup-compatibility/2006">
          <mc:Choice Requires="x14">
            <control shapeId="71557" r:id="rId82" name="frmPicInsert78">
              <controlPr defaultSize="0" print="0" autoLine="0" autoPict="0" macro="[0]!frmPicInsert78_Click">
                <anchor moveWithCells="1">
                  <from>
                    <xdr:col>36</xdr:col>
                    <xdr:colOff>295275</xdr:colOff>
                    <xdr:row>1874</xdr:row>
                    <xdr:rowOff>142875</xdr:rowOff>
                  </from>
                  <to>
                    <xdr:col>36</xdr:col>
                    <xdr:colOff>581025</xdr:colOff>
                    <xdr:row>1877</xdr:row>
                    <xdr:rowOff>0</xdr:rowOff>
                  </to>
                </anchor>
              </controlPr>
            </control>
          </mc:Choice>
        </mc:AlternateContent>
        <mc:AlternateContent xmlns:mc="http://schemas.openxmlformats.org/markup-compatibility/2006">
          <mc:Choice Requires="x14">
            <control shapeId="71558" r:id="rId83" name="frmPicInsert79">
              <controlPr defaultSize="0" print="0" autoLine="0" autoPict="0" macro="[0]!frmPicInsert79_Click">
                <anchor moveWithCells="1">
                  <from>
                    <xdr:col>36</xdr:col>
                    <xdr:colOff>295275</xdr:colOff>
                    <xdr:row>1898</xdr:row>
                    <xdr:rowOff>142875</xdr:rowOff>
                  </from>
                  <to>
                    <xdr:col>36</xdr:col>
                    <xdr:colOff>581025</xdr:colOff>
                    <xdr:row>1901</xdr:row>
                    <xdr:rowOff>0</xdr:rowOff>
                  </to>
                </anchor>
              </controlPr>
            </control>
          </mc:Choice>
        </mc:AlternateContent>
        <mc:AlternateContent xmlns:mc="http://schemas.openxmlformats.org/markup-compatibility/2006">
          <mc:Choice Requires="x14">
            <control shapeId="71559" r:id="rId84" name="frmPicInsert80">
              <controlPr defaultSize="0" print="0" autoLine="0" autoPict="0" macro="[0]!frmPicInsert80_Click">
                <anchor moveWithCells="1">
                  <from>
                    <xdr:col>36</xdr:col>
                    <xdr:colOff>295275</xdr:colOff>
                    <xdr:row>1922</xdr:row>
                    <xdr:rowOff>142875</xdr:rowOff>
                  </from>
                  <to>
                    <xdr:col>36</xdr:col>
                    <xdr:colOff>581025</xdr:colOff>
                    <xdr:row>1925</xdr:row>
                    <xdr:rowOff>0</xdr:rowOff>
                  </to>
                </anchor>
              </controlPr>
            </control>
          </mc:Choice>
        </mc:AlternateContent>
        <mc:AlternateContent xmlns:mc="http://schemas.openxmlformats.org/markup-compatibility/2006">
          <mc:Choice Requires="x14">
            <control shapeId="71560" r:id="rId85" name="frmPicInsert81">
              <controlPr defaultSize="0" print="0" autoLine="0" autoPict="0" macro="[0]!frmPicInsert81_Click">
                <anchor moveWithCells="1">
                  <from>
                    <xdr:col>36</xdr:col>
                    <xdr:colOff>295275</xdr:colOff>
                    <xdr:row>1946</xdr:row>
                    <xdr:rowOff>142875</xdr:rowOff>
                  </from>
                  <to>
                    <xdr:col>36</xdr:col>
                    <xdr:colOff>581025</xdr:colOff>
                    <xdr:row>1949</xdr:row>
                    <xdr:rowOff>0</xdr:rowOff>
                  </to>
                </anchor>
              </controlPr>
            </control>
          </mc:Choice>
        </mc:AlternateContent>
        <mc:AlternateContent xmlns:mc="http://schemas.openxmlformats.org/markup-compatibility/2006">
          <mc:Choice Requires="x14">
            <control shapeId="71561" r:id="rId86" name="frmPicInsert82">
              <controlPr defaultSize="0" print="0" autoLine="0" autoPict="0" macro="[0]!frmPicInsert82_Click">
                <anchor moveWithCells="1">
                  <from>
                    <xdr:col>36</xdr:col>
                    <xdr:colOff>295275</xdr:colOff>
                    <xdr:row>1970</xdr:row>
                    <xdr:rowOff>142875</xdr:rowOff>
                  </from>
                  <to>
                    <xdr:col>36</xdr:col>
                    <xdr:colOff>581025</xdr:colOff>
                    <xdr:row>1973</xdr:row>
                    <xdr:rowOff>0</xdr:rowOff>
                  </to>
                </anchor>
              </controlPr>
            </control>
          </mc:Choice>
        </mc:AlternateContent>
        <mc:AlternateContent xmlns:mc="http://schemas.openxmlformats.org/markup-compatibility/2006">
          <mc:Choice Requires="x14">
            <control shapeId="71562" r:id="rId87" name="frmPicInsert83">
              <controlPr defaultSize="0" print="0" autoLine="0" autoPict="0" macro="[0]!frmPicInsert83_Click">
                <anchor moveWithCells="1">
                  <from>
                    <xdr:col>36</xdr:col>
                    <xdr:colOff>295275</xdr:colOff>
                    <xdr:row>1994</xdr:row>
                    <xdr:rowOff>142875</xdr:rowOff>
                  </from>
                  <to>
                    <xdr:col>36</xdr:col>
                    <xdr:colOff>581025</xdr:colOff>
                    <xdr:row>1997</xdr:row>
                    <xdr:rowOff>0</xdr:rowOff>
                  </to>
                </anchor>
              </controlPr>
            </control>
          </mc:Choice>
        </mc:AlternateContent>
        <mc:AlternateContent xmlns:mc="http://schemas.openxmlformats.org/markup-compatibility/2006">
          <mc:Choice Requires="x14">
            <control shapeId="71563" r:id="rId88" name="frmPicInsert84">
              <controlPr defaultSize="0" print="0" autoLine="0" autoPict="0" macro="[0]!frmPicInsert84_Click">
                <anchor moveWithCells="1">
                  <from>
                    <xdr:col>36</xdr:col>
                    <xdr:colOff>295275</xdr:colOff>
                    <xdr:row>2018</xdr:row>
                    <xdr:rowOff>142875</xdr:rowOff>
                  </from>
                  <to>
                    <xdr:col>36</xdr:col>
                    <xdr:colOff>581025</xdr:colOff>
                    <xdr:row>2021</xdr:row>
                    <xdr:rowOff>0</xdr:rowOff>
                  </to>
                </anchor>
              </controlPr>
            </control>
          </mc:Choice>
        </mc:AlternateContent>
        <mc:AlternateContent xmlns:mc="http://schemas.openxmlformats.org/markup-compatibility/2006">
          <mc:Choice Requires="x14">
            <control shapeId="71564" r:id="rId89" name="frmPicInsert85">
              <controlPr defaultSize="0" print="0" autoLine="0" autoPict="0" macro="[0]!frmPicInsert85_Click">
                <anchor moveWithCells="1">
                  <from>
                    <xdr:col>36</xdr:col>
                    <xdr:colOff>295275</xdr:colOff>
                    <xdr:row>2042</xdr:row>
                    <xdr:rowOff>142875</xdr:rowOff>
                  </from>
                  <to>
                    <xdr:col>36</xdr:col>
                    <xdr:colOff>581025</xdr:colOff>
                    <xdr:row>2045</xdr:row>
                    <xdr:rowOff>0</xdr:rowOff>
                  </to>
                </anchor>
              </controlPr>
            </control>
          </mc:Choice>
        </mc:AlternateContent>
        <mc:AlternateContent xmlns:mc="http://schemas.openxmlformats.org/markup-compatibility/2006">
          <mc:Choice Requires="x14">
            <control shapeId="71565" r:id="rId90" name="frmPicInsert86">
              <controlPr defaultSize="0" print="0" autoLine="0" autoPict="0" macro="[0]!frmPicInsert86_Click">
                <anchor moveWithCells="1">
                  <from>
                    <xdr:col>36</xdr:col>
                    <xdr:colOff>295275</xdr:colOff>
                    <xdr:row>2066</xdr:row>
                    <xdr:rowOff>142875</xdr:rowOff>
                  </from>
                  <to>
                    <xdr:col>36</xdr:col>
                    <xdr:colOff>581025</xdr:colOff>
                    <xdr:row>2069</xdr:row>
                    <xdr:rowOff>0</xdr:rowOff>
                  </to>
                </anchor>
              </controlPr>
            </control>
          </mc:Choice>
        </mc:AlternateContent>
        <mc:AlternateContent xmlns:mc="http://schemas.openxmlformats.org/markup-compatibility/2006">
          <mc:Choice Requires="x14">
            <control shapeId="71566" r:id="rId91" name="frmPicInsert87">
              <controlPr defaultSize="0" print="0" autoLine="0" autoPict="0" macro="[0]!frmPicInsert87_Click">
                <anchor moveWithCells="1">
                  <from>
                    <xdr:col>36</xdr:col>
                    <xdr:colOff>295275</xdr:colOff>
                    <xdr:row>2090</xdr:row>
                    <xdr:rowOff>142875</xdr:rowOff>
                  </from>
                  <to>
                    <xdr:col>36</xdr:col>
                    <xdr:colOff>581025</xdr:colOff>
                    <xdr:row>2093</xdr:row>
                    <xdr:rowOff>0</xdr:rowOff>
                  </to>
                </anchor>
              </controlPr>
            </control>
          </mc:Choice>
        </mc:AlternateContent>
        <mc:AlternateContent xmlns:mc="http://schemas.openxmlformats.org/markup-compatibility/2006">
          <mc:Choice Requires="x14">
            <control shapeId="71567" r:id="rId92" name="frmPicInsert88">
              <controlPr defaultSize="0" print="0" autoLine="0" autoPict="0" macro="[0]!frmPicInsert88_Click">
                <anchor moveWithCells="1">
                  <from>
                    <xdr:col>36</xdr:col>
                    <xdr:colOff>295275</xdr:colOff>
                    <xdr:row>2114</xdr:row>
                    <xdr:rowOff>142875</xdr:rowOff>
                  </from>
                  <to>
                    <xdr:col>36</xdr:col>
                    <xdr:colOff>581025</xdr:colOff>
                    <xdr:row>2117</xdr:row>
                    <xdr:rowOff>0</xdr:rowOff>
                  </to>
                </anchor>
              </controlPr>
            </control>
          </mc:Choice>
        </mc:AlternateContent>
        <mc:AlternateContent xmlns:mc="http://schemas.openxmlformats.org/markup-compatibility/2006">
          <mc:Choice Requires="x14">
            <control shapeId="71568" r:id="rId93" name="frmPicInsert89">
              <controlPr defaultSize="0" print="0" autoLine="0" autoPict="0" macro="[0]!frmPicInsert89_Click">
                <anchor moveWithCells="1">
                  <from>
                    <xdr:col>36</xdr:col>
                    <xdr:colOff>295275</xdr:colOff>
                    <xdr:row>2138</xdr:row>
                    <xdr:rowOff>142875</xdr:rowOff>
                  </from>
                  <to>
                    <xdr:col>36</xdr:col>
                    <xdr:colOff>581025</xdr:colOff>
                    <xdr:row>2141</xdr:row>
                    <xdr:rowOff>0</xdr:rowOff>
                  </to>
                </anchor>
              </controlPr>
            </control>
          </mc:Choice>
        </mc:AlternateContent>
        <mc:AlternateContent xmlns:mc="http://schemas.openxmlformats.org/markup-compatibility/2006">
          <mc:Choice Requires="x14">
            <control shapeId="71569" r:id="rId94" name="frmPicInsert90">
              <controlPr defaultSize="0" print="0" autoLine="0" autoPict="0" macro="[0]!frmPicInsert90_Click">
                <anchor moveWithCells="1">
                  <from>
                    <xdr:col>36</xdr:col>
                    <xdr:colOff>295275</xdr:colOff>
                    <xdr:row>2162</xdr:row>
                    <xdr:rowOff>142875</xdr:rowOff>
                  </from>
                  <to>
                    <xdr:col>36</xdr:col>
                    <xdr:colOff>581025</xdr:colOff>
                    <xdr:row>2165</xdr:row>
                    <xdr:rowOff>0</xdr:rowOff>
                  </to>
                </anchor>
              </controlPr>
            </control>
          </mc:Choice>
        </mc:AlternateContent>
        <mc:AlternateContent xmlns:mc="http://schemas.openxmlformats.org/markup-compatibility/2006">
          <mc:Choice Requires="x14">
            <control shapeId="71570" r:id="rId95" name="frmPicInsert91">
              <controlPr defaultSize="0" print="0" autoLine="0" autoPict="0" macro="[0]!frmPicInsert91_Click">
                <anchor moveWithCells="1">
                  <from>
                    <xdr:col>36</xdr:col>
                    <xdr:colOff>295275</xdr:colOff>
                    <xdr:row>2186</xdr:row>
                    <xdr:rowOff>142875</xdr:rowOff>
                  </from>
                  <to>
                    <xdr:col>36</xdr:col>
                    <xdr:colOff>581025</xdr:colOff>
                    <xdr:row>2189</xdr:row>
                    <xdr:rowOff>0</xdr:rowOff>
                  </to>
                </anchor>
              </controlPr>
            </control>
          </mc:Choice>
        </mc:AlternateContent>
        <mc:AlternateContent xmlns:mc="http://schemas.openxmlformats.org/markup-compatibility/2006">
          <mc:Choice Requires="x14">
            <control shapeId="71571" r:id="rId96" name="frmPicInsert92">
              <controlPr defaultSize="0" print="0" autoLine="0" autoPict="0" macro="[0]!frmPicInsert92_Click">
                <anchor moveWithCells="1">
                  <from>
                    <xdr:col>36</xdr:col>
                    <xdr:colOff>295275</xdr:colOff>
                    <xdr:row>2210</xdr:row>
                    <xdr:rowOff>142875</xdr:rowOff>
                  </from>
                  <to>
                    <xdr:col>36</xdr:col>
                    <xdr:colOff>581025</xdr:colOff>
                    <xdr:row>2213</xdr:row>
                    <xdr:rowOff>0</xdr:rowOff>
                  </to>
                </anchor>
              </controlPr>
            </control>
          </mc:Choice>
        </mc:AlternateContent>
        <mc:AlternateContent xmlns:mc="http://schemas.openxmlformats.org/markup-compatibility/2006">
          <mc:Choice Requires="x14">
            <control shapeId="71572" r:id="rId97" name="frmPicInsert93">
              <controlPr defaultSize="0" print="0" autoLine="0" autoPict="0" macro="[0]!frmPicInsert93_Click">
                <anchor moveWithCells="1">
                  <from>
                    <xdr:col>36</xdr:col>
                    <xdr:colOff>295275</xdr:colOff>
                    <xdr:row>2234</xdr:row>
                    <xdr:rowOff>142875</xdr:rowOff>
                  </from>
                  <to>
                    <xdr:col>36</xdr:col>
                    <xdr:colOff>581025</xdr:colOff>
                    <xdr:row>2237</xdr:row>
                    <xdr:rowOff>0</xdr:rowOff>
                  </to>
                </anchor>
              </controlPr>
            </control>
          </mc:Choice>
        </mc:AlternateContent>
        <mc:AlternateContent xmlns:mc="http://schemas.openxmlformats.org/markup-compatibility/2006">
          <mc:Choice Requires="x14">
            <control shapeId="71573" r:id="rId98" name="frmPicInsert94">
              <controlPr defaultSize="0" print="0" autoLine="0" autoPict="0" macro="[0]!frmPicInsert94_Click">
                <anchor moveWithCells="1">
                  <from>
                    <xdr:col>36</xdr:col>
                    <xdr:colOff>295275</xdr:colOff>
                    <xdr:row>2258</xdr:row>
                    <xdr:rowOff>142875</xdr:rowOff>
                  </from>
                  <to>
                    <xdr:col>36</xdr:col>
                    <xdr:colOff>581025</xdr:colOff>
                    <xdr:row>2261</xdr:row>
                    <xdr:rowOff>0</xdr:rowOff>
                  </to>
                </anchor>
              </controlPr>
            </control>
          </mc:Choice>
        </mc:AlternateContent>
        <mc:AlternateContent xmlns:mc="http://schemas.openxmlformats.org/markup-compatibility/2006">
          <mc:Choice Requires="x14">
            <control shapeId="71574" r:id="rId99" name="frmPicInsert95">
              <controlPr defaultSize="0" print="0" autoLine="0" autoPict="0" macro="[0]!frmPicInsert95_Click">
                <anchor moveWithCells="1">
                  <from>
                    <xdr:col>36</xdr:col>
                    <xdr:colOff>295275</xdr:colOff>
                    <xdr:row>2282</xdr:row>
                    <xdr:rowOff>142875</xdr:rowOff>
                  </from>
                  <to>
                    <xdr:col>36</xdr:col>
                    <xdr:colOff>581025</xdr:colOff>
                    <xdr:row>2285</xdr:row>
                    <xdr:rowOff>0</xdr:rowOff>
                  </to>
                </anchor>
              </controlPr>
            </control>
          </mc:Choice>
        </mc:AlternateContent>
        <mc:AlternateContent xmlns:mc="http://schemas.openxmlformats.org/markup-compatibility/2006">
          <mc:Choice Requires="x14">
            <control shapeId="71575" r:id="rId100" name="frmPicInsert96">
              <controlPr defaultSize="0" print="0" autoLine="0" autoPict="0" macro="[0]!frmPicInsert96_Click">
                <anchor moveWithCells="1">
                  <from>
                    <xdr:col>36</xdr:col>
                    <xdr:colOff>295275</xdr:colOff>
                    <xdr:row>2306</xdr:row>
                    <xdr:rowOff>142875</xdr:rowOff>
                  </from>
                  <to>
                    <xdr:col>36</xdr:col>
                    <xdr:colOff>581025</xdr:colOff>
                    <xdr:row>2309</xdr:row>
                    <xdr:rowOff>0</xdr:rowOff>
                  </to>
                </anchor>
              </controlPr>
            </control>
          </mc:Choice>
        </mc:AlternateContent>
        <mc:AlternateContent xmlns:mc="http://schemas.openxmlformats.org/markup-compatibility/2006">
          <mc:Choice Requires="x14">
            <control shapeId="71578" r:id="rId101" name="frmPicInsert99">
              <controlPr defaultSize="0" print="0" autoLine="0" autoPict="0" macro="[0]!frmPicInsert99_Click">
                <anchor moveWithCells="1">
                  <from>
                    <xdr:col>36</xdr:col>
                    <xdr:colOff>295275</xdr:colOff>
                    <xdr:row>2379</xdr:row>
                    <xdr:rowOff>0</xdr:rowOff>
                  </from>
                  <to>
                    <xdr:col>36</xdr:col>
                    <xdr:colOff>581025</xdr:colOff>
                    <xdr:row>2381</xdr:row>
                    <xdr:rowOff>9525</xdr:rowOff>
                  </to>
                </anchor>
              </controlPr>
            </control>
          </mc:Choice>
        </mc:AlternateContent>
        <mc:AlternateContent xmlns:mc="http://schemas.openxmlformats.org/markup-compatibility/2006">
          <mc:Choice Requires="x14">
            <control shapeId="71579" r:id="rId102" name="frmPicDelete01">
              <controlPr defaultSize="0" print="0" autoLine="0" autoPict="0" macro="[0]!frmPicDelete01_Click">
                <anchor moveWithCells="1">
                  <from>
                    <xdr:col>37</xdr:col>
                    <xdr:colOff>314325</xdr:colOff>
                    <xdr:row>25</xdr:row>
                    <xdr:rowOff>133350</xdr:rowOff>
                  </from>
                  <to>
                    <xdr:col>38</xdr:col>
                    <xdr:colOff>142875</xdr:colOff>
                    <xdr:row>27</xdr:row>
                    <xdr:rowOff>152400</xdr:rowOff>
                  </to>
                </anchor>
              </controlPr>
            </control>
          </mc:Choice>
        </mc:AlternateContent>
        <mc:AlternateContent xmlns:mc="http://schemas.openxmlformats.org/markup-compatibility/2006">
          <mc:Choice Requires="x14">
            <control shapeId="71580" r:id="rId103" name="frmPicDelete02">
              <controlPr defaultSize="0" print="0" autoLine="0" autoPict="0" macro="[0]!frmPicDelete02_Click">
                <anchor moveWithCells="1">
                  <from>
                    <xdr:col>37</xdr:col>
                    <xdr:colOff>314325</xdr:colOff>
                    <xdr:row>48</xdr:row>
                    <xdr:rowOff>133350</xdr:rowOff>
                  </from>
                  <to>
                    <xdr:col>38</xdr:col>
                    <xdr:colOff>142875</xdr:colOff>
                    <xdr:row>50</xdr:row>
                    <xdr:rowOff>152400</xdr:rowOff>
                  </to>
                </anchor>
              </controlPr>
            </control>
          </mc:Choice>
        </mc:AlternateContent>
        <mc:AlternateContent xmlns:mc="http://schemas.openxmlformats.org/markup-compatibility/2006">
          <mc:Choice Requires="x14">
            <control shapeId="71581" r:id="rId104" name="frmPicDelete03">
              <controlPr defaultSize="0" print="0" autoLine="0" autoPict="0" macro="[0]!frmPicDelete03_Click">
                <anchor moveWithCells="1">
                  <from>
                    <xdr:col>37</xdr:col>
                    <xdr:colOff>314325</xdr:colOff>
                    <xdr:row>71</xdr:row>
                    <xdr:rowOff>133350</xdr:rowOff>
                  </from>
                  <to>
                    <xdr:col>38</xdr:col>
                    <xdr:colOff>142875</xdr:colOff>
                    <xdr:row>73</xdr:row>
                    <xdr:rowOff>152400</xdr:rowOff>
                  </to>
                </anchor>
              </controlPr>
            </control>
          </mc:Choice>
        </mc:AlternateContent>
        <mc:AlternateContent xmlns:mc="http://schemas.openxmlformats.org/markup-compatibility/2006">
          <mc:Choice Requires="x14">
            <control shapeId="71582" r:id="rId105" name="frmPicDelete04">
              <controlPr defaultSize="0" print="0" autoLine="0" autoPict="0" macro="[0]!frmPicDelete04_Click">
                <anchor moveWithCells="1">
                  <from>
                    <xdr:col>37</xdr:col>
                    <xdr:colOff>314325</xdr:colOff>
                    <xdr:row>94</xdr:row>
                    <xdr:rowOff>133350</xdr:rowOff>
                  </from>
                  <to>
                    <xdr:col>38</xdr:col>
                    <xdr:colOff>142875</xdr:colOff>
                    <xdr:row>96</xdr:row>
                    <xdr:rowOff>152400</xdr:rowOff>
                  </to>
                </anchor>
              </controlPr>
            </control>
          </mc:Choice>
        </mc:AlternateContent>
        <mc:AlternateContent xmlns:mc="http://schemas.openxmlformats.org/markup-compatibility/2006">
          <mc:Choice Requires="x14">
            <control shapeId="71583" r:id="rId106" name="frmPicDelete05">
              <controlPr defaultSize="0" print="0" autoLine="0" autoPict="0" macro="[0]!frmPicDelete05_Click">
                <anchor moveWithCells="1">
                  <from>
                    <xdr:col>37</xdr:col>
                    <xdr:colOff>314325</xdr:colOff>
                    <xdr:row>117</xdr:row>
                    <xdr:rowOff>123825</xdr:rowOff>
                  </from>
                  <to>
                    <xdr:col>38</xdr:col>
                    <xdr:colOff>142875</xdr:colOff>
                    <xdr:row>119</xdr:row>
                    <xdr:rowOff>142875</xdr:rowOff>
                  </to>
                </anchor>
              </controlPr>
            </control>
          </mc:Choice>
        </mc:AlternateContent>
        <mc:AlternateContent xmlns:mc="http://schemas.openxmlformats.org/markup-compatibility/2006">
          <mc:Choice Requires="x14">
            <control shapeId="71584" r:id="rId107" name="frmPicDelete06">
              <controlPr defaultSize="0" print="0" autoLine="0" autoPict="0" macro="[0]!frmPicDelete06_Click">
                <anchor moveWithCells="1">
                  <from>
                    <xdr:col>37</xdr:col>
                    <xdr:colOff>314325</xdr:colOff>
                    <xdr:row>140</xdr:row>
                    <xdr:rowOff>95250</xdr:rowOff>
                  </from>
                  <to>
                    <xdr:col>38</xdr:col>
                    <xdr:colOff>142875</xdr:colOff>
                    <xdr:row>142</xdr:row>
                    <xdr:rowOff>114300</xdr:rowOff>
                  </to>
                </anchor>
              </controlPr>
            </control>
          </mc:Choice>
        </mc:AlternateContent>
        <mc:AlternateContent xmlns:mc="http://schemas.openxmlformats.org/markup-compatibility/2006">
          <mc:Choice Requires="x14">
            <control shapeId="71585" r:id="rId108" name="frmPicDelete07">
              <controlPr defaultSize="0" print="0" autoLine="0" autoPict="0" macro="[0]!frmPicDelete07_Click">
                <anchor moveWithCells="1">
                  <from>
                    <xdr:col>37</xdr:col>
                    <xdr:colOff>314325</xdr:colOff>
                    <xdr:row>163</xdr:row>
                    <xdr:rowOff>66675</xdr:rowOff>
                  </from>
                  <to>
                    <xdr:col>38</xdr:col>
                    <xdr:colOff>142875</xdr:colOff>
                    <xdr:row>165</xdr:row>
                    <xdr:rowOff>85725</xdr:rowOff>
                  </to>
                </anchor>
              </controlPr>
            </control>
          </mc:Choice>
        </mc:AlternateContent>
        <mc:AlternateContent xmlns:mc="http://schemas.openxmlformats.org/markup-compatibility/2006">
          <mc:Choice Requires="x14">
            <control shapeId="71586" r:id="rId109" name="frmPicDelete08">
              <controlPr defaultSize="0" print="0" autoLine="0" autoPict="0" macro="[0]!frmPicDelete08_Click">
                <anchor moveWithCells="1">
                  <from>
                    <xdr:col>37</xdr:col>
                    <xdr:colOff>314325</xdr:colOff>
                    <xdr:row>186</xdr:row>
                    <xdr:rowOff>47625</xdr:rowOff>
                  </from>
                  <to>
                    <xdr:col>38</xdr:col>
                    <xdr:colOff>142875</xdr:colOff>
                    <xdr:row>188</xdr:row>
                    <xdr:rowOff>66675</xdr:rowOff>
                  </to>
                </anchor>
              </controlPr>
            </control>
          </mc:Choice>
        </mc:AlternateContent>
        <mc:AlternateContent xmlns:mc="http://schemas.openxmlformats.org/markup-compatibility/2006">
          <mc:Choice Requires="x14">
            <control shapeId="71587" r:id="rId110" name="frmPicDelete09">
              <controlPr defaultSize="0" print="0" autoLine="0" autoPict="0" macro="[0]!frmPicDelete09_Click">
                <anchor moveWithCells="1">
                  <from>
                    <xdr:col>37</xdr:col>
                    <xdr:colOff>314325</xdr:colOff>
                    <xdr:row>209</xdr:row>
                    <xdr:rowOff>9525</xdr:rowOff>
                  </from>
                  <to>
                    <xdr:col>38</xdr:col>
                    <xdr:colOff>142875</xdr:colOff>
                    <xdr:row>211</xdr:row>
                    <xdr:rowOff>28575</xdr:rowOff>
                  </to>
                </anchor>
              </controlPr>
            </control>
          </mc:Choice>
        </mc:AlternateContent>
        <mc:AlternateContent xmlns:mc="http://schemas.openxmlformats.org/markup-compatibility/2006">
          <mc:Choice Requires="x14">
            <control shapeId="71588" r:id="rId111" name="frmPicDelete10">
              <controlPr defaultSize="0" print="0" autoLine="0" autoPict="0" macro="[0]!frmPicDelete10_Click">
                <anchor moveWithCells="1">
                  <from>
                    <xdr:col>37</xdr:col>
                    <xdr:colOff>314325</xdr:colOff>
                    <xdr:row>231</xdr:row>
                    <xdr:rowOff>133350</xdr:rowOff>
                  </from>
                  <to>
                    <xdr:col>38</xdr:col>
                    <xdr:colOff>142875</xdr:colOff>
                    <xdr:row>233</xdr:row>
                    <xdr:rowOff>152400</xdr:rowOff>
                  </to>
                </anchor>
              </controlPr>
            </control>
          </mc:Choice>
        </mc:AlternateContent>
        <mc:AlternateContent xmlns:mc="http://schemas.openxmlformats.org/markup-compatibility/2006">
          <mc:Choice Requires="x14">
            <control shapeId="71589" r:id="rId112" name="frmPicDelete11">
              <controlPr defaultSize="0" print="0" autoLine="0" autoPict="0" macro="[0]!frmPicDelete11_Click">
                <anchor moveWithCells="1">
                  <from>
                    <xdr:col>37</xdr:col>
                    <xdr:colOff>314325</xdr:colOff>
                    <xdr:row>254</xdr:row>
                    <xdr:rowOff>114300</xdr:rowOff>
                  </from>
                  <to>
                    <xdr:col>38</xdr:col>
                    <xdr:colOff>142875</xdr:colOff>
                    <xdr:row>256</xdr:row>
                    <xdr:rowOff>133350</xdr:rowOff>
                  </to>
                </anchor>
              </controlPr>
            </control>
          </mc:Choice>
        </mc:AlternateContent>
        <mc:AlternateContent xmlns:mc="http://schemas.openxmlformats.org/markup-compatibility/2006">
          <mc:Choice Requires="x14">
            <control shapeId="71590" r:id="rId113" name="frmPicDelete12">
              <controlPr defaultSize="0" print="0" autoLine="0" autoPict="0" macro="[0]!frmPicDelete12_Click">
                <anchor moveWithCells="1">
                  <from>
                    <xdr:col>37</xdr:col>
                    <xdr:colOff>314325</xdr:colOff>
                    <xdr:row>277</xdr:row>
                    <xdr:rowOff>76200</xdr:rowOff>
                  </from>
                  <to>
                    <xdr:col>38</xdr:col>
                    <xdr:colOff>142875</xdr:colOff>
                    <xdr:row>279</xdr:row>
                    <xdr:rowOff>95250</xdr:rowOff>
                  </to>
                </anchor>
              </controlPr>
            </control>
          </mc:Choice>
        </mc:AlternateContent>
        <mc:AlternateContent xmlns:mc="http://schemas.openxmlformats.org/markup-compatibility/2006">
          <mc:Choice Requires="x14">
            <control shapeId="71591" r:id="rId114" name="frmPicDelete13">
              <controlPr defaultSize="0" print="0" autoLine="0" autoPict="0" macro="[0]!frmPicDelete13_Click">
                <anchor moveWithCells="1">
                  <from>
                    <xdr:col>37</xdr:col>
                    <xdr:colOff>314325</xdr:colOff>
                    <xdr:row>300</xdr:row>
                    <xdr:rowOff>57150</xdr:rowOff>
                  </from>
                  <to>
                    <xdr:col>38</xdr:col>
                    <xdr:colOff>142875</xdr:colOff>
                    <xdr:row>302</xdr:row>
                    <xdr:rowOff>76200</xdr:rowOff>
                  </to>
                </anchor>
              </controlPr>
            </control>
          </mc:Choice>
        </mc:AlternateContent>
        <mc:AlternateContent xmlns:mc="http://schemas.openxmlformats.org/markup-compatibility/2006">
          <mc:Choice Requires="x14">
            <control shapeId="71592" r:id="rId115" name="frmPicDelete14">
              <controlPr defaultSize="0" print="0" autoLine="0" autoPict="0" macro="[0]!frmPicDelete14_Click">
                <anchor moveWithCells="1">
                  <from>
                    <xdr:col>37</xdr:col>
                    <xdr:colOff>314325</xdr:colOff>
                    <xdr:row>323</xdr:row>
                    <xdr:rowOff>28575</xdr:rowOff>
                  </from>
                  <to>
                    <xdr:col>38</xdr:col>
                    <xdr:colOff>142875</xdr:colOff>
                    <xdr:row>325</xdr:row>
                    <xdr:rowOff>47625</xdr:rowOff>
                  </to>
                </anchor>
              </controlPr>
            </control>
          </mc:Choice>
        </mc:AlternateContent>
        <mc:AlternateContent xmlns:mc="http://schemas.openxmlformats.org/markup-compatibility/2006">
          <mc:Choice Requires="x14">
            <control shapeId="71593" r:id="rId116" name="frmPicDelete15">
              <controlPr defaultSize="0" print="0" autoLine="0" autoPict="0" macro="[0]!frmPicDelete15_Click">
                <anchor moveWithCells="1">
                  <from>
                    <xdr:col>37</xdr:col>
                    <xdr:colOff>314325</xdr:colOff>
                    <xdr:row>345</xdr:row>
                    <xdr:rowOff>152400</xdr:rowOff>
                  </from>
                  <to>
                    <xdr:col>38</xdr:col>
                    <xdr:colOff>142875</xdr:colOff>
                    <xdr:row>348</xdr:row>
                    <xdr:rowOff>9525</xdr:rowOff>
                  </to>
                </anchor>
              </controlPr>
            </control>
          </mc:Choice>
        </mc:AlternateContent>
        <mc:AlternateContent xmlns:mc="http://schemas.openxmlformats.org/markup-compatibility/2006">
          <mc:Choice Requires="x14">
            <control shapeId="71594" r:id="rId117" name="frmPicDelete16">
              <controlPr defaultSize="0" print="0" autoLine="0" autoPict="0" macro="[0]!frmPicDelete16_Click">
                <anchor moveWithCells="1">
                  <from>
                    <xdr:col>37</xdr:col>
                    <xdr:colOff>314325</xdr:colOff>
                    <xdr:row>368</xdr:row>
                    <xdr:rowOff>161925</xdr:rowOff>
                  </from>
                  <to>
                    <xdr:col>38</xdr:col>
                    <xdr:colOff>142875</xdr:colOff>
                    <xdr:row>370</xdr:row>
                    <xdr:rowOff>142875</xdr:rowOff>
                  </to>
                </anchor>
              </controlPr>
            </control>
          </mc:Choice>
        </mc:AlternateContent>
        <mc:AlternateContent xmlns:mc="http://schemas.openxmlformats.org/markup-compatibility/2006">
          <mc:Choice Requires="x14">
            <control shapeId="71595" r:id="rId118" name="frmPicDelete17">
              <controlPr defaultSize="0" print="0" autoLine="0" autoPict="0" macro="[0]!frmPicDelete17_Click">
                <anchor moveWithCells="1">
                  <from>
                    <xdr:col>37</xdr:col>
                    <xdr:colOff>314325</xdr:colOff>
                    <xdr:row>391</xdr:row>
                    <xdr:rowOff>161925</xdr:rowOff>
                  </from>
                  <to>
                    <xdr:col>38</xdr:col>
                    <xdr:colOff>142875</xdr:colOff>
                    <xdr:row>393</xdr:row>
                    <xdr:rowOff>114300</xdr:rowOff>
                  </to>
                </anchor>
              </controlPr>
            </control>
          </mc:Choice>
        </mc:AlternateContent>
        <mc:AlternateContent xmlns:mc="http://schemas.openxmlformats.org/markup-compatibility/2006">
          <mc:Choice Requires="x14">
            <control shapeId="71596" r:id="rId119" name="frmPicDelete18">
              <controlPr defaultSize="0" print="0" autoLine="0" autoPict="0" macro="[0]!frmPicDelete18_Click">
                <anchor moveWithCells="1">
                  <from>
                    <xdr:col>37</xdr:col>
                    <xdr:colOff>314325</xdr:colOff>
                    <xdr:row>414</xdr:row>
                    <xdr:rowOff>171450</xdr:rowOff>
                  </from>
                  <to>
                    <xdr:col>38</xdr:col>
                    <xdr:colOff>142875</xdr:colOff>
                    <xdr:row>416</xdr:row>
                    <xdr:rowOff>123825</xdr:rowOff>
                  </to>
                </anchor>
              </controlPr>
            </control>
          </mc:Choice>
        </mc:AlternateContent>
        <mc:AlternateContent xmlns:mc="http://schemas.openxmlformats.org/markup-compatibility/2006">
          <mc:Choice Requires="x14">
            <control shapeId="71597" r:id="rId120" name="frmPicDelete19">
              <controlPr defaultSize="0" print="0" autoLine="0" autoPict="0" macro="[0]!frmPicDelete19_Click">
                <anchor moveWithCells="1">
                  <from>
                    <xdr:col>37</xdr:col>
                    <xdr:colOff>314325</xdr:colOff>
                    <xdr:row>437</xdr:row>
                    <xdr:rowOff>142875</xdr:rowOff>
                  </from>
                  <to>
                    <xdr:col>38</xdr:col>
                    <xdr:colOff>142875</xdr:colOff>
                    <xdr:row>439</xdr:row>
                    <xdr:rowOff>123825</xdr:rowOff>
                  </to>
                </anchor>
              </controlPr>
            </control>
          </mc:Choice>
        </mc:AlternateContent>
        <mc:AlternateContent xmlns:mc="http://schemas.openxmlformats.org/markup-compatibility/2006">
          <mc:Choice Requires="x14">
            <control shapeId="71598" r:id="rId121" name="frmPicDelete20">
              <controlPr defaultSize="0" print="0" autoLine="0" autoPict="0" macro="[0]!frmPicDelete20_Click">
                <anchor moveWithCells="1">
                  <from>
                    <xdr:col>37</xdr:col>
                    <xdr:colOff>314325</xdr:colOff>
                    <xdr:row>460</xdr:row>
                    <xdr:rowOff>104775</xdr:rowOff>
                  </from>
                  <to>
                    <xdr:col>38</xdr:col>
                    <xdr:colOff>142875</xdr:colOff>
                    <xdr:row>462</xdr:row>
                    <xdr:rowOff>123825</xdr:rowOff>
                  </to>
                </anchor>
              </controlPr>
            </control>
          </mc:Choice>
        </mc:AlternateContent>
        <mc:AlternateContent xmlns:mc="http://schemas.openxmlformats.org/markup-compatibility/2006">
          <mc:Choice Requires="x14">
            <control shapeId="71599" r:id="rId122" name="frmPicDelete21">
              <controlPr defaultSize="0" print="0" autoLine="0" autoPict="0" macro="[0]!frmPicDelete21_Click">
                <anchor moveWithCells="1">
                  <from>
                    <xdr:col>37</xdr:col>
                    <xdr:colOff>314325</xdr:colOff>
                    <xdr:row>483</xdr:row>
                    <xdr:rowOff>85725</xdr:rowOff>
                  </from>
                  <to>
                    <xdr:col>38</xdr:col>
                    <xdr:colOff>142875</xdr:colOff>
                    <xdr:row>485</xdr:row>
                    <xdr:rowOff>104775</xdr:rowOff>
                  </to>
                </anchor>
              </controlPr>
            </control>
          </mc:Choice>
        </mc:AlternateContent>
        <mc:AlternateContent xmlns:mc="http://schemas.openxmlformats.org/markup-compatibility/2006">
          <mc:Choice Requires="x14">
            <control shapeId="71600" r:id="rId123" name="frmPicDelete22">
              <controlPr defaultSize="0" print="0" autoLine="0" autoPict="0" macro="[0]!frmPicDelete22_Click">
                <anchor moveWithCells="1">
                  <from>
                    <xdr:col>37</xdr:col>
                    <xdr:colOff>314325</xdr:colOff>
                    <xdr:row>506</xdr:row>
                    <xdr:rowOff>47625</xdr:rowOff>
                  </from>
                  <to>
                    <xdr:col>38</xdr:col>
                    <xdr:colOff>142875</xdr:colOff>
                    <xdr:row>508</xdr:row>
                    <xdr:rowOff>66675</xdr:rowOff>
                  </to>
                </anchor>
              </controlPr>
            </control>
          </mc:Choice>
        </mc:AlternateContent>
        <mc:AlternateContent xmlns:mc="http://schemas.openxmlformats.org/markup-compatibility/2006">
          <mc:Choice Requires="x14">
            <control shapeId="71601" r:id="rId124" name="frmPicDelete23">
              <controlPr defaultSize="0" print="0" autoLine="0" autoPict="0" macro="[0]!frmPicDelete23_Click">
                <anchor moveWithCells="1">
                  <from>
                    <xdr:col>37</xdr:col>
                    <xdr:colOff>314325</xdr:colOff>
                    <xdr:row>529</xdr:row>
                    <xdr:rowOff>28575</xdr:rowOff>
                  </from>
                  <to>
                    <xdr:col>38</xdr:col>
                    <xdr:colOff>142875</xdr:colOff>
                    <xdr:row>531</xdr:row>
                    <xdr:rowOff>47625</xdr:rowOff>
                  </to>
                </anchor>
              </controlPr>
            </control>
          </mc:Choice>
        </mc:AlternateContent>
        <mc:AlternateContent xmlns:mc="http://schemas.openxmlformats.org/markup-compatibility/2006">
          <mc:Choice Requires="x14">
            <control shapeId="71602" r:id="rId125" name="frmPicDelete24">
              <controlPr defaultSize="0" print="0" autoLine="0" autoPict="0" macro="[0]!frmPicDelete24_Click">
                <anchor moveWithCells="1">
                  <from>
                    <xdr:col>37</xdr:col>
                    <xdr:colOff>314325</xdr:colOff>
                    <xdr:row>551</xdr:row>
                    <xdr:rowOff>152400</xdr:rowOff>
                  </from>
                  <to>
                    <xdr:col>38</xdr:col>
                    <xdr:colOff>142875</xdr:colOff>
                    <xdr:row>554</xdr:row>
                    <xdr:rowOff>19050</xdr:rowOff>
                  </to>
                </anchor>
              </controlPr>
            </control>
          </mc:Choice>
        </mc:AlternateContent>
        <mc:AlternateContent xmlns:mc="http://schemas.openxmlformats.org/markup-compatibility/2006">
          <mc:Choice Requires="x14">
            <control shapeId="71603" r:id="rId126" name="frmPicDelete25">
              <controlPr defaultSize="0" print="0" autoLine="0" autoPict="0" macro="[0]!frmPicDelete25_Click">
                <anchor moveWithCells="1">
                  <from>
                    <xdr:col>37</xdr:col>
                    <xdr:colOff>314325</xdr:colOff>
                    <xdr:row>574</xdr:row>
                    <xdr:rowOff>123825</xdr:rowOff>
                  </from>
                  <to>
                    <xdr:col>38</xdr:col>
                    <xdr:colOff>142875</xdr:colOff>
                    <xdr:row>576</xdr:row>
                    <xdr:rowOff>142875</xdr:rowOff>
                  </to>
                </anchor>
              </controlPr>
            </control>
          </mc:Choice>
        </mc:AlternateContent>
        <mc:AlternateContent xmlns:mc="http://schemas.openxmlformats.org/markup-compatibility/2006">
          <mc:Choice Requires="x14">
            <control shapeId="71604" r:id="rId127" name="frmPicDelete26">
              <controlPr defaultSize="0" print="0" autoLine="0" autoPict="0" macro="[0]!frmPicDelete26_Click">
                <anchor moveWithCells="1">
                  <from>
                    <xdr:col>37</xdr:col>
                    <xdr:colOff>314325</xdr:colOff>
                    <xdr:row>597</xdr:row>
                    <xdr:rowOff>95250</xdr:rowOff>
                  </from>
                  <to>
                    <xdr:col>38</xdr:col>
                    <xdr:colOff>142875</xdr:colOff>
                    <xdr:row>599</xdr:row>
                    <xdr:rowOff>114300</xdr:rowOff>
                  </to>
                </anchor>
              </controlPr>
            </control>
          </mc:Choice>
        </mc:AlternateContent>
        <mc:AlternateContent xmlns:mc="http://schemas.openxmlformats.org/markup-compatibility/2006">
          <mc:Choice Requires="x14">
            <control shapeId="71605" r:id="rId128" name="frmPicDelete27">
              <controlPr defaultSize="0" print="0" autoLine="0" autoPict="0" macro="[0]!frmPicDelete27_Click">
                <anchor moveWithCells="1">
                  <from>
                    <xdr:col>37</xdr:col>
                    <xdr:colOff>314325</xdr:colOff>
                    <xdr:row>620</xdr:row>
                    <xdr:rowOff>66675</xdr:rowOff>
                  </from>
                  <to>
                    <xdr:col>38</xdr:col>
                    <xdr:colOff>142875</xdr:colOff>
                    <xdr:row>622</xdr:row>
                    <xdr:rowOff>85725</xdr:rowOff>
                  </to>
                </anchor>
              </controlPr>
            </control>
          </mc:Choice>
        </mc:AlternateContent>
        <mc:AlternateContent xmlns:mc="http://schemas.openxmlformats.org/markup-compatibility/2006">
          <mc:Choice Requires="x14">
            <control shapeId="71606" r:id="rId129" name="frmPicDelete28">
              <controlPr defaultSize="0" print="0" autoLine="0" autoPict="0" macro="[0]!frmPicDelete28_Click">
                <anchor moveWithCells="1">
                  <from>
                    <xdr:col>37</xdr:col>
                    <xdr:colOff>314325</xdr:colOff>
                    <xdr:row>643</xdr:row>
                    <xdr:rowOff>38100</xdr:rowOff>
                  </from>
                  <to>
                    <xdr:col>38</xdr:col>
                    <xdr:colOff>142875</xdr:colOff>
                    <xdr:row>645</xdr:row>
                    <xdr:rowOff>57150</xdr:rowOff>
                  </to>
                </anchor>
              </controlPr>
            </control>
          </mc:Choice>
        </mc:AlternateContent>
        <mc:AlternateContent xmlns:mc="http://schemas.openxmlformats.org/markup-compatibility/2006">
          <mc:Choice Requires="x14">
            <control shapeId="71607" r:id="rId130" name="frmPicDelete29">
              <controlPr defaultSize="0" print="0" autoLine="0" autoPict="0" macro="[0]!frmPicDelete29_Click">
                <anchor moveWithCells="1">
                  <from>
                    <xdr:col>37</xdr:col>
                    <xdr:colOff>314325</xdr:colOff>
                    <xdr:row>666</xdr:row>
                    <xdr:rowOff>9525</xdr:rowOff>
                  </from>
                  <to>
                    <xdr:col>38</xdr:col>
                    <xdr:colOff>142875</xdr:colOff>
                    <xdr:row>668</xdr:row>
                    <xdr:rowOff>28575</xdr:rowOff>
                  </to>
                </anchor>
              </controlPr>
            </control>
          </mc:Choice>
        </mc:AlternateContent>
        <mc:AlternateContent xmlns:mc="http://schemas.openxmlformats.org/markup-compatibility/2006">
          <mc:Choice Requires="x14">
            <control shapeId="71608" r:id="rId131" name="frmPicDelete30">
              <controlPr defaultSize="0" print="0" autoLine="0" autoPict="0" macro="[0]!frmPicDelete30_Click">
                <anchor moveWithCells="1">
                  <from>
                    <xdr:col>37</xdr:col>
                    <xdr:colOff>314325</xdr:colOff>
                    <xdr:row>688</xdr:row>
                    <xdr:rowOff>133350</xdr:rowOff>
                  </from>
                  <to>
                    <xdr:col>38</xdr:col>
                    <xdr:colOff>142875</xdr:colOff>
                    <xdr:row>690</xdr:row>
                    <xdr:rowOff>152400</xdr:rowOff>
                  </to>
                </anchor>
              </controlPr>
            </control>
          </mc:Choice>
        </mc:AlternateContent>
        <mc:AlternateContent xmlns:mc="http://schemas.openxmlformats.org/markup-compatibility/2006">
          <mc:Choice Requires="x14">
            <control shapeId="71609" r:id="rId132" name="frmPicDelete31">
              <controlPr defaultSize="0" print="0" autoLine="0" autoPict="0" macro="[0]!frmPicDelete31_Click">
                <anchor moveWithCells="1">
                  <from>
                    <xdr:col>37</xdr:col>
                    <xdr:colOff>314325</xdr:colOff>
                    <xdr:row>711</xdr:row>
                    <xdr:rowOff>114300</xdr:rowOff>
                  </from>
                  <to>
                    <xdr:col>38</xdr:col>
                    <xdr:colOff>142875</xdr:colOff>
                    <xdr:row>713</xdr:row>
                    <xdr:rowOff>133350</xdr:rowOff>
                  </to>
                </anchor>
              </controlPr>
            </control>
          </mc:Choice>
        </mc:AlternateContent>
        <mc:AlternateContent xmlns:mc="http://schemas.openxmlformats.org/markup-compatibility/2006">
          <mc:Choice Requires="x14">
            <control shapeId="71610" r:id="rId133" name="frmPicDelete32">
              <controlPr defaultSize="0" print="0" autoLine="0" autoPict="0" macro="[0]!frmPicDelete32_Click">
                <anchor moveWithCells="1">
                  <from>
                    <xdr:col>37</xdr:col>
                    <xdr:colOff>314325</xdr:colOff>
                    <xdr:row>734</xdr:row>
                    <xdr:rowOff>76200</xdr:rowOff>
                  </from>
                  <to>
                    <xdr:col>38</xdr:col>
                    <xdr:colOff>142875</xdr:colOff>
                    <xdr:row>736</xdr:row>
                    <xdr:rowOff>95250</xdr:rowOff>
                  </to>
                </anchor>
              </controlPr>
            </control>
          </mc:Choice>
        </mc:AlternateContent>
        <mc:AlternateContent xmlns:mc="http://schemas.openxmlformats.org/markup-compatibility/2006">
          <mc:Choice Requires="x14">
            <control shapeId="71611" r:id="rId134" name="frmPicDelete33">
              <controlPr defaultSize="0" print="0" autoLine="0" autoPict="0" macro="[0]!frmPicDelete33_Click">
                <anchor moveWithCells="1">
                  <from>
                    <xdr:col>37</xdr:col>
                    <xdr:colOff>314325</xdr:colOff>
                    <xdr:row>757</xdr:row>
                    <xdr:rowOff>47625</xdr:rowOff>
                  </from>
                  <to>
                    <xdr:col>38</xdr:col>
                    <xdr:colOff>142875</xdr:colOff>
                    <xdr:row>759</xdr:row>
                    <xdr:rowOff>66675</xdr:rowOff>
                  </to>
                </anchor>
              </controlPr>
            </control>
          </mc:Choice>
        </mc:AlternateContent>
        <mc:AlternateContent xmlns:mc="http://schemas.openxmlformats.org/markup-compatibility/2006">
          <mc:Choice Requires="x14">
            <control shapeId="71612" r:id="rId135" name="frmPicDelete34">
              <controlPr defaultSize="0" print="0" autoLine="0" autoPict="0" macro="[0]!frmPicDelete34_Click">
                <anchor moveWithCells="1">
                  <from>
                    <xdr:col>37</xdr:col>
                    <xdr:colOff>314325</xdr:colOff>
                    <xdr:row>780</xdr:row>
                    <xdr:rowOff>9525</xdr:rowOff>
                  </from>
                  <to>
                    <xdr:col>38</xdr:col>
                    <xdr:colOff>142875</xdr:colOff>
                    <xdr:row>782</xdr:row>
                    <xdr:rowOff>28575</xdr:rowOff>
                  </to>
                </anchor>
              </controlPr>
            </control>
          </mc:Choice>
        </mc:AlternateContent>
        <mc:AlternateContent xmlns:mc="http://schemas.openxmlformats.org/markup-compatibility/2006">
          <mc:Choice Requires="x14">
            <control shapeId="71613" r:id="rId136" name="frmPicDelete35">
              <controlPr defaultSize="0" print="0" autoLine="0" autoPict="0" macro="[0]!frmPicDelete35_Click">
                <anchor moveWithCells="1">
                  <from>
                    <xdr:col>37</xdr:col>
                    <xdr:colOff>314325</xdr:colOff>
                    <xdr:row>802</xdr:row>
                    <xdr:rowOff>133350</xdr:rowOff>
                  </from>
                  <to>
                    <xdr:col>38</xdr:col>
                    <xdr:colOff>142875</xdr:colOff>
                    <xdr:row>805</xdr:row>
                    <xdr:rowOff>0</xdr:rowOff>
                  </to>
                </anchor>
              </controlPr>
            </control>
          </mc:Choice>
        </mc:AlternateContent>
        <mc:AlternateContent xmlns:mc="http://schemas.openxmlformats.org/markup-compatibility/2006">
          <mc:Choice Requires="x14">
            <control shapeId="71614" r:id="rId137" name="frmPicDelete36">
              <controlPr defaultSize="0" print="0" autoLine="0" autoPict="0" macro="[0]!frmPicDelete36_Click">
                <anchor moveWithCells="1">
                  <from>
                    <xdr:col>37</xdr:col>
                    <xdr:colOff>161925</xdr:colOff>
                    <xdr:row>866</xdr:row>
                    <xdr:rowOff>142875</xdr:rowOff>
                  </from>
                  <to>
                    <xdr:col>37</xdr:col>
                    <xdr:colOff>447675</xdr:colOff>
                    <xdr:row>868</xdr:row>
                    <xdr:rowOff>152400</xdr:rowOff>
                  </to>
                </anchor>
              </controlPr>
            </control>
          </mc:Choice>
        </mc:AlternateContent>
        <mc:AlternateContent xmlns:mc="http://schemas.openxmlformats.org/markup-compatibility/2006">
          <mc:Choice Requires="x14">
            <control shapeId="71615" r:id="rId138" name="frmPicDelete37">
              <controlPr defaultSize="0" print="0" autoLine="0" autoPict="0" macro="[0]!frmPicDelete37_Click">
                <anchor moveWithCells="1">
                  <from>
                    <xdr:col>37</xdr:col>
                    <xdr:colOff>142875</xdr:colOff>
                    <xdr:row>890</xdr:row>
                    <xdr:rowOff>142875</xdr:rowOff>
                  </from>
                  <to>
                    <xdr:col>37</xdr:col>
                    <xdr:colOff>428625</xdr:colOff>
                    <xdr:row>893</xdr:row>
                    <xdr:rowOff>0</xdr:rowOff>
                  </to>
                </anchor>
              </controlPr>
            </control>
          </mc:Choice>
        </mc:AlternateContent>
        <mc:AlternateContent xmlns:mc="http://schemas.openxmlformats.org/markup-compatibility/2006">
          <mc:Choice Requires="x14">
            <control shapeId="71616" r:id="rId139" name="frmPicDelete38">
              <controlPr defaultSize="0" print="0" autoLine="0" autoPict="0" macro="[0]!frmPicDelete38_Click">
                <anchor moveWithCells="1">
                  <from>
                    <xdr:col>37</xdr:col>
                    <xdr:colOff>142875</xdr:colOff>
                    <xdr:row>914</xdr:row>
                    <xdr:rowOff>142875</xdr:rowOff>
                  </from>
                  <to>
                    <xdr:col>37</xdr:col>
                    <xdr:colOff>428625</xdr:colOff>
                    <xdr:row>917</xdr:row>
                    <xdr:rowOff>0</xdr:rowOff>
                  </to>
                </anchor>
              </controlPr>
            </control>
          </mc:Choice>
        </mc:AlternateContent>
        <mc:AlternateContent xmlns:mc="http://schemas.openxmlformats.org/markup-compatibility/2006">
          <mc:Choice Requires="x14">
            <control shapeId="71617" r:id="rId140" name="frmPicDelete39">
              <controlPr defaultSize="0" print="0" autoLine="0" autoPict="0" macro="[0]!frmPicDelete39_Click">
                <anchor moveWithCells="1">
                  <from>
                    <xdr:col>37</xdr:col>
                    <xdr:colOff>142875</xdr:colOff>
                    <xdr:row>938</xdr:row>
                    <xdr:rowOff>142875</xdr:rowOff>
                  </from>
                  <to>
                    <xdr:col>37</xdr:col>
                    <xdr:colOff>428625</xdr:colOff>
                    <xdr:row>941</xdr:row>
                    <xdr:rowOff>0</xdr:rowOff>
                  </to>
                </anchor>
              </controlPr>
            </control>
          </mc:Choice>
        </mc:AlternateContent>
        <mc:AlternateContent xmlns:mc="http://schemas.openxmlformats.org/markup-compatibility/2006">
          <mc:Choice Requires="x14">
            <control shapeId="71618" r:id="rId141" name="frmPicDelete40">
              <controlPr defaultSize="0" print="0" autoLine="0" autoPict="0" macro="[0]!frmPicDelete40_Click">
                <anchor moveWithCells="1">
                  <from>
                    <xdr:col>37</xdr:col>
                    <xdr:colOff>142875</xdr:colOff>
                    <xdr:row>962</xdr:row>
                    <xdr:rowOff>142875</xdr:rowOff>
                  </from>
                  <to>
                    <xdr:col>37</xdr:col>
                    <xdr:colOff>428625</xdr:colOff>
                    <xdr:row>965</xdr:row>
                    <xdr:rowOff>0</xdr:rowOff>
                  </to>
                </anchor>
              </controlPr>
            </control>
          </mc:Choice>
        </mc:AlternateContent>
        <mc:AlternateContent xmlns:mc="http://schemas.openxmlformats.org/markup-compatibility/2006">
          <mc:Choice Requires="x14">
            <control shapeId="71619" r:id="rId142" name="frmPicDelete41">
              <controlPr defaultSize="0" print="0" autoLine="0" autoPict="0" macro="[0]!frmPicDelete41_Click">
                <anchor moveWithCells="1">
                  <from>
                    <xdr:col>37</xdr:col>
                    <xdr:colOff>142875</xdr:colOff>
                    <xdr:row>986</xdr:row>
                    <xdr:rowOff>142875</xdr:rowOff>
                  </from>
                  <to>
                    <xdr:col>37</xdr:col>
                    <xdr:colOff>428625</xdr:colOff>
                    <xdr:row>989</xdr:row>
                    <xdr:rowOff>0</xdr:rowOff>
                  </to>
                </anchor>
              </controlPr>
            </control>
          </mc:Choice>
        </mc:AlternateContent>
        <mc:AlternateContent xmlns:mc="http://schemas.openxmlformats.org/markup-compatibility/2006">
          <mc:Choice Requires="x14">
            <control shapeId="71620" r:id="rId143" name="frmPicDelete42">
              <controlPr defaultSize="0" print="0" autoLine="0" autoPict="0" macro="[0]!frmPicDelete42_Click">
                <anchor moveWithCells="1">
                  <from>
                    <xdr:col>37</xdr:col>
                    <xdr:colOff>142875</xdr:colOff>
                    <xdr:row>1010</xdr:row>
                    <xdr:rowOff>142875</xdr:rowOff>
                  </from>
                  <to>
                    <xdr:col>37</xdr:col>
                    <xdr:colOff>428625</xdr:colOff>
                    <xdr:row>1013</xdr:row>
                    <xdr:rowOff>0</xdr:rowOff>
                  </to>
                </anchor>
              </controlPr>
            </control>
          </mc:Choice>
        </mc:AlternateContent>
        <mc:AlternateContent xmlns:mc="http://schemas.openxmlformats.org/markup-compatibility/2006">
          <mc:Choice Requires="x14">
            <control shapeId="71621" r:id="rId144" name="frmPicDelete43">
              <controlPr defaultSize="0" print="0" autoLine="0" autoPict="0" macro="[0]!frmPicDelete43_Click">
                <anchor moveWithCells="1">
                  <from>
                    <xdr:col>37</xdr:col>
                    <xdr:colOff>142875</xdr:colOff>
                    <xdr:row>1034</xdr:row>
                    <xdr:rowOff>142875</xdr:rowOff>
                  </from>
                  <to>
                    <xdr:col>37</xdr:col>
                    <xdr:colOff>428625</xdr:colOff>
                    <xdr:row>1037</xdr:row>
                    <xdr:rowOff>0</xdr:rowOff>
                  </to>
                </anchor>
              </controlPr>
            </control>
          </mc:Choice>
        </mc:AlternateContent>
        <mc:AlternateContent xmlns:mc="http://schemas.openxmlformats.org/markup-compatibility/2006">
          <mc:Choice Requires="x14">
            <control shapeId="71622" r:id="rId145" name="frmPicDelete44">
              <controlPr defaultSize="0" print="0" autoLine="0" autoPict="0" macro="[0]!frmPicDelete44_Click">
                <anchor moveWithCells="1">
                  <from>
                    <xdr:col>37</xdr:col>
                    <xdr:colOff>142875</xdr:colOff>
                    <xdr:row>1058</xdr:row>
                    <xdr:rowOff>142875</xdr:rowOff>
                  </from>
                  <to>
                    <xdr:col>37</xdr:col>
                    <xdr:colOff>428625</xdr:colOff>
                    <xdr:row>1061</xdr:row>
                    <xdr:rowOff>0</xdr:rowOff>
                  </to>
                </anchor>
              </controlPr>
            </control>
          </mc:Choice>
        </mc:AlternateContent>
        <mc:AlternateContent xmlns:mc="http://schemas.openxmlformats.org/markup-compatibility/2006">
          <mc:Choice Requires="x14">
            <control shapeId="71623" r:id="rId146" name="frmPicDelete45">
              <controlPr defaultSize="0" print="0" autoLine="0" autoPict="0" macro="[0]!frmPicDelete45_Click">
                <anchor moveWithCells="1">
                  <from>
                    <xdr:col>37</xdr:col>
                    <xdr:colOff>142875</xdr:colOff>
                    <xdr:row>1082</xdr:row>
                    <xdr:rowOff>142875</xdr:rowOff>
                  </from>
                  <to>
                    <xdr:col>37</xdr:col>
                    <xdr:colOff>428625</xdr:colOff>
                    <xdr:row>1085</xdr:row>
                    <xdr:rowOff>0</xdr:rowOff>
                  </to>
                </anchor>
              </controlPr>
            </control>
          </mc:Choice>
        </mc:AlternateContent>
        <mc:AlternateContent xmlns:mc="http://schemas.openxmlformats.org/markup-compatibility/2006">
          <mc:Choice Requires="x14">
            <control shapeId="71624" r:id="rId147" name="frmPicDelete46">
              <controlPr defaultSize="0" print="0" autoLine="0" autoPict="0" macro="[0]!frmPicDelete46_Click">
                <anchor moveWithCells="1">
                  <from>
                    <xdr:col>37</xdr:col>
                    <xdr:colOff>142875</xdr:colOff>
                    <xdr:row>1106</xdr:row>
                    <xdr:rowOff>142875</xdr:rowOff>
                  </from>
                  <to>
                    <xdr:col>37</xdr:col>
                    <xdr:colOff>428625</xdr:colOff>
                    <xdr:row>1109</xdr:row>
                    <xdr:rowOff>0</xdr:rowOff>
                  </to>
                </anchor>
              </controlPr>
            </control>
          </mc:Choice>
        </mc:AlternateContent>
        <mc:AlternateContent xmlns:mc="http://schemas.openxmlformats.org/markup-compatibility/2006">
          <mc:Choice Requires="x14">
            <control shapeId="71625" r:id="rId148" name="frmPicDelete47">
              <controlPr defaultSize="0" print="0" autoLine="0" autoPict="0" macro="[0]!frmPicDelete47_Click">
                <anchor moveWithCells="1">
                  <from>
                    <xdr:col>37</xdr:col>
                    <xdr:colOff>142875</xdr:colOff>
                    <xdr:row>1130</xdr:row>
                    <xdr:rowOff>142875</xdr:rowOff>
                  </from>
                  <to>
                    <xdr:col>37</xdr:col>
                    <xdr:colOff>428625</xdr:colOff>
                    <xdr:row>1133</xdr:row>
                    <xdr:rowOff>0</xdr:rowOff>
                  </to>
                </anchor>
              </controlPr>
            </control>
          </mc:Choice>
        </mc:AlternateContent>
        <mc:AlternateContent xmlns:mc="http://schemas.openxmlformats.org/markup-compatibility/2006">
          <mc:Choice Requires="x14">
            <control shapeId="71626" r:id="rId149" name="frmPicDelete48">
              <controlPr defaultSize="0" print="0" autoLine="0" autoPict="0" macro="[0]!frmPicDelete48_Click">
                <anchor moveWithCells="1">
                  <from>
                    <xdr:col>37</xdr:col>
                    <xdr:colOff>142875</xdr:colOff>
                    <xdr:row>1154</xdr:row>
                    <xdr:rowOff>142875</xdr:rowOff>
                  </from>
                  <to>
                    <xdr:col>37</xdr:col>
                    <xdr:colOff>428625</xdr:colOff>
                    <xdr:row>1157</xdr:row>
                    <xdr:rowOff>0</xdr:rowOff>
                  </to>
                </anchor>
              </controlPr>
            </control>
          </mc:Choice>
        </mc:AlternateContent>
        <mc:AlternateContent xmlns:mc="http://schemas.openxmlformats.org/markup-compatibility/2006">
          <mc:Choice Requires="x14">
            <control shapeId="71627" r:id="rId150" name="frmPicDelete49">
              <controlPr defaultSize="0" print="0" autoLine="0" autoPict="0" macro="[0]!frmPicDelete49_Click">
                <anchor moveWithCells="1">
                  <from>
                    <xdr:col>37</xdr:col>
                    <xdr:colOff>142875</xdr:colOff>
                    <xdr:row>1178</xdr:row>
                    <xdr:rowOff>142875</xdr:rowOff>
                  </from>
                  <to>
                    <xdr:col>37</xdr:col>
                    <xdr:colOff>428625</xdr:colOff>
                    <xdr:row>1181</xdr:row>
                    <xdr:rowOff>0</xdr:rowOff>
                  </to>
                </anchor>
              </controlPr>
            </control>
          </mc:Choice>
        </mc:AlternateContent>
        <mc:AlternateContent xmlns:mc="http://schemas.openxmlformats.org/markup-compatibility/2006">
          <mc:Choice Requires="x14">
            <control shapeId="71628" r:id="rId151" name="frmPicDelete50">
              <controlPr defaultSize="0" print="0" autoLine="0" autoPict="0" macro="[0]!frmPicDelete50_Click">
                <anchor moveWithCells="1">
                  <from>
                    <xdr:col>37</xdr:col>
                    <xdr:colOff>142875</xdr:colOff>
                    <xdr:row>1202</xdr:row>
                    <xdr:rowOff>142875</xdr:rowOff>
                  </from>
                  <to>
                    <xdr:col>37</xdr:col>
                    <xdr:colOff>428625</xdr:colOff>
                    <xdr:row>1205</xdr:row>
                    <xdr:rowOff>0</xdr:rowOff>
                  </to>
                </anchor>
              </controlPr>
            </control>
          </mc:Choice>
        </mc:AlternateContent>
        <mc:AlternateContent xmlns:mc="http://schemas.openxmlformats.org/markup-compatibility/2006">
          <mc:Choice Requires="x14">
            <control shapeId="71629" r:id="rId152" name="frmPicDelete51">
              <controlPr defaultSize="0" print="0" autoLine="0" autoPict="0" macro="[0]!frmPicDelete51_Click">
                <anchor moveWithCells="1">
                  <from>
                    <xdr:col>37</xdr:col>
                    <xdr:colOff>142875</xdr:colOff>
                    <xdr:row>1226</xdr:row>
                    <xdr:rowOff>142875</xdr:rowOff>
                  </from>
                  <to>
                    <xdr:col>37</xdr:col>
                    <xdr:colOff>428625</xdr:colOff>
                    <xdr:row>1229</xdr:row>
                    <xdr:rowOff>0</xdr:rowOff>
                  </to>
                </anchor>
              </controlPr>
            </control>
          </mc:Choice>
        </mc:AlternateContent>
        <mc:AlternateContent xmlns:mc="http://schemas.openxmlformats.org/markup-compatibility/2006">
          <mc:Choice Requires="x14">
            <control shapeId="71630" r:id="rId153" name="frmPicDelete52">
              <controlPr defaultSize="0" print="0" autoLine="0" autoPict="0" macro="[0]!frmPicDelete52_Click">
                <anchor moveWithCells="1">
                  <from>
                    <xdr:col>37</xdr:col>
                    <xdr:colOff>142875</xdr:colOff>
                    <xdr:row>1250</xdr:row>
                    <xdr:rowOff>142875</xdr:rowOff>
                  </from>
                  <to>
                    <xdr:col>37</xdr:col>
                    <xdr:colOff>428625</xdr:colOff>
                    <xdr:row>1253</xdr:row>
                    <xdr:rowOff>0</xdr:rowOff>
                  </to>
                </anchor>
              </controlPr>
            </control>
          </mc:Choice>
        </mc:AlternateContent>
        <mc:AlternateContent xmlns:mc="http://schemas.openxmlformats.org/markup-compatibility/2006">
          <mc:Choice Requires="x14">
            <control shapeId="71631" r:id="rId154" name="frmPicDelete53">
              <controlPr defaultSize="0" print="0" autoLine="0" autoPict="0" macro="[0]!frmPicDelete53_Click">
                <anchor moveWithCells="1">
                  <from>
                    <xdr:col>37</xdr:col>
                    <xdr:colOff>142875</xdr:colOff>
                    <xdr:row>1274</xdr:row>
                    <xdr:rowOff>142875</xdr:rowOff>
                  </from>
                  <to>
                    <xdr:col>37</xdr:col>
                    <xdr:colOff>428625</xdr:colOff>
                    <xdr:row>1277</xdr:row>
                    <xdr:rowOff>0</xdr:rowOff>
                  </to>
                </anchor>
              </controlPr>
            </control>
          </mc:Choice>
        </mc:AlternateContent>
        <mc:AlternateContent xmlns:mc="http://schemas.openxmlformats.org/markup-compatibility/2006">
          <mc:Choice Requires="x14">
            <control shapeId="71632" r:id="rId155" name="frmPicDelete54">
              <controlPr defaultSize="0" print="0" autoLine="0" autoPict="0" macro="[0]!frmPicDelete54_Click">
                <anchor moveWithCells="1">
                  <from>
                    <xdr:col>37</xdr:col>
                    <xdr:colOff>142875</xdr:colOff>
                    <xdr:row>1298</xdr:row>
                    <xdr:rowOff>142875</xdr:rowOff>
                  </from>
                  <to>
                    <xdr:col>37</xdr:col>
                    <xdr:colOff>428625</xdr:colOff>
                    <xdr:row>1301</xdr:row>
                    <xdr:rowOff>0</xdr:rowOff>
                  </to>
                </anchor>
              </controlPr>
            </control>
          </mc:Choice>
        </mc:AlternateContent>
        <mc:AlternateContent xmlns:mc="http://schemas.openxmlformats.org/markup-compatibility/2006">
          <mc:Choice Requires="x14">
            <control shapeId="71633" r:id="rId156" name="frmPicDelete55">
              <controlPr defaultSize="0" print="0" autoLine="0" autoPict="0" macro="[0]!frmPicDelete55_Click">
                <anchor moveWithCells="1">
                  <from>
                    <xdr:col>37</xdr:col>
                    <xdr:colOff>142875</xdr:colOff>
                    <xdr:row>1322</xdr:row>
                    <xdr:rowOff>142875</xdr:rowOff>
                  </from>
                  <to>
                    <xdr:col>37</xdr:col>
                    <xdr:colOff>428625</xdr:colOff>
                    <xdr:row>1325</xdr:row>
                    <xdr:rowOff>0</xdr:rowOff>
                  </to>
                </anchor>
              </controlPr>
            </control>
          </mc:Choice>
        </mc:AlternateContent>
        <mc:AlternateContent xmlns:mc="http://schemas.openxmlformats.org/markup-compatibility/2006">
          <mc:Choice Requires="x14">
            <control shapeId="71634" r:id="rId157" name="frmPicDelete56">
              <controlPr defaultSize="0" print="0" autoLine="0" autoPict="0" macro="[0]!frmPicDelete56_Click">
                <anchor moveWithCells="1">
                  <from>
                    <xdr:col>37</xdr:col>
                    <xdr:colOff>142875</xdr:colOff>
                    <xdr:row>1346</xdr:row>
                    <xdr:rowOff>142875</xdr:rowOff>
                  </from>
                  <to>
                    <xdr:col>37</xdr:col>
                    <xdr:colOff>428625</xdr:colOff>
                    <xdr:row>1349</xdr:row>
                    <xdr:rowOff>0</xdr:rowOff>
                  </to>
                </anchor>
              </controlPr>
            </control>
          </mc:Choice>
        </mc:AlternateContent>
        <mc:AlternateContent xmlns:mc="http://schemas.openxmlformats.org/markup-compatibility/2006">
          <mc:Choice Requires="x14">
            <control shapeId="71635" r:id="rId158" name="frmPicDelete57">
              <controlPr defaultSize="0" print="0" autoLine="0" autoPict="0" macro="[0]!frmPicDelete57_Click">
                <anchor moveWithCells="1">
                  <from>
                    <xdr:col>37</xdr:col>
                    <xdr:colOff>142875</xdr:colOff>
                    <xdr:row>1370</xdr:row>
                    <xdr:rowOff>142875</xdr:rowOff>
                  </from>
                  <to>
                    <xdr:col>37</xdr:col>
                    <xdr:colOff>428625</xdr:colOff>
                    <xdr:row>1373</xdr:row>
                    <xdr:rowOff>0</xdr:rowOff>
                  </to>
                </anchor>
              </controlPr>
            </control>
          </mc:Choice>
        </mc:AlternateContent>
        <mc:AlternateContent xmlns:mc="http://schemas.openxmlformats.org/markup-compatibility/2006">
          <mc:Choice Requires="x14">
            <control shapeId="71636" r:id="rId159" name="frmPicDelete58">
              <controlPr defaultSize="0" print="0" autoLine="0" autoPict="0" macro="[0]!frmPicDelete58_Click">
                <anchor moveWithCells="1">
                  <from>
                    <xdr:col>37</xdr:col>
                    <xdr:colOff>142875</xdr:colOff>
                    <xdr:row>1394</xdr:row>
                    <xdr:rowOff>142875</xdr:rowOff>
                  </from>
                  <to>
                    <xdr:col>37</xdr:col>
                    <xdr:colOff>428625</xdr:colOff>
                    <xdr:row>1397</xdr:row>
                    <xdr:rowOff>0</xdr:rowOff>
                  </to>
                </anchor>
              </controlPr>
            </control>
          </mc:Choice>
        </mc:AlternateContent>
        <mc:AlternateContent xmlns:mc="http://schemas.openxmlformats.org/markup-compatibility/2006">
          <mc:Choice Requires="x14">
            <control shapeId="71637" r:id="rId160" name="frmPicDelete59">
              <controlPr defaultSize="0" print="0" autoLine="0" autoPict="0" macro="[0]!frmPicDelete59_Click">
                <anchor moveWithCells="1">
                  <from>
                    <xdr:col>37</xdr:col>
                    <xdr:colOff>142875</xdr:colOff>
                    <xdr:row>1418</xdr:row>
                    <xdr:rowOff>142875</xdr:rowOff>
                  </from>
                  <to>
                    <xdr:col>37</xdr:col>
                    <xdr:colOff>428625</xdr:colOff>
                    <xdr:row>1421</xdr:row>
                    <xdr:rowOff>0</xdr:rowOff>
                  </to>
                </anchor>
              </controlPr>
            </control>
          </mc:Choice>
        </mc:AlternateContent>
        <mc:AlternateContent xmlns:mc="http://schemas.openxmlformats.org/markup-compatibility/2006">
          <mc:Choice Requires="x14">
            <control shapeId="71638" r:id="rId161" name="frmPicDelete60">
              <controlPr defaultSize="0" print="0" autoLine="0" autoPict="0" macro="[0]!frmPicDelete60_Click">
                <anchor moveWithCells="1">
                  <from>
                    <xdr:col>37</xdr:col>
                    <xdr:colOff>142875</xdr:colOff>
                    <xdr:row>1442</xdr:row>
                    <xdr:rowOff>142875</xdr:rowOff>
                  </from>
                  <to>
                    <xdr:col>37</xdr:col>
                    <xdr:colOff>428625</xdr:colOff>
                    <xdr:row>1445</xdr:row>
                    <xdr:rowOff>0</xdr:rowOff>
                  </to>
                </anchor>
              </controlPr>
            </control>
          </mc:Choice>
        </mc:AlternateContent>
        <mc:AlternateContent xmlns:mc="http://schemas.openxmlformats.org/markup-compatibility/2006">
          <mc:Choice Requires="x14">
            <control shapeId="71639" r:id="rId162" name="frmPicDelete61">
              <controlPr defaultSize="0" print="0" autoLine="0" autoPict="0" macro="[0]!frmPicDelete61_Click">
                <anchor moveWithCells="1">
                  <from>
                    <xdr:col>37</xdr:col>
                    <xdr:colOff>142875</xdr:colOff>
                    <xdr:row>1466</xdr:row>
                    <xdr:rowOff>142875</xdr:rowOff>
                  </from>
                  <to>
                    <xdr:col>37</xdr:col>
                    <xdr:colOff>428625</xdr:colOff>
                    <xdr:row>1469</xdr:row>
                    <xdr:rowOff>0</xdr:rowOff>
                  </to>
                </anchor>
              </controlPr>
            </control>
          </mc:Choice>
        </mc:AlternateContent>
        <mc:AlternateContent xmlns:mc="http://schemas.openxmlformats.org/markup-compatibility/2006">
          <mc:Choice Requires="x14">
            <control shapeId="71640" r:id="rId163" name="frmPicDelete62">
              <controlPr defaultSize="0" print="0" autoLine="0" autoPict="0" macro="[0]!frmPicDelete62_Click">
                <anchor moveWithCells="1">
                  <from>
                    <xdr:col>37</xdr:col>
                    <xdr:colOff>142875</xdr:colOff>
                    <xdr:row>1490</xdr:row>
                    <xdr:rowOff>142875</xdr:rowOff>
                  </from>
                  <to>
                    <xdr:col>37</xdr:col>
                    <xdr:colOff>428625</xdr:colOff>
                    <xdr:row>1493</xdr:row>
                    <xdr:rowOff>0</xdr:rowOff>
                  </to>
                </anchor>
              </controlPr>
            </control>
          </mc:Choice>
        </mc:AlternateContent>
        <mc:AlternateContent xmlns:mc="http://schemas.openxmlformats.org/markup-compatibility/2006">
          <mc:Choice Requires="x14">
            <control shapeId="71641" r:id="rId164" name="frmPicDelete63">
              <controlPr defaultSize="0" print="0" autoLine="0" autoPict="0" macro="[0]!frmPicDelete63_Click">
                <anchor moveWithCells="1">
                  <from>
                    <xdr:col>37</xdr:col>
                    <xdr:colOff>142875</xdr:colOff>
                    <xdr:row>1514</xdr:row>
                    <xdr:rowOff>142875</xdr:rowOff>
                  </from>
                  <to>
                    <xdr:col>37</xdr:col>
                    <xdr:colOff>428625</xdr:colOff>
                    <xdr:row>1517</xdr:row>
                    <xdr:rowOff>0</xdr:rowOff>
                  </to>
                </anchor>
              </controlPr>
            </control>
          </mc:Choice>
        </mc:AlternateContent>
        <mc:AlternateContent xmlns:mc="http://schemas.openxmlformats.org/markup-compatibility/2006">
          <mc:Choice Requires="x14">
            <control shapeId="71642" r:id="rId165" name="frmPicDelete64">
              <controlPr defaultSize="0" print="0" autoLine="0" autoPict="0" macro="[0]!frmPicDelete64_Click">
                <anchor moveWithCells="1">
                  <from>
                    <xdr:col>37</xdr:col>
                    <xdr:colOff>142875</xdr:colOff>
                    <xdr:row>1538</xdr:row>
                    <xdr:rowOff>142875</xdr:rowOff>
                  </from>
                  <to>
                    <xdr:col>37</xdr:col>
                    <xdr:colOff>428625</xdr:colOff>
                    <xdr:row>1541</xdr:row>
                    <xdr:rowOff>0</xdr:rowOff>
                  </to>
                </anchor>
              </controlPr>
            </control>
          </mc:Choice>
        </mc:AlternateContent>
        <mc:AlternateContent xmlns:mc="http://schemas.openxmlformats.org/markup-compatibility/2006">
          <mc:Choice Requires="x14">
            <control shapeId="71643" r:id="rId166" name="frmPicDelete65">
              <controlPr defaultSize="0" print="0" autoLine="0" autoPict="0" macro="[0]!frmPicDelete65_Click">
                <anchor moveWithCells="1">
                  <from>
                    <xdr:col>37</xdr:col>
                    <xdr:colOff>142875</xdr:colOff>
                    <xdr:row>1562</xdr:row>
                    <xdr:rowOff>142875</xdr:rowOff>
                  </from>
                  <to>
                    <xdr:col>37</xdr:col>
                    <xdr:colOff>428625</xdr:colOff>
                    <xdr:row>1565</xdr:row>
                    <xdr:rowOff>0</xdr:rowOff>
                  </to>
                </anchor>
              </controlPr>
            </control>
          </mc:Choice>
        </mc:AlternateContent>
        <mc:AlternateContent xmlns:mc="http://schemas.openxmlformats.org/markup-compatibility/2006">
          <mc:Choice Requires="x14">
            <control shapeId="71644" r:id="rId167" name="frmPicDelete66">
              <controlPr defaultSize="0" print="0" autoLine="0" autoPict="0" macro="[0]!frmPicDelete66_Click">
                <anchor moveWithCells="1">
                  <from>
                    <xdr:col>37</xdr:col>
                    <xdr:colOff>142875</xdr:colOff>
                    <xdr:row>1586</xdr:row>
                    <xdr:rowOff>142875</xdr:rowOff>
                  </from>
                  <to>
                    <xdr:col>37</xdr:col>
                    <xdr:colOff>428625</xdr:colOff>
                    <xdr:row>1589</xdr:row>
                    <xdr:rowOff>0</xdr:rowOff>
                  </to>
                </anchor>
              </controlPr>
            </control>
          </mc:Choice>
        </mc:AlternateContent>
        <mc:AlternateContent xmlns:mc="http://schemas.openxmlformats.org/markup-compatibility/2006">
          <mc:Choice Requires="x14">
            <control shapeId="71645" r:id="rId168" name="frmPicDelete67">
              <controlPr defaultSize="0" print="0" autoLine="0" autoPict="0" macro="[0]!frmPicDelete67_Click">
                <anchor moveWithCells="1">
                  <from>
                    <xdr:col>37</xdr:col>
                    <xdr:colOff>142875</xdr:colOff>
                    <xdr:row>1610</xdr:row>
                    <xdr:rowOff>142875</xdr:rowOff>
                  </from>
                  <to>
                    <xdr:col>37</xdr:col>
                    <xdr:colOff>428625</xdr:colOff>
                    <xdr:row>1613</xdr:row>
                    <xdr:rowOff>0</xdr:rowOff>
                  </to>
                </anchor>
              </controlPr>
            </control>
          </mc:Choice>
        </mc:AlternateContent>
        <mc:AlternateContent xmlns:mc="http://schemas.openxmlformats.org/markup-compatibility/2006">
          <mc:Choice Requires="x14">
            <control shapeId="71646" r:id="rId169" name="frmPicDelete68">
              <controlPr defaultSize="0" print="0" autoLine="0" autoPict="0" macro="[0]!frmPicDelete68_Click">
                <anchor moveWithCells="1">
                  <from>
                    <xdr:col>37</xdr:col>
                    <xdr:colOff>142875</xdr:colOff>
                    <xdr:row>1634</xdr:row>
                    <xdr:rowOff>142875</xdr:rowOff>
                  </from>
                  <to>
                    <xdr:col>37</xdr:col>
                    <xdr:colOff>428625</xdr:colOff>
                    <xdr:row>1637</xdr:row>
                    <xdr:rowOff>0</xdr:rowOff>
                  </to>
                </anchor>
              </controlPr>
            </control>
          </mc:Choice>
        </mc:AlternateContent>
        <mc:AlternateContent xmlns:mc="http://schemas.openxmlformats.org/markup-compatibility/2006">
          <mc:Choice Requires="x14">
            <control shapeId="71647" r:id="rId170" name="frmPicDelete69">
              <controlPr defaultSize="0" print="0" autoLine="0" autoPict="0" macro="[0]!frmPicDelete69_Click">
                <anchor moveWithCells="1">
                  <from>
                    <xdr:col>37</xdr:col>
                    <xdr:colOff>142875</xdr:colOff>
                    <xdr:row>1658</xdr:row>
                    <xdr:rowOff>142875</xdr:rowOff>
                  </from>
                  <to>
                    <xdr:col>37</xdr:col>
                    <xdr:colOff>428625</xdr:colOff>
                    <xdr:row>1661</xdr:row>
                    <xdr:rowOff>0</xdr:rowOff>
                  </to>
                </anchor>
              </controlPr>
            </control>
          </mc:Choice>
        </mc:AlternateContent>
        <mc:AlternateContent xmlns:mc="http://schemas.openxmlformats.org/markup-compatibility/2006">
          <mc:Choice Requires="x14">
            <control shapeId="71648" r:id="rId171" name="frmPicDelete70">
              <controlPr defaultSize="0" print="0" autoLine="0" autoPict="0" macro="[0]!frmPicDelete70_Click">
                <anchor moveWithCells="1">
                  <from>
                    <xdr:col>37</xdr:col>
                    <xdr:colOff>142875</xdr:colOff>
                    <xdr:row>1682</xdr:row>
                    <xdr:rowOff>142875</xdr:rowOff>
                  </from>
                  <to>
                    <xdr:col>37</xdr:col>
                    <xdr:colOff>428625</xdr:colOff>
                    <xdr:row>1685</xdr:row>
                    <xdr:rowOff>0</xdr:rowOff>
                  </to>
                </anchor>
              </controlPr>
            </control>
          </mc:Choice>
        </mc:AlternateContent>
        <mc:AlternateContent xmlns:mc="http://schemas.openxmlformats.org/markup-compatibility/2006">
          <mc:Choice Requires="x14">
            <control shapeId="71649" r:id="rId172" name="frmPicDelete71">
              <controlPr defaultSize="0" print="0" autoLine="0" autoPict="0" macro="[0]!frmPicDelete71_Click">
                <anchor moveWithCells="1">
                  <from>
                    <xdr:col>37</xdr:col>
                    <xdr:colOff>142875</xdr:colOff>
                    <xdr:row>1706</xdr:row>
                    <xdr:rowOff>142875</xdr:rowOff>
                  </from>
                  <to>
                    <xdr:col>37</xdr:col>
                    <xdr:colOff>428625</xdr:colOff>
                    <xdr:row>1709</xdr:row>
                    <xdr:rowOff>0</xdr:rowOff>
                  </to>
                </anchor>
              </controlPr>
            </control>
          </mc:Choice>
        </mc:AlternateContent>
        <mc:AlternateContent xmlns:mc="http://schemas.openxmlformats.org/markup-compatibility/2006">
          <mc:Choice Requires="x14">
            <control shapeId="71650" r:id="rId173" name="frmPicDelete72">
              <controlPr defaultSize="0" print="0" autoLine="0" autoPict="0" macro="[0]!frmPicDelete72_Click">
                <anchor moveWithCells="1">
                  <from>
                    <xdr:col>37</xdr:col>
                    <xdr:colOff>142875</xdr:colOff>
                    <xdr:row>1730</xdr:row>
                    <xdr:rowOff>142875</xdr:rowOff>
                  </from>
                  <to>
                    <xdr:col>37</xdr:col>
                    <xdr:colOff>428625</xdr:colOff>
                    <xdr:row>1733</xdr:row>
                    <xdr:rowOff>0</xdr:rowOff>
                  </to>
                </anchor>
              </controlPr>
            </control>
          </mc:Choice>
        </mc:AlternateContent>
        <mc:AlternateContent xmlns:mc="http://schemas.openxmlformats.org/markup-compatibility/2006">
          <mc:Choice Requires="x14">
            <control shapeId="71651" r:id="rId174" name="frmPicDelete73">
              <controlPr defaultSize="0" print="0" autoLine="0" autoPict="0" macro="[0]!frmPicDelete73_Click">
                <anchor moveWithCells="1">
                  <from>
                    <xdr:col>37</xdr:col>
                    <xdr:colOff>142875</xdr:colOff>
                    <xdr:row>1754</xdr:row>
                    <xdr:rowOff>142875</xdr:rowOff>
                  </from>
                  <to>
                    <xdr:col>37</xdr:col>
                    <xdr:colOff>428625</xdr:colOff>
                    <xdr:row>1757</xdr:row>
                    <xdr:rowOff>0</xdr:rowOff>
                  </to>
                </anchor>
              </controlPr>
            </control>
          </mc:Choice>
        </mc:AlternateContent>
        <mc:AlternateContent xmlns:mc="http://schemas.openxmlformats.org/markup-compatibility/2006">
          <mc:Choice Requires="x14">
            <control shapeId="71652" r:id="rId175" name="frmPicDelete74">
              <controlPr defaultSize="0" print="0" autoLine="0" autoPict="0" macro="[0]!frmPicDelete74_Click">
                <anchor moveWithCells="1">
                  <from>
                    <xdr:col>37</xdr:col>
                    <xdr:colOff>142875</xdr:colOff>
                    <xdr:row>1778</xdr:row>
                    <xdr:rowOff>142875</xdr:rowOff>
                  </from>
                  <to>
                    <xdr:col>37</xdr:col>
                    <xdr:colOff>428625</xdr:colOff>
                    <xdr:row>1781</xdr:row>
                    <xdr:rowOff>0</xdr:rowOff>
                  </to>
                </anchor>
              </controlPr>
            </control>
          </mc:Choice>
        </mc:AlternateContent>
        <mc:AlternateContent xmlns:mc="http://schemas.openxmlformats.org/markup-compatibility/2006">
          <mc:Choice Requires="x14">
            <control shapeId="71653" r:id="rId176" name="frmPicDelete75">
              <controlPr defaultSize="0" print="0" autoLine="0" autoPict="0" macro="[0]!frmPicDelete75_Click">
                <anchor moveWithCells="1">
                  <from>
                    <xdr:col>37</xdr:col>
                    <xdr:colOff>142875</xdr:colOff>
                    <xdr:row>1802</xdr:row>
                    <xdr:rowOff>142875</xdr:rowOff>
                  </from>
                  <to>
                    <xdr:col>37</xdr:col>
                    <xdr:colOff>428625</xdr:colOff>
                    <xdr:row>1805</xdr:row>
                    <xdr:rowOff>0</xdr:rowOff>
                  </to>
                </anchor>
              </controlPr>
            </control>
          </mc:Choice>
        </mc:AlternateContent>
        <mc:AlternateContent xmlns:mc="http://schemas.openxmlformats.org/markup-compatibility/2006">
          <mc:Choice Requires="x14">
            <control shapeId="71654" r:id="rId177" name="frmPicDelete76">
              <controlPr defaultSize="0" print="0" autoLine="0" autoPict="0" macro="[0]!frmPicDelete76_Click">
                <anchor moveWithCells="1">
                  <from>
                    <xdr:col>37</xdr:col>
                    <xdr:colOff>142875</xdr:colOff>
                    <xdr:row>1826</xdr:row>
                    <xdr:rowOff>142875</xdr:rowOff>
                  </from>
                  <to>
                    <xdr:col>37</xdr:col>
                    <xdr:colOff>428625</xdr:colOff>
                    <xdr:row>1829</xdr:row>
                    <xdr:rowOff>0</xdr:rowOff>
                  </to>
                </anchor>
              </controlPr>
            </control>
          </mc:Choice>
        </mc:AlternateContent>
        <mc:AlternateContent xmlns:mc="http://schemas.openxmlformats.org/markup-compatibility/2006">
          <mc:Choice Requires="x14">
            <control shapeId="71655" r:id="rId178" name="frmPicDelete77">
              <controlPr defaultSize="0" print="0" autoLine="0" autoPict="0" macro="[0]!frmPicDelete77_Click">
                <anchor moveWithCells="1">
                  <from>
                    <xdr:col>37</xdr:col>
                    <xdr:colOff>142875</xdr:colOff>
                    <xdr:row>1850</xdr:row>
                    <xdr:rowOff>142875</xdr:rowOff>
                  </from>
                  <to>
                    <xdr:col>37</xdr:col>
                    <xdr:colOff>428625</xdr:colOff>
                    <xdr:row>1853</xdr:row>
                    <xdr:rowOff>0</xdr:rowOff>
                  </to>
                </anchor>
              </controlPr>
            </control>
          </mc:Choice>
        </mc:AlternateContent>
        <mc:AlternateContent xmlns:mc="http://schemas.openxmlformats.org/markup-compatibility/2006">
          <mc:Choice Requires="x14">
            <control shapeId="71656" r:id="rId179" name="frmPicDelete78">
              <controlPr defaultSize="0" print="0" autoLine="0" autoPict="0" macro="[0]!frmPicDelete78_Click">
                <anchor moveWithCells="1">
                  <from>
                    <xdr:col>37</xdr:col>
                    <xdr:colOff>142875</xdr:colOff>
                    <xdr:row>1874</xdr:row>
                    <xdr:rowOff>142875</xdr:rowOff>
                  </from>
                  <to>
                    <xdr:col>37</xdr:col>
                    <xdr:colOff>428625</xdr:colOff>
                    <xdr:row>1877</xdr:row>
                    <xdr:rowOff>0</xdr:rowOff>
                  </to>
                </anchor>
              </controlPr>
            </control>
          </mc:Choice>
        </mc:AlternateContent>
        <mc:AlternateContent xmlns:mc="http://schemas.openxmlformats.org/markup-compatibility/2006">
          <mc:Choice Requires="x14">
            <control shapeId="71657" r:id="rId180" name="frmPicDelete79">
              <controlPr defaultSize="0" print="0" autoLine="0" autoPict="0" macro="[0]!frmPicDelete79_Click">
                <anchor moveWithCells="1">
                  <from>
                    <xdr:col>37</xdr:col>
                    <xdr:colOff>142875</xdr:colOff>
                    <xdr:row>1898</xdr:row>
                    <xdr:rowOff>142875</xdr:rowOff>
                  </from>
                  <to>
                    <xdr:col>37</xdr:col>
                    <xdr:colOff>428625</xdr:colOff>
                    <xdr:row>1901</xdr:row>
                    <xdr:rowOff>0</xdr:rowOff>
                  </to>
                </anchor>
              </controlPr>
            </control>
          </mc:Choice>
        </mc:AlternateContent>
        <mc:AlternateContent xmlns:mc="http://schemas.openxmlformats.org/markup-compatibility/2006">
          <mc:Choice Requires="x14">
            <control shapeId="71658" r:id="rId181" name="frmPicDelete80">
              <controlPr defaultSize="0" print="0" autoLine="0" autoPict="0" macro="[0]!frmPicDelete80_Click">
                <anchor moveWithCells="1">
                  <from>
                    <xdr:col>37</xdr:col>
                    <xdr:colOff>142875</xdr:colOff>
                    <xdr:row>1922</xdr:row>
                    <xdr:rowOff>142875</xdr:rowOff>
                  </from>
                  <to>
                    <xdr:col>37</xdr:col>
                    <xdr:colOff>428625</xdr:colOff>
                    <xdr:row>1925</xdr:row>
                    <xdr:rowOff>0</xdr:rowOff>
                  </to>
                </anchor>
              </controlPr>
            </control>
          </mc:Choice>
        </mc:AlternateContent>
        <mc:AlternateContent xmlns:mc="http://schemas.openxmlformats.org/markup-compatibility/2006">
          <mc:Choice Requires="x14">
            <control shapeId="71659" r:id="rId182" name="frmPicDelete81">
              <controlPr defaultSize="0" print="0" autoLine="0" autoPict="0" macro="[0]!frmPicDelete81_Click">
                <anchor moveWithCells="1">
                  <from>
                    <xdr:col>37</xdr:col>
                    <xdr:colOff>142875</xdr:colOff>
                    <xdr:row>1946</xdr:row>
                    <xdr:rowOff>142875</xdr:rowOff>
                  </from>
                  <to>
                    <xdr:col>37</xdr:col>
                    <xdr:colOff>428625</xdr:colOff>
                    <xdr:row>1949</xdr:row>
                    <xdr:rowOff>0</xdr:rowOff>
                  </to>
                </anchor>
              </controlPr>
            </control>
          </mc:Choice>
        </mc:AlternateContent>
        <mc:AlternateContent xmlns:mc="http://schemas.openxmlformats.org/markup-compatibility/2006">
          <mc:Choice Requires="x14">
            <control shapeId="71660" r:id="rId183" name="frmPicDelete82">
              <controlPr defaultSize="0" print="0" autoLine="0" autoPict="0" macro="[0]!frmPicDelete82_Click">
                <anchor moveWithCells="1">
                  <from>
                    <xdr:col>37</xdr:col>
                    <xdr:colOff>142875</xdr:colOff>
                    <xdr:row>1970</xdr:row>
                    <xdr:rowOff>142875</xdr:rowOff>
                  </from>
                  <to>
                    <xdr:col>37</xdr:col>
                    <xdr:colOff>428625</xdr:colOff>
                    <xdr:row>1973</xdr:row>
                    <xdr:rowOff>0</xdr:rowOff>
                  </to>
                </anchor>
              </controlPr>
            </control>
          </mc:Choice>
        </mc:AlternateContent>
        <mc:AlternateContent xmlns:mc="http://schemas.openxmlformats.org/markup-compatibility/2006">
          <mc:Choice Requires="x14">
            <control shapeId="71661" r:id="rId184" name="frmPicDelete83">
              <controlPr defaultSize="0" print="0" autoLine="0" autoPict="0" macro="[0]!frmPicDelete83_Click">
                <anchor moveWithCells="1">
                  <from>
                    <xdr:col>37</xdr:col>
                    <xdr:colOff>142875</xdr:colOff>
                    <xdr:row>1994</xdr:row>
                    <xdr:rowOff>142875</xdr:rowOff>
                  </from>
                  <to>
                    <xdr:col>37</xdr:col>
                    <xdr:colOff>428625</xdr:colOff>
                    <xdr:row>1997</xdr:row>
                    <xdr:rowOff>0</xdr:rowOff>
                  </to>
                </anchor>
              </controlPr>
            </control>
          </mc:Choice>
        </mc:AlternateContent>
        <mc:AlternateContent xmlns:mc="http://schemas.openxmlformats.org/markup-compatibility/2006">
          <mc:Choice Requires="x14">
            <control shapeId="71662" r:id="rId185" name="frmPicDelete84">
              <controlPr defaultSize="0" print="0" autoLine="0" autoPict="0" macro="[0]!frmPicDelete84_Click">
                <anchor moveWithCells="1">
                  <from>
                    <xdr:col>37</xdr:col>
                    <xdr:colOff>142875</xdr:colOff>
                    <xdr:row>2018</xdr:row>
                    <xdr:rowOff>142875</xdr:rowOff>
                  </from>
                  <to>
                    <xdr:col>37</xdr:col>
                    <xdr:colOff>428625</xdr:colOff>
                    <xdr:row>2021</xdr:row>
                    <xdr:rowOff>0</xdr:rowOff>
                  </to>
                </anchor>
              </controlPr>
            </control>
          </mc:Choice>
        </mc:AlternateContent>
        <mc:AlternateContent xmlns:mc="http://schemas.openxmlformats.org/markup-compatibility/2006">
          <mc:Choice Requires="x14">
            <control shapeId="71663" r:id="rId186" name="frmPicDelete85">
              <controlPr defaultSize="0" print="0" autoLine="0" autoPict="0" macro="[0]!frmPicDelete85_Click">
                <anchor moveWithCells="1">
                  <from>
                    <xdr:col>37</xdr:col>
                    <xdr:colOff>142875</xdr:colOff>
                    <xdr:row>2042</xdr:row>
                    <xdr:rowOff>142875</xdr:rowOff>
                  </from>
                  <to>
                    <xdr:col>37</xdr:col>
                    <xdr:colOff>428625</xdr:colOff>
                    <xdr:row>2045</xdr:row>
                    <xdr:rowOff>0</xdr:rowOff>
                  </to>
                </anchor>
              </controlPr>
            </control>
          </mc:Choice>
        </mc:AlternateContent>
        <mc:AlternateContent xmlns:mc="http://schemas.openxmlformats.org/markup-compatibility/2006">
          <mc:Choice Requires="x14">
            <control shapeId="71664" r:id="rId187" name="frmPicDelete86">
              <controlPr defaultSize="0" print="0" autoLine="0" autoPict="0" macro="[0]!frmPicDelete86_Click">
                <anchor moveWithCells="1">
                  <from>
                    <xdr:col>37</xdr:col>
                    <xdr:colOff>142875</xdr:colOff>
                    <xdr:row>2066</xdr:row>
                    <xdr:rowOff>142875</xdr:rowOff>
                  </from>
                  <to>
                    <xdr:col>37</xdr:col>
                    <xdr:colOff>428625</xdr:colOff>
                    <xdr:row>2069</xdr:row>
                    <xdr:rowOff>0</xdr:rowOff>
                  </to>
                </anchor>
              </controlPr>
            </control>
          </mc:Choice>
        </mc:AlternateContent>
        <mc:AlternateContent xmlns:mc="http://schemas.openxmlformats.org/markup-compatibility/2006">
          <mc:Choice Requires="x14">
            <control shapeId="71665" r:id="rId188" name="frmPicDelete87">
              <controlPr defaultSize="0" print="0" autoLine="0" autoPict="0" macro="[0]!frmPicDelete87_Click">
                <anchor moveWithCells="1">
                  <from>
                    <xdr:col>37</xdr:col>
                    <xdr:colOff>142875</xdr:colOff>
                    <xdr:row>2090</xdr:row>
                    <xdr:rowOff>142875</xdr:rowOff>
                  </from>
                  <to>
                    <xdr:col>37</xdr:col>
                    <xdr:colOff>428625</xdr:colOff>
                    <xdr:row>2093</xdr:row>
                    <xdr:rowOff>0</xdr:rowOff>
                  </to>
                </anchor>
              </controlPr>
            </control>
          </mc:Choice>
        </mc:AlternateContent>
        <mc:AlternateContent xmlns:mc="http://schemas.openxmlformats.org/markup-compatibility/2006">
          <mc:Choice Requires="x14">
            <control shapeId="71666" r:id="rId189" name="frmPicDelete88">
              <controlPr defaultSize="0" print="0" autoLine="0" autoPict="0" macro="[0]!frmPicDelete88_Click">
                <anchor moveWithCells="1">
                  <from>
                    <xdr:col>37</xdr:col>
                    <xdr:colOff>142875</xdr:colOff>
                    <xdr:row>2114</xdr:row>
                    <xdr:rowOff>142875</xdr:rowOff>
                  </from>
                  <to>
                    <xdr:col>37</xdr:col>
                    <xdr:colOff>428625</xdr:colOff>
                    <xdr:row>2117</xdr:row>
                    <xdr:rowOff>0</xdr:rowOff>
                  </to>
                </anchor>
              </controlPr>
            </control>
          </mc:Choice>
        </mc:AlternateContent>
        <mc:AlternateContent xmlns:mc="http://schemas.openxmlformats.org/markup-compatibility/2006">
          <mc:Choice Requires="x14">
            <control shapeId="71667" r:id="rId190" name="frmPicDelete89">
              <controlPr defaultSize="0" print="0" autoLine="0" autoPict="0" macro="[0]!frmPicDelete89_Click">
                <anchor moveWithCells="1">
                  <from>
                    <xdr:col>37</xdr:col>
                    <xdr:colOff>142875</xdr:colOff>
                    <xdr:row>2138</xdr:row>
                    <xdr:rowOff>142875</xdr:rowOff>
                  </from>
                  <to>
                    <xdr:col>37</xdr:col>
                    <xdr:colOff>428625</xdr:colOff>
                    <xdr:row>2141</xdr:row>
                    <xdr:rowOff>0</xdr:rowOff>
                  </to>
                </anchor>
              </controlPr>
            </control>
          </mc:Choice>
        </mc:AlternateContent>
        <mc:AlternateContent xmlns:mc="http://schemas.openxmlformats.org/markup-compatibility/2006">
          <mc:Choice Requires="x14">
            <control shapeId="71668" r:id="rId191" name="frmPicDelete90">
              <controlPr defaultSize="0" print="0" autoLine="0" autoPict="0" macro="[0]!frmPicDelete90_Click">
                <anchor moveWithCells="1">
                  <from>
                    <xdr:col>37</xdr:col>
                    <xdr:colOff>142875</xdr:colOff>
                    <xdr:row>2162</xdr:row>
                    <xdr:rowOff>142875</xdr:rowOff>
                  </from>
                  <to>
                    <xdr:col>37</xdr:col>
                    <xdr:colOff>428625</xdr:colOff>
                    <xdr:row>2165</xdr:row>
                    <xdr:rowOff>0</xdr:rowOff>
                  </to>
                </anchor>
              </controlPr>
            </control>
          </mc:Choice>
        </mc:AlternateContent>
        <mc:AlternateContent xmlns:mc="http://schemas.openxmlformats.org/markup-compatibility/2006">
          <mc:Choice Requires="x14">
            <control shapeId="71669" r:id="rId192" name="frmPicDelete91">
              <controlPr defaultSize="0" print="0" autoLine="0" autoPict="0" macro="[0]!frmPicDelete91_Click">
                <anchor moveWithCells="1">
                  <from>
                    <xdr:col>37</xdr:col>
                    <xdr:colOff>142875</xdr:colOff>
                    <xdr:row>2186</xdr:row>
                    <xdr:rowOff>142875</xdr:rowOff>
                  </from>
                  <to>
                    <xdr:col>37</xdr:col>
                    <xdr:colOff>428625</xdr:colOff>
                    <xdr:row>2189</xdr:row>
                    <xdr:rowOff>0</xdr:rowOff>
                  </to>
                </anchor>
              </controlPr>
            </control>
          </mc:Choice>
        </mc:AlternateContent>
        <mc:AlternateContent xmlns:mc="http://schemas.openxmlformats.org/markup-compatibility/2006">
          <mc:Choice Requires="x14">
            <control shapeId="71670" r:id="rId193" name="frmPicDelete92">
              <controlPr defaultSize="0" print="0" autoLine="0" autoPict="0" macro="[0]!frmPicDelete92_Click">
                <anchor moveWithCells="1">
                  <from>
                    <xdr:col>37</xdr:col>
                    <xdr:colOff>142875</xdr:colOff>
                    <xdr:row>2210</xdr:row>
                    <xdr:rowOff>142875</xdr:rowOff>
                  </from>
                  <to>
                    <xdr:col>37</xdr:col>
                    <xdr:colOff>428625</xdr:colOff>
                    <xdr:row>2213</xdr:row>
                    <xdr:rowOff>0</xdr:rowOff>
                  </to>
                </anchor>
              </controlPr>
            </control>
          </mc:Choice>
        </mc:AlternateContent>
        <mc:AlternateContent xmlns:mc="http://schemas.openxmlformats.org/markup-compatibility/2006">
          <mc:Choice Requires="x14">
            <control shapeId="71671" r:id="rId194" name="frmPicDelete93">
              <controlPr defaultSize="0" print="0" autoLine="0" autoPict="0" macro="[0]!frmPicDelete93_Click">
                <anchor moveWithCells="1">
                  <from>
                    <xdr:col>37</xdr:col>
                    <xdr:colOff>142875</xdr:colOff>
                    <xdr:row>2234</xdr:row>
                    <xdr:rowOff>142875</xdr:rowOff>
                  </from>
                  <to>
                    <xdr:col>37</xdr:col>
                    <xdr:colOff>428625</xdr:colOff>
                    <xdr:row>2237</xdr:row>
                    <xdr:rowOff>0</xdr:rowOff>
                  </to>
                </anchor>
              </controlPr>
            </control>
          </mc:Choice>
        </mc:AlternateContent>
        <mc:AlternateContent xmlns:mc="http://schemas.openxmlformats.org/markup-compatibility/2006">
          <mc:Choice Requires="x14">
            <control shapeId="71672" r:id="rId195" name="frmPicDelete94">
              <controlPr defaultSize="0" print="0" autoLine="0" autoPict="0" macro="[0]!frmPicDelete94_Click">
                <anchor moveWithCells="1">
                  <from>
                    <xdr:col>37</xdr:col>
                    <xdr:colOff>142875</xdr:colOff>
                    <xdr:row>2258</xdr:row>
                    <xdr:rowOff>142875</xdr:rowOff>
                  </from>
                  <to>
                    <xdr:col>37</xdr:col>
                    <xdr:colOff>428625</xdr:colOff>
                    <xdr:row>2261</xdr:row>
                    <xdr:rowOff>0</xdr:rowOff>
                  </to>
                </anchor>
              </controlPr>
            </control>
          </mc:Choice>
        </mc:AlternateContent>
        <mc:AlternateContent xmlns:mc="http://schemas.openxmlformats.org/markup-compatibility/2006">
          <mc:Choice Requires="x14">
            <control shapeId="71673" r:id="rId196" name="frmPicDelete95">
              <controlPr defaultSize="0" print="0" autoLine="0" autoPict="0" macro="[0]!frmPicDelete95_Click">
                <anchor moveWithCells="1">
                  <from>
                    <xdr:col>37</xdr:col>
                    <xdr:colOff>142875</xdr:colOff>
                    <xdr:row>2282</xdr:row>
                    <xdr:rowOff>142875</xdr:rowOff>
                  </from>
                  <to>
                    <xdr:col>37</xdr:col>
                    <xdr:colOff>428625</xdr:colOff>
                    <xdr:row>2285</xdr:row>
                    <xdr:rowOff>0</xdr:rowOff>
                  </to>
                </anchor>
              </controlPr>
            </control>
          </mc:Choice>
        </mc:AlternateContent>
        <mc:AlternateContent xmlns:mc="http://schemas.openxmlformats.org/markup-compatibility/2006">
          <mc:Choice Requires="x14">
            <control shapeId="71674" r:id="rId197" name="frmPicDelete96">
              <controlPr defaultSize="0" print="0" autoLine="0" autoPict="0" macro="[0]!frmPicDelete96_Click">
                <anchor moveWithCells="1">
                  <from>
                    <xdr:col>37</xdr:col>
                    <xdr:colOff>142875</xdr:colOff>
                    <xdr:row>2306</xdr:row>
                    <xdr:rowOff>142875</xdr:rowOff>
                  </from>
                  <to>
                    <xdr:col>37</xdr:col>
                    <xdr:colOff>428625</xdr:colOff>
                    <xdr:row>2309</xdr:row>
                    <xdr:rowOff>0</xdr:rowOff>
                  </to>
                </anchor>
              </controlPr>
            </control>
          </mc:Choice>
        </mc:AlternateContent>
        <mc:AlternateContent xmlns:mc="http://schemas.openxmlformats.org/markup-compatibility/2006">
          <mc:Choice Requires="x14">
            <control shapeId="71677" r:id="rId198" name="frmPicDelete99">
              <controlPr defaultSize="0" print="0" autoLine="0" autoPict="0" macro="[0]!frmPicDelete99_Click">
                <anchor moveWithCells="1">
                  <from>
                    <xdr:col>37</xdr:col>
                    <xdr:colOff>142875</xdr:colOff>
                    <xdr:row>2379</xdr:row>
                    <xdr:rowOff>0</xdr:rowOff>
                  </from>
                  <to>
                    <xdr:col>37</xdr:col>
                    <xdr:colOff>428625</xdr:colOff>
                    <xdr:row>2381</xdr:row>
                    <xdr:rowOff>9525</xdr:rowOff>
                  </to>
                </anchor>
              </controlPr>
            </control>
          </mc:Choice>
        </mc:AlternateContent>
        <mc:AlternateContent xmlns:mc="http://schemas.openxmlformats.org/markup-compatibility/2006">
          <mc:Choice Requires="x14">
            <control shapeId="119814" r:id="rId199" name="frmPicUpdate01">
              <controlPr defaultSize="0" print="0" autoLine="0" autoPict="0" macro="[0]!frmPicUpdate01_Click">
                <anchor moveWithCells="1">
                  <from>
                    <xdr:col>37</xdr:col>
                    <xdr:colOff>28575</xdr:colOff>
                    <xdr:row>25</xdr:row>
                    <xdr:rowOff>133350</xdr:rowOff>
                  </from>
                  <to>
                    <xdr:col>37</xdr:col>
                    <xdr:colOff>323850</xdr:colOff>
                    <xdr:row>27</xdr:row>
                    <xdr:rowOff>152400</xdr:rowOff>
                  </to>
                </anchor>
              </controlPr>
            </control>
          </mc:Choice>
        </mc:AlternateContent>
        <mc:AlternateContent xmlns:mc="http://schemas.openxmlformats.org/markup-compatibility/2006">
          <mc:Choice Requires="x14">
            <control shapeId="119815" r:id="rId200" name="frmPicUpdate02">
              <controlPr defaultSize="0" print="0" autoLine="0" autoPict="0" macro="[0]!frmPicUpdate02_Click">
                <anchor moveWithCells="1">
                  <from>
                    <xdr:col>37</xdr:col>
                    <xdr:colOff>28575</xdr:colOff>
                    <xdr:row>48</xdr:row>
                    <xdr:rowOff>133350</xdr:rowOff>
                  </from>
                  <to>
                    <xdr:col>37</xdr:col>
                    <xdr:colOff>323850</xdr:colOff>
                    <xdr:row>50</xdr:row>
                    <xdr:rowOff>152400</xdr:rowOff>
                  </to>
                </anchor>
              </controlPr>
            </control>
          </mc:Choice>
        </mc:AlternateContent>
        <mc:AlternateContent xmlns:mc="http://schemas.openxmlformats.org/markup-compatibility/2006">
          <mc:Choice Requires="x14">
            <control shapeId="119816" r:id="rId201" name="frmPicUpdate03">
              <controlPr defaultSize="0" print="0" autoLine="0" autoPict="0" macro="[0]!frmPicUpdate03_Click">
                <anchor moveWithCells="1">
                  <from>
                    <xdr:col>37</xdr:col>
                    <xdr:colOff>28575</xdr:colOff>
                    <xdr:row>71</xdr:row>
                    <xdr:rowOff>133350</xdr:rowOff>
                  </from>
                  <to>
                    <xdr:col>37</xdr:col>
                    <xdr:colOff>323850</xdr:colOff>
                    <xdr:row>73</xdr:row>
                    <xdr:rowOff>152400</xdr:rowOff>
                  </to>
                </anchor>
              </controlPr>
            </control>
          </mc:Choice>
        </mc:AlternateContent>
        <mc:AlternateContent xmlns:mc="http://schemas.openxmlformats.org/markup-compatibility/2006">
          <mc:Choice Requires="x14">
            <control shapeId="119817" r:id="rId202" name="frmPicUpdate04">
              <controlPr defaultSize="0" print="0" autoLine="0" autoPict="0" macro="[0]!frmPicUpdate04_Click">
                <anchor moveWithCells="1">
                  <from>
                    <xdr:col>37</xdr:col>
                    <xdr:colOff>28575</xdr:colOff>
                    <xdr:row>94</xdr:row>
                    <xdr:rowOff>133350</xdr:rowOff>
                  </from>
                  <to>
                    <xdr:col>37</xdr:col>
                    <xdr:colOff>323850</xdr:colOff>
                    <xdr:row>96</xdr:row>
                    <xdr:rowOff>152400</xdr:rowOff>
                  </to>
                </anchor>
              </controlPr>
            </control>
          </mc:Choice>
        </mc:AlternateContent>
        <mc:AlternateContent xmlns:mc="http://schemas.openxmlformats.org/markup-compatibility/2006">
          <mc:Choice Requires="x14">
            <control shapeId="119818" r:id="rId203" name="frmPicUpdate05">
              <controlPr defaultSize="0" print="0" autoLine="0" autoPict="0" macro="[0]!frmPicUpdate05_Click">
                <anchor moveWithCells="1">
                  <from>
                    <xdr:col>37</xdr:col>
                    <xdr:colOff>28575</xdr:colOff>
                    <xdr:row>117</xdr:row>
                    <xdr:rowOff>123825</xdr:rowOff>
                  </from>
                  <to>
                    <xdr:col>37</xdr:col>
                    <xdr:colOff>323850</xdr:colOff>
                    <xdr:row>119</xdr:row>
                    <xdr:rowOff>142875</xdr:rowOff>
                  </to>
                </anchor>
              </controlPr>
            </control>
          </mc:Choice>
        </mc:AlternateContent>
        <mc:AlternateContent xmlns:mc="http://schemas.openxmlformats.org/markup-compatibility/2006">
          <mc:Choice Requires="x14">
            <control shapeId="119819" r:id="rId204" name="frmPicUpdate06">
              <controlPr defaultSize="0" print="0" autoLine="0" autoPict="0" macro="[0]!frmPicUpdate06_Click">
                <anchor moveWithCells="1">
                  <from>
                    <xdr:col>37</xdr:col>
                    <xdr:colOff>28575</xdr:colOff>
                    <xdr:row>140</xdr:row>
                    <xdr:rowOff>95250</xdr:rowOff>
                  </from>
                  <to>
                    <xdr:col>37</xdr:col>
                    <xdr:colOff>323850</xdr:colOff>
                    <xdr:row>142</xdr:row>
                    <xdr:rowOff>114300</xdr:rowOff>
                  </to>
                </anchor>
              </controlPr>
            </control>
          </mc:Choice>
        </mc:AlternateContent>
        <mc:AlternateContent xmlns:mc="http://schemas.openxmlformats.org/markup-compatibility/2006">
          <mc:Choice Requires="x14">
            <control shapeId="119820" r:id="rId205" name="frmPicUpdate07">
              <controlPr defaultSize="0" print="0" autoLine="0" autoPict="0" macro="[0]!frmPicUpdate07_Click">
                <anchor moveWithCells="1">
                  <from>
                    <xdr:col>37</xdr:col>
                    <xdr:colOff>28575</xdr:colOff>
                    <xdr:row>163</xdr:row>
                    <xdr:rowOff>66675</xdr:rowOff>
                  </from>
                  <to>
                    <xdr:col>37</xdr:col>
                    <xdr:colOff>323850</xdr:colOff>
                    <xdr:row>165</xdr:row>
                    <xdr:rowOff>85725</xdr:rowOff>
                  </to>
                </anchor>
              </controlPr>
            </control>
          </mc:Choice>
        </mc:AlternateContent>
        <mc:AlternateContent xmlns:mc="http://schemas.openxmlformats.org/markup-compatibility/2006">
          <mc:Choice Requires="x14">
            <control shapeId="119821" r:id="rId206" name="frmPicUpdate08">
              <controlPr defaultSize="0" print="0" autoLine="0" autoPict="0" macro="[0]!frmPicUpdate08_Click">
                <anchor moveWithCells="1">
                  <from>
                    <xdr:col>37</xdr:col>
                    <xdr:colOff>28575</xdr:colOff>
                    <xdr:row>186</xdr:row>
                    <xdr:rowOff>47625</xdr:rowOff>
                  </from>
                  <to>
                    <xdr:col>37</xdr:col>
                    <xdr:colOff>323850</xdr:colOff>
                    <xdr:row>188</xdr:row>
                    <xdr:rowOff>66675</xdr:rowOff>
                  </to>
                </anchor>
              </controlPr>
            </control>
          </mc:Choice>
        </mc:AlternateContent>
        <mc:AlternateContent xmlns:mc="http://schemas.openxmlformats.org/markup-compatibility/2006">
          <mc:Choice Requires="x14">
            <control shapeId="119822" r:id="rId207" name="frmPicUpdate09">
              <controlPr defaultSize="0" print="0" autoLine="0" autoPict="0" macro="[0]!frmPicUpdate09_Click">
                <anchor moveWithCells="1">
                  <from>
                    <xdr:col>37</xdr:col>
                    <xdr:colOff>28575</xdr:colOff>
                    <xdr:row>209</xdr:row>
                    <xdr:rowOff>9525</xdr:rowOff>
                  </from>
                  <to>
                    <xdr:col>37</xdr:col>
                    <xdr:colOff>323850</xdr:colOff>
                    <xdr:row>211</xdr:row>
                    <xdr:rowOff>28575</xdr:rowOff>
                  </to>
                </anchor>
              </controlPr>
            </control>
          </mc:Choice>
        </mc:AlternateContent>
        <mc:AlternateContent xmlns:mc="http://schemas.openxmlformats.org/markup-compatibility/2006">
          <mc:Choice Requires="x14">
            <control shapeId="119823" r:id="rId208" name="frmPicUpdate10">
              <controlPr defaultSize="0" print="0" autoLine="0" autoPict="0" macro="[0]!frmPicUpdate10_Click">
                <anchor moveWithCells="1">
                  <from>
                    <xdr:col>37</xdr:col>
                    <xdr:colOff>28575</xdr:colOff>
                    <xdr:row>231</xdr:row>
                    <xdr:rowOff>133350</xdr:rowOff>
                  </from>
                  <to>
                    <xdr:col>37</xdr:col>
                    <xdr:colOff>323850</xdr:colOff>
                    <xdr:row>233</xdr:row>
                    <xdr:rowOff>152400</xdr:rowOff>
                  </to>
                </anchor>
              </controlPr>
            </control>
          </mc:Choice>
        </mc:AlternateContent>
        <mc:AlternateContent xmlns:mc="http://schemas.openxmlformats.org/markup-compatibility/2006">
          <mc:Choice Requires="x14">
            <control shapeId="119824" r:id="rId209" name="frmPicUpdate11">
              <controlPr defaultSize="0" print="0" autoLine="0" autoPict="0" macro="[0]!frmPicUpdate11_Click">
                <anchor moveWithCells="1">
                  <from>
                    <xdr:col>37</xdr:col>
                    <xdr:colOff>28575</xdr:colOff>
                    <xdr:row>254</xdr:row>
                    <xdr:rowOff>114300</xdr:rowOff>
                  </from>
                  <to>
                    <xdr:col>37</xdr:col>
                    <xdr:colOff>323850</xdr:colOff>
                    <xdr:row>256</xdr:row>
                    <xdr:rowOff>133350</xdr:rowOff>
                  </to>
                </anchor>
              </controlPr>
            </control>
          </mc:Choice>
        </mc:AlternateContent>
        <mc:AlternateContent xmlns:mc="http://schemas.openxmlformats.org/markup-compatibility/2006">
          <mc:Choice Requires="x14">
            <control shapeId="119825" r:id="rId210" name="frmPicUpdate12">
              <controlPr defaultSize="0" print="0" autoLine="0" autoPict="0" macro="[0]!frmPicUpdate12_Click">
                <anchor moveWithCells="1">
                  <from>
                    <xdr:col>37</xdr:col>
                    <xdr:colOff>28575</xdr:colOff>
                    <xdr:row>277</xdr:row>
                    <xdr:rowOff>76200</xdr:rowOff>
                  </from>
                  <to>
                    <xdr:col>37</xdr:col>
                    <xdr:colOff>323850</xdr:colOff>
                    <xdr:row>279</xdr:row>
                    <xdr:rowOff>95250</xdr:rowOff>
                  </to>
                </anchor>
              </controlPr>
            </control>
          </mc:Choice>
        </mc:AlternateContent>
        <mc:AlternateContent xmlns:mc="http://schemas.openxmlformats.org/markup-compatibility/2006">
          <mc:Choice Requires="x14">
            <control shapeId="119826" r:id="rId211" name="frmPicUpdate13">
              <controlPr defaultSize="0" print="0" autoLine="0" autoPict="0" macro="[0]!frmPicUpdate13_Click">
                <anchor moveWithCells="1">
                  <from>
                    <xdr:col>37</xdr:col>
                    <xdr:colOff>28575</xdr:colOff>
                    <xdr:row>300</xdr:row>
                    <xdr:rowOff>57150</xdr:rowOff>
                  </from>
                  <to>
                    <xdr:col>37</xdr:col>
                    <xdr:colOff>323850</xdr:colOff>
                    <xdr:row>302</xdr:row>
                    <xdr:rowOff>76200</xdr:rowOff>
                  </to>
                </anchor>
              </controlPr>
            </control>
          </mc:Choice>
        </mc:AlternateContent>
        <mc:AlternateContent xmlns:mc="http://schemas.openxmlformats.org/markup-compatibility/2006">
          <mc:Choice Requires="x14">
            <control shapeId="119827" r:id="rId212" name="frmPicUpdate14">
              <controlPr defaultSize="0" print="0" autoLine="0" autoPict="0" macro="[0]!frmPicUpdate14_Click">
                <anchor moveWithCells="1">
                  <from>
                    <xdr:col>37</xdr:col>
                    <xdr:colOff>28575</xdr:colOff>
                    <xdr:row>323</xdr:row>
                    <xdr:rowOff>28575</xdr:rowOff>
                  </from>
                  <to>
                    <xdr:col>37</xdr:col>
                    <xdr:colOff>323850</xdr:colOff>
                    <xdr:row>325</xdr:row>
                    <xdr:rowOff>47625</xdr:rowOff>
                  </to>
                </anchor>
              </controlPr>
            </control>
          </mc:Choice>
        </mc:AlternateContent>
        <mc:AlternateContent xmlns:mc="http://schemas.openxmlformats.org/markup-compatibility/2006">
          <mc:Choice Requires="x14">
            <control shapeId="119828" r:id="rId213" name="frmPicUpdate15">
              <controlPr defaultSize="0" print="0" autoLine="0" autoPict="0" macro="[0]!frmPicUpdate15_Click">
                <anchor moveWithCells="1">
                  <from>
                    <xdr:col>37</xdr:col>
                    <xdr:colOff>28575</xdr:colOff>
                    <xdr:row>345</xdr:row>
                    <xdr:rowOff>152400</xdr:rowOff>
                  </from>
                  <to>
                    <xdr:col>37</xdr:col>
                    <xdr:colOff>323850</xdr:colOff>
                    <xdr:row>348</xdr:row>
                    <xdr:rowOff>9525</xdr:rowOff>
                  </to>
                </anchor>
              </controlPr>
            </control>
          </mc:Choice>
        </mc:AlternateContent>
        <mc:AlternateContent xmlns:mc="http://schemas.openxmlformats.org/markup-compatibility/2006">
          <mc:Choice Requires="x14">
            <control shapeId="119829" r:id="rId214" name="frmPicUpdate16">
              <controlPr defaultSize="0" print="0" autoLine="0" autoPict="0" macro="[0]!frmPicUpdate16_Click">
                <anchor moveWithCells="1">
                  <from>
                    <xdr:col>37</xdr:col>
                    <xdr:colOff>28575</xdr:colOff>
                    <xdr:row>368</xdr:row>
                    <xdr:rowOff>161925</xdr:rowOff>
                  </from>
                  <to>
                    <xdr:col>37</xdr:col>
                    <xdr:colOff>323850</xdr:colOff>
                    <xdr:row>370</xdr:row>
                    <xdr:rowOff>142875</xdr:rowOff>
                  </to>
                </anchor>
              </controlPr>
            </control>
          </mc:Choice>
        </mc:AlternateContent>
        <mc:AlternateContent xmlns:mc="http://schemas.openxmlformats.org/markup-compatibility/2006">
          <mc:Choice Requires="x14">
            <control shapeId="119830" r:id="rId215" name="frmPicUpdate17">
              <controlPr defaultSize="0" print="0" autoLine="0" autoPict="0" macro="[0]!frmPicUpdate17_Click">
                <anchor moveWithCells="1">
                  <from>
                    <xdr:col>37</xdr:col>
                    <xdr:colOff>28575</xdr:colOff>
                    <xdr:row>391</xdr:row>
                    <xdr:rowOff>161925</xdr:rowOff>
                  </from>
                  <to>
                    <xdr:col>37</xdr:col>
                    <xdr:colOff>323850</xdr:colOff>
                    <xdr:row>393</xdr:row>
                    <xdr:rowOff>114300</xdr:rowOff>
                  </to>
                </anchor>
              </controlPr>
            </control>
          </mc:Choice>
        </mc:AlternateContent>
        <mc:AlternateContent xmlns:mc="http://schemas.openxmlformats.org/markup-compatibility/2006">
          <mc:Choice Requires="x14">
            <control shapeId="119831" r:id="rId216" name="frmPicUpdate18">
              <controlPr defaultSize="0" print="0" autoLine="0" autoPict="0" macro="[0]!frmPicUpdate18_Click">
                <anchor moveWithCells="1">
                  <from>
                    <xdr:col>37</xdr:col>
                    <xdr:colOff>28575</xdr:colOff>
                    <xdr:row>414</xdr:row>
                    <xdr:rowOff>171450</xdr:rowOff>
                  </from>
                  <to>
                    <xdr:col>37</xdr:col>
                    <xdr:colOff>323850</xdr:colOff>
                    <xdr:row>416</xdr:row>
                    <xdr:rowOff>123825</xdr:rowOff>
                  </to>
                </anchor>
              </controlPr>
            </control>
          </mc:Choice>
        </mc:AlternateContent>
        <mc:AlternateContent xmlns:mc="http://schemas.openxmlformats.org/markup-compatibility/2006">
          <mc:Choice Requires="x14">
            <control shapeId="119832" r:id="rId217" name="frmPicUpdate19">
              <controlPr defaultSize="0" print="0" autoLine="0" autoPict="0" macro="[0]!frmPicUpdate19_Click">
                <anchor moveWithCells="1">
                  <from>
                    <xdr:col>37</xdr:col>
                    <xdr:colOff>28575</xdr:colOff>
                    <xdr:row>437</xdr:row>
                    <xdr:rowOff>142875</xdr:rowOff>
                  </from>
                  <to>
                    <xdr:col>37</xdr:col>
                    <xdr:colOff>323850</xdr:colOff>
                    <xdr:row>439</xdr:row>
                    <xdr:rowOff>123825</xdr:rowOff>
                  </to>
                </anchor>
              </controlPr>
            </control>
          </mc:Choice>
        </mc:AlternateContent>
        <mc:AlternateContent xmlns:mc="http://schemas.openxmlformats.org/markup-compatibility/2006">
          <mc:Choice Requires="x14">
            <control shapeId="119833" r:id="rId218" name="frmPicUpdate20">
              <controlPr defaultSize="0" print="0" autoLine="0" autoPict="0" macro="[0]!frmPicUpdate20_Click">
                <anchor moveWithCells="1">
                  <from>
                    <xdr:col>37</xdr:col>
                    <xdr:colOff>28575</xdr:colOff>
                    <xdr:row>460</xdr:row>
                    <xdr:rowOff>104775</xdr:rowOff>
                  </from>
                  <to>
                    <xdr:col>37</xdr:col>
                    <xdr:colOff>323850</xdr:colOff>
                    <xdr:row>462</xdr:row>
                    <xdr:rowOff>123825</xdr:rowOff>
                  </to>
                </anchor>
              </controlPr>
            </control>
          </mc:Choice>
        </mc:AlternateContent>
        <mc:AlternateContent xmlns:mc="http://schemas.openxmlformats.org/markup-compatibility/2006">
          <mc:Choice Requires="x14">
            <control shapeId="119834" r:id="rId219" name="frmPicUpdate21">
              <controlPr defaultSize="0" print="0" autoLine="0" autoPict="0" macro="[0]!frmPicUpdate21_Click">
                <anchor moveWithCells="1">
                  <from>
                    <xdr:col>37</xdr:col>
                    <xdr:colOff>28575</xdr:colOff>
                    <xdr:row>483</xdr:row>
                    <xdr:rowOff>85725</xdr:rowOff>
                  </from>
                  <to>
                    <xdr:col>37</xdr:col>
                    <xdr:colOff>323850</xdr:colOff>
                    <xdr:row>485</xdr:row>
                    <xdr:rowOff>104775</xdr:rowOff>
                  </to>
                </anchor>
              </controlPr>
            </control>
          </mc:Choice>
        </mc:AlternateContent>
        <mc:AlternateContent xmlns:mc="http://schemas.openxmlformats.org/markup-compatibility/2006">
          <mc:Choice Requires="x14">
            <control shapeId="119835" r:id="rId220" name="frmPicUpdate22">
              <controlPr defaultSize="0" print="0" autoLine="0" autoPict="0" macro="[0]!frmPicUpdate22_Click">
                <anchor moveWithCells="1">
                  <from>
                    <xdr:col>37</xdr:col>
                    <xdr:colOff>28575</xdr:colOff>
                    <xdr:row>506</xdr:row>
                    <xdr:rowOff>47625</xdr:rowOff>
                  </from>
                  <to>
                    <xdr:col>37</xdr:col>
                    <xdr:colOff>323850</xdr:colOff>
                    <xdr:row>508</xdr:row>
                    <xdr:rowOff>66675</xdr:rowOff>
                  </to>
                </anchor>
              </controlPr>
            </control>
          </mc:Choice>
        </mc:AlternateContent>
        <mc:AlternateContent xmlns:mc="http://schemas.openxmlformats.org/markup-compatibility/2006">
          <mc:Choice Requires="x14">
            <control shapeId="119836" r:id="rId221" name="frmPicUpdate23">
              <controlPr defaultSize="0" print="0" autoLine="0" autoPict="0" macro="[0]!frmPicUpdate23_Click">
                <anchor moveWithCells="1">
                  <from>
                    <xdr:col>37</xdr:col>
                    <xdr:colOff>28575</xdr:colOff>
                    <xdr:row>529</xdr:row>
                    <xdr:rowOff>28575</xdr:rowOff>
                  </from>
                  <to>
                    <xdr:col>37</xdr:col>
                    <xdr:colOff>323850</xdr:colOff>
                    <xdr:row>531</xdr:row>
                    <xdr:rowOff>47625</xdr:rowOff>
                  </to>
                </anchor>
              </controlPr>
            </control>
          </mc:Choice>
        </mc:AlternateContent>
        <mc:AlternateContent xmlns:mc="http://schemas.openxmlformats.org/markup-compatibility/2006">
          <mc:Choice Requires="x14">
            <control shapeId="119837" r:id="rId222" name="frmPicUpdate24">
              <controlPr defaultSize="0" print="0" autoLine="0" autoPict="0" macro="[0]!frmPicUpdate24_Click">
                <anchor moveWithCells="1">
                  <from>
                    <xdr:col>37</xdr:col>
                    <xdr:colOff>28575</xdr:colOff>
                    <xdr:row>551</xdr:row>
                    <xdr:rowOff>152400</xdr:rowOff>
                  </from>
                  <to>
                    <xdr:col>37</xdr:col>
                    <xdr:colOff>323850</xdr:colOff>
                    <xdr:row>554</xdr:row>
                    <xdr:rowOff>19050</xdr:rowOff>
                  </to>
                </anchor>
              </controlPr>
            </control>
          </mc:Choice>
        </mc:AlternateContent>
        <mc:AlternateContent xmlns:mc="http://schemas.openxmlformats.org/markup-compatibility/2006">
          <mc:Choice Requires="x14">
            <control shapeId="119838" r:id="rId223" name="frmPicUpdate25">
              <controlPr defaultSize="0" print="0" autoLine="0" autoPict="0" macro="[0]!frmPicUpdate25_Click">
                <anchor moveWithCells="1">
                  <from>
                    <xdr:col>37</xdr:col>
                    <xdr:colOff>28575</xdr:colOff>
                    <xdr:row>574</xdr:row>
                    <xdr:rowOff>123825</xdr:rowOff>
                  </from>
                  <to>
                    <xdr:col>37</xdr:col>
                    <xdr:colOff>323850</xdr:colOff>
                    <xdr:row>576</xdr:row>
                    <xdr:rowOff>142875</xdr:rowOff>
                  </to>
                </anchor>
              </controlPr>
            </control>
          </mc:Choice>
        </mc:AlternateContent>
        <mc:AlternateContent xmlns:mc="http://schemas.openxmlformats.org/markup-compatibility/2006">
          <mc:Choice Requires="x14">
            <control shapeId="119839" r:id="rId224" name="frmPicUpdate26">
              <controlPr defaultSize="0" print="0" autoLine="0" autoPict="0" macro="[0]!frmPicUpdate26_Click">
                <anchor moveWithCells="1">
                  <from>
                    <xdr:col>37</xdr:col>
                    <xdr:colOff>28575</xdr:colOff>
                    <xdr:row>597</xdr:row>
                    <xdr:rowOff>95250</xdr:rowOff>
                  </from>
                  <to>
                    <xdr:col>37</xdr:col>
                    <xdr:colOff>323850</xdr:colOff>
                    <xdr:row>599</xdr:row>
                    <xdr:rowOff>114300</xdr:rowOff>
                  </to>
                </anchor>
              </controlPr>
            </control>
          </mc:Choice>
        </mc:AlternateContent>
        <mc:AlternateContent xmlns:mc="http://schemas.openxmlformats.org/markup-compatibility/2006">
          <mc:Choice Requires="x14">
            <control shapeId="119840" r:id="rId225" name="frmPicUpdate27">
              <controlPr defaultSize="0" print="0" autoLine="0" autoPict="0" macro="[0]!frmPicUpdate27_Click">
                <anchor moveWithCells="1">
                  <from>
                    <xdr:col>37</xdr:col>
                    <xdr:colOff>28575</xdr:colOff>
                    <xdr:row>620</xdr:row>
                    <xdr:rowOff>66675</xdr:rowOff>
                  </from>
                  <to>
                    <xdr:col>37</xdr:col>
                    <xdr:colOff>323850</xdr:colOff>
                    <xdr:row>622</xdr:row>
                    <xdr:rowOff>85725</xdr:rowOff>
                  </to>
                </anchor>
              </controlPr>
            </control>
          </mc:Choice>
        </mc:AlternateContent>
        <mc:AlternateContent xmlns:mc="http://schemas.openxmlformats.org/markup-compatibility/2006">
          <mc:Choice Requires="x14">
            <control shapeId="119841" r:id="rId226" name="frmPicUpdate28">
              <controlPr defaultSize="0" print="0" autoLine="0" autoPict="0" macro="[0]!frmPicUpdate28_Click">
                <anchor moveWithCells="1">
                  <from>
                    <xdr:col>37</xdr:col>
                    <xdr:colOff>28575</xdr:colOff>
                    <xdr:row>643</xdr:row>
                    <xdr:rowOff>38100</xdr:rowOff>
                  </from>
                  <to>
                    <xdr:col>37</xdr:col>
                    <xdr:colOff>323850</xdr:colOff>
                    <xdr:row>645</xdr:row>
                    <xdr:rowOff>57150</xdr:rowOff>
                  </to>
                </anchor>
              </controlPr>
            </control>
          </mc:Choice>
        </mc:AlternateContent>
        <mc:AlternateContent xmlns:mc="http://schemas.openxmlformats.org/markup-compatibility/2006">
          <mc:Choice Requires="x14">
            <control shapeId="119842" r:id="rId227" name="frmPicUpdate29">
              <controlPr defaultSize="0" print="0" autoLine="0" autoPict="0" macro="[0]!frmPicUpdate29_Click">
                <anchor moveWithCells="1">
                  <from>
                    <xdr:col>37</xdr:col>
                    <xdr:colOff>28575</xdr:colOff>
                    <xdr:row>666</xdr:row>
                    <xdr:rowOff>9525</xdr:rowOff>
                  </from>
                  <to>
                    <xdr:col>37</xdr:col>
                    <xdr:colOff>323850</xdr:colOff>
                    <xdr:row>668</xdr:row>
                    <xdr:rowOff>28575</xdr:rowOff>
                  </to>
                </anchor>
              </controlPr>
            </control>
          </mc:Choice>
        </mc:AlternateContent>
        <mc:AlternateContent xmlns:mc="http://schemas.openxmlformats.org/markup-compatibility/2006">
          <mc:Choice Requires="x14">
            <control shapeId="119843" r:id="rId228" name="frmPicUpdate30">
              <controlPr defaultSize="0" print="0" autoLine="0" autoPict="0" macro="[0]!frmPicUpdate30_Click">
                <anchor moveWithCells="1">
                  <from>
                    <xdr:col>37</xdr:col>
                    <xdr:colOff>28575</xdr:colOff>
                    <xdr:row>688</xdr:row>
                    <xdr:rowOff>133350</xdr:rowOff>
                  </from>
                  <to>
                    <xdr:col>37</xdr:col>
                    <xdr:colOff>323850</xdr:colOff>
                    <xdr:row>690</xdr:row>
                    <xdr:rowOff>152400</xdr:rowOff>
                  </to>
                </anchor>
              </controlPr>
            </control>
          </mc:Choice>
        </mc:AlternateContent>
        <mc:AlternateContent xmlns:mc="http://schemas.openxmlformats.org/markup-compatibility/2006">
          <mc:Choice Requires="x14">
            <control shapeId="119844" r:id="rId229" name="frmPicUpdate31">
              <controlPr defaultSize="0" print="0" autoLine="0" autoPict="0" macro="[0]!frmPicUpdate31_Click">
                <anchor moveWithCells="1">
                  <from>
                    <xdr:col>37</xdr:col>
                    <xdr:colOff>28575</xdr:colOff>
                    <xdr:row>711</xdr:row>
                    <xdr:rowOff>114300</xdr:rowOff>
                  </from>
                  <to>
                    <xdr:col>37</xdr:col>
                    <xdr:colOff>323850</xdr:colOff>
                    <xdr:row>713</xdr:row>
                    <xdr:rowOff>133350</xdr:rowOff>
                  </to>
                </anchor>
              </controlPr>
            </control>
          </mc:Choice>
        </mc:AlternateContent>
        <mc:AlternateContent xmlns:mc="http://schemas.openxmlformats.org/markup-compatibility/2006">
          <mc:Choice Requires="x14">
            <control shapeId="119845" r:id="rId230" name="frmPicUpdate32">
              <controlPr defaultSize="0" print="0" autoLine="0" autoPict="0" macro="[0]!frmPicUpdate32_Click">
                <anchor moveWithCells="1">
                  <from>
                    <xdr:col>37</xdr:col>
                    <xdr:colOff>28575</xdr:colOff>
                    <xdr:row>734</xdr:row>
                    <xdr:rowOff>76200</xdr:rowOff>
                  </from>
                  <to>
                    <xdr:col>37</xdr:col>
                    <xdr:colOff>323850</xdr:colOff>
                    <xdr:row>736</xdr:row>
                    <xdr:rowOff>95250</xdr:rowOff>
                  </to>
                </anchor>
              </controlPr>
            </control>
          </mc:Choice>
        </mc:AlternateContent>
        <mc:AlternateContent xmlns:mc="http://schemas.openxmlformats.org/markup-compatibility/2006">
          <mc:Choice Requires="x14">
            <control shapeId="119846" r:id="rId231" name="frmPicUpdate33">
              <controlPr defaultSize="0" print="0" autoLine="0" autoPict="0" macro="[0]!frmPicUpdate33_Click">
                <anchor moveWithCells="1">
                  <from>
                    <xdr:col>37</xdr:col>
                    <xdr:colOff>28575</xdr:colOff>
                    <xdr:row>757</xdr:row>
                    <xdr:rowOff>47625</xdr:rowOff>
                  </from>
                  <to>
                    <xdr:col>37</xdr:col>
                    <xdr:colOff>323850</xdr:colOff>
                    <xdr:row>759</xdr:row>
                    <xdr:rowOff>66675</xdr:rowOff>
                  </to>
                </anchor>
              </controlPr>
            </control>
          </mc:Choice>
        </mc:AlternateContent>
        <mc:AlternateContent xmlns:mc="http://schemas.openxmlformats.org/markup-compatibility/2006">
          <mc:Choice Requires="x14">
            <control shapeId="119847" r:id="rId232" name="frmPicUpdate34">
              <controlPr defaultSize="0" print="0" autoLine="0" autoPict="0" macro="[0]!frmPicUpdate34_Click">
                <anchor moveWithCells="1">
                  <from>
                    <xdr:col>37</xdr:col>
                    <xdr:colOff>28575</xdr:colOff>
                    <xdr:row>780</xdr:row>
                    <xdr:rowOff>9525</xdr:rowOff>
                  </from>
                  <to>
                    <xdr:col>37</xdr:col>
                    <xdr:colOff>323850</xdr:colOff>
                    <xdr:row>782</xdr:row>
                    <xdr:rowOff>28575</xdr:rowOff>
                  </to>
                </anchor>
              </controlPr>
            </control>
          </mc:Choice>
        </mc:AlternateContent>
        <mc:AlternateContent xmlns:mc="http://schemas.openxmlformats.org/markup-compatibility/2006">
          <mc:Choice Requires="x14">
            <control shapeId="119848" r:id="rId233" name="frmPicUpdate35">
              <controlPr defaultSize="0" print="0" autoLine="0" autoPict="0" macro="[0]!frmPicUpdate35_Click">
                <anchor moveWithCells="1">
                  <from>
                    <xdr:col>37</xdr:col>
                    <xdr:colOff>28575</xdr:colOff>
                    <xdr:row>802</xdr:row>
                    <xdr:rowOff>133350</xdr:rowOff>
                  </from>
                  <to>
                    <xdr:col>37</xdr:col>
                    <xdr:colOff>323850</xdr:colOff>
                    <xdr:row>805</xdr:row>
                    <xdr:rowOff>0</xdr:rowOff>
                  </to>
                </anchor>
              </controlPr>
            </control>
          </mc:Choice>
        </mc:AlternateContent>
        <mc:AlternateContent xmlns:mc="http://schemas.openxmlformats.org/markup-compatibility/2006">
          <mc:Choice Requires="x14">
            <control shapeId="119849" r:id="rId234" name="frmPicUpdate36">
              <controlPr defaultSize="0" print="0" autoLine="0" autoPict="0" macro="[0]!frmPicUpdate36_Click">
                <anchor moveWithCells="1">
                  <from>
                    <xdr:col>36</xdr:col>
                    <xdr:colOff>600075</xdr:colOff>
                    <xdr:row>866</xdr:row>
                    <xdr:rowOff>142875</xdr:rowOff>
                  </from>
                  <to>
                    <xdr:col>37</xdr:col>
                    <xdr:colOff>152400</xdr:colOff>
                    <xdr:row>868</xdr:row>
                    <xdr:rowOff>152400</xdr:rowOff>
                  </to>
                </anchor>
              </controlPr>
            </control>
          </mc:Choice>
        </mc:AlternateContent>
        <mc:AlternateContent xmlns:mc="http://schemas.openxmlformats.org/markup-compatibility/2006">
          <mc:Choice Requires="x14">
            <control shapeId="119850" r:id="rId235" name="frmPicUpdate37">
              <controlPr defaultSize="0" print="0" autoLine="0" autoPict="0" macro="[0]!frmPicUpdate37_Click">
                <anchor moveWithCells="1">
                  <from>
                    <xdr:col>36</xdr:col>
                    <xdr:colOff>600075</xdr:colOff>
                    <xdr:row>890</xdr:row>
                    <xdr:rowOff>142875</xdr:rowOff>
                  </from>
                  <to>
                    <xdr:col>37</xdr:col>
                    <xdr:colOff>142875</xdr:colOff>
                    <xdr:row>893</xdr:row>
                    <xdr:rowOff>0</xdr:rowOff>
                  </to>
                </anchor>
              </controlPr>
            </control>
          </mc:Choice>
        </mc:AlternateContent>
        <mc:AlternateContent xmlns:mc="http://schemas.openxmlformats.org/markup-compatibility/2006">
          <mc:Choice Requires="x14">
            <control shapeId="119851" r:id="rId236" name="frmPicUpdate38">
              <controlPr defaultSize="0" print="0" autoLine="0" autoPict="0" macro="[0]!frmPicUpdate38_Click">
                <anchor moveWithCells="1">
                  <from>
                    <xdr:col>36</xdr:col>
                    <xdr:colOff>600075</xdr:colOff>
                    <xdr:row>914</xdr:row>
                    <xdr:rowOff>142875</xdr:rowOff>
                  </from>
                  <to>
                    <xdr:col>37</xdr:col>
                    <xdr:colOff>142875</xdr:colOff>
                    <xdr:row>917</xdr:row>
                    <xdr:rowOff>0</xdr:rowOff>
                  </to>
                </anchor>
              </controlPr>
            </control>
          </mc:Choice>
        </mc:AlternateContent>
        <mc:AlternateContent xmlns:mc="http://schemas.openxmlformats.org/markup-compatibility/2006">
          <mc:Choice Requires="x14">
            <control shapeId="119852" r:id="rId237" name="frmPicUpdate39">
              <controlPr defaultSize="0" print="0" autoLine="0" autoPict="0" macro="[0]!frmPicUpdate39_Click">
                <anchor moveWithCells="1">
                  <from>
                    <xdr:col>36</xdr:col>
                    <xdr:colOff>600075</xdr:colOff>
                    <xdr:row>938</xdr:row>
                    <xdr:rowOff>142875</xdr:rowOff>
                  </from>
                  <to>
                    <xdr:col>37</xdr:col>
                    <xdr:colOff>142875</xdr:colOff>
                    <xdr:row>941</xdr:row>
                    <xdr:rowOff>0</xdr:rowOff>
                  </to>
                </anchor>
              </controlPr>
            </control>
          </mc:Choice>
        </mc:AlternateContent>
        <mc:AlternateContent xmlns:mc="http://schemas.openxmlformats.org/markup-compatibility/2006">
          <mc:Choice Requires="x14">
            <control shapeId="119853" r:id="rId238" name="frmPicUpdate40">
              <controlPr defaultSize="0" print="0" autoLine="0" autoPict="0" macro="[0]!frmPicUpdate40_Click">
                <anchor moveWithCells="1">
                  <from>
                    <xdr:col>36</xdr:col>
                    <xdr:colOff>600075</xdr:colOff>
                    <xdr:row>962</xdr:row>
                    <xdr:rowOff>142875</xdr:rowOff>
                  </from>
                  <to>
                    <xdr:col>37</xdr:col>
                    <xdr:colOff>142875</xdr:colOff>
                    <xdr:row>965</xdr:row>
                    <xdr:rowOff>0</xdr:rowOff>
                  </to>
                </anchor>
              </controlPr>
            </control>
          </mc:Choice>
        </mc:AlternateContent>
        <mc:AlternateContent xmlns:mc="http://schemas.openxmlformats.org/markup-compatibility/2006">
          <mc:Choice Requires="x14">
            <control shapeId="119854" r:id="rId239" name="frmPicUpdate41">
              <controlPr defaultSize="0" print="0" autoLine="0" autoPict="0" macro="[0]!frmPicUpdate41_Click">
                <anchor moveWithCells="1">
                  <from>
                    <xdr:col>36</xdr:col>
                    <xdr:colOff>600075</xdr:colOff>
                    <xdr:row>986</xdr:row>
                    <xdr:rowOff>142875</xdr:rowOff>
                  </from>
                  <to>
                    <xdr:col>37</xdr:col>
                    <xdr:colOff>142875</xdr:colOff>
                    <xdr:row>989</xdr:row>
                    <xdr:rowOff>0</xdr:rowOff>
                  </to>
                </anchor>
              </controlPr>
            </control>
          </mc:Choice>
        </mc:AlternateContent>
        <mc:AlternateContent xmlns:mc="http://schemas.openxmlformats.org/markup-compatibility/2006">
          <mc:Choice Requires="x14">
            <control shapeId="119855" r:id="rId240" name="frmPicUpdate42">
              <controlPr defaultSize="0" print="0" autoLine="0" autoPict="0" macro="[0]!frmPicUpdate42_Click">
                <anchor moveWithCells="1">
                  <from>
                    <xdr:col>36</xdr:col>
                    <xdr:colOff>600075</xdr:colOff>
                    <xdr:row>1010</xdr:row>
                    <xdr:rowOff>142875</xdr:rowOff>
                  </from>
                  <to>
                    <xdr:col>37</xdr:col>
                    <xdr:colOff>142875</xdr:colOff>
                    <xdr:row>1013</xdr:row>
                    <xdr:rowOff>0</xdr:rowOff>
                  </to>
                </anchor>
              </controlPr>
            </control>
          </mc:Choice>
        </mc:AlternateContent>
        <mc:AlternateContent xmlns:mc="http://schemas.openxmlformats.org/markup-compatibility/2006">
          <mc:Choice Requires="x14">
            <control shapeId="119856" r:id="rId241" name="frmPicUpdate43">
              <controlPr defaultSize="0" print="0" autoLine="0" autoPict="0" macro="[0]!frmPicUpdate43_Click">
                <anchor moveWithCells="1">
                  <from>
                    <xdr:col>36</xdr:col>
                    <xdr:colOff>600075</xdr:colOff>
                    <xdr:row>1034</xdr:row>
                    <xdr:rowOff>142875</xdr:rowOff>
                  </from>
                  <to>
                    <xdr:col>37</xdr:col>
                    <xdr:colOff>142875</xdr:colOff>
                    <xdr:row>1037</xdr:row>
                    <xdr:rowOff>0</xdr:rowOff>
                  </to>
                </anchor>
              </controlPr>
            </control>
          </mc:Choice>
        </mc:AlternateContent>
        <mc:AlternateContent xmlns:mc="http://schemas.openxmlformats.org/markup-compatibility/2006">
          <mc:Choice Requires="x14">
            <control shapeId="119857" r:id="rId242" name="frmPicUpdate44">
              <controlPr defaultSize="0" print="0" autoLine="0" autoPict="0" macro="[0]!frmPicUpdate44_Click">
                <anchor moveWithCells="1">
                  <from>
                    <xdr:col>36</xdr:col>
                    <xdr:colOff>600075</xdr:colOff>
                    <xdr:row>1058</xdr:row>
                    <xdr:rowOff>142875</xdr:rowOff>
                  </from>
                  <to>
                    <xdr:col>37</xdr:col>
                    <xdr:colOff>142875</xdr:colOff>
                    <xdr:row>1061</xdr:row>
                    <xdr:rowOff>0</xdr:rowOff>
                  </to>
                </anchor>
              </controlPr>
            </control>
          </mc:Choice>
        </mc:AlternateContent>
        <mc:AlternateContent xmlns:mc="http://schemas.openxmlformats.org/markup-compatibility/2006">
          <mc:Choice Requires="x14">
            <control shapeId="119858" r:id="rId243" name="frmPicUpdate45">
              <controlPr defaultSize="0" print="0" autoLine="0" autoPict="0" macro="[0]!frmPicUpdate45_Click">
                <anchor moveWithCells="1">
                  <from>
                    <xdr:col>36</xdr:col>
                    <xdr:colOff>600075</xdr:colOff>
                    <xdr:row>1082</xdr:row>
                    <xdr:rowOff>142875</xdr:rowOff>
                  </from>
                  <to>
                    <xdr:col>37</xdr:col>
                    <xdr:colOff>142875</xdr:colOff>
                    <xdr:row>1085</xdr:row>
                    <xdr:rowOff>0</xdr:rowOff>
                  </to>
                </anchor>
              </controlPr>
            </control>
          </mc:Choice>
        </mc:AlternateContent>
        <mc:AlternateContent xmlns:mc="http://schemas.openxmlformats.org/markup-compatibility/2006">
          <mc:Choice Requires="x14">
            <control shapeId="119859" r:id="rId244" name="frmPicUpdate46">
              <controlPr defaultSize="0" print="0" autoLine="0" autoPict="0" macro="[0]!frmPicUpdate46_Click">
                <anchor moveWithCells="1">
                  <from>
                    <xdr:col>36</xdr:col>
                    <xdr:colOff>600075</xdr:colOff>
                    <xdr:row>1106</xdr:row>
                    <xdr:rowOff>142875</xdr:rowOff>
                  </from>
                  <to>
                    <xdr:col>37</xdr:col>
                    <xdr:colOff>142875</xdr:colOff>
                    <xdr:row>1109</xdr:row>
                    <xdr:rowOff>0</xdr:rowOff>
                  </to>
                </anchor>
              </controlPr>
            </control>
          </mc:Choice>
        </mc:AlternateContent>
        <mc:AlternateContent xmlns:mc="http://schemas.openxmlformats.org/markup-compatibility/2006">
          <mc:Choice Requires="x14">
            <control shapeId="119860" r:id="rId245" name="frmPicUpdate47">
              <controlPr defaultSize="0" print="0" autoLine="0" autoPict="0" macro="[0]!frmPicUpdate47_Click">
                <anchor moveWithCells="1">
                  <from>
                    <xdr:col>36</xdr:col>
                    <xdr:colOff>600075</xdr:colOff>
                    <xdr:row>1130</xdr:row>
                    <xdr:rowOff>142875</xdr:rowOff>
                  </from>
                  <to>
                    <xdr:col>37</xdr:col>
                    <xdr:colOff>142875</xdr:colOff>
                    <xdr:row>1133</xdr:row>
                    <xdr:rowOff>0</xdr:rowOff>
                  </to>
                </anchor>
              </controlPr>
            </control>
          </mc:Choice>
        </mc:AlternateContent>
        <mc:AlternateContent xmlns:mc="http://schemas.openxmlformats.org/markup-compatibility/2006">
          <mc:Choice Requires="x14">
            <control shapeId="119861" r:id="rId246" name="frmPicUpdate48">
              <controlPr defaultSize="0" print="0" autoLine="0" autoPict="0" macro="[0]!frmPicUpdate48_Click">
                <anchor moveWithCells="1">
                  <from>
                    <xdr:col>36</xdr:col>
                    <xdr:colOff>600075</xdr:colOff>
                    <xdr:row>1154</xdr:row>
                    <xdr:rowOff>142875</xdr:rowOff>
                  </from>
                  <to>
                    <xdr:col>37</xdr:col>
                    <xdr:colOff>142875</xdr:colOff>
                    <xdr:row>1157</xdr:row>
                    <xdr:rowOff>0</xdr:rowOff>
                  </to>
                </anchor>
              </controlPr>
            </control>
          </mc:Choice>
        </mc:AlternateContent>
        <mc:AlternateContent xmlns:mc="http://schemas.openxmlformats.org/markup-compatibility/2006">
          <mc:Choice Requires="x14">
            <control shapeId="119862" r:id="rId247" name="frmPicUpdate49">
              <controlPr defaultSize="0" print="0" autoLine="0" autoPict="0" macro="[0]!frmPicUpdate49_Click">
                <anchor moveWithCells="1">
                  <from>
                    <xdr:col>36</xdr:col>
                    <xdr:colOff>600075</xdr:colOff>
                    <xdr:row>1178</xdr:row>
                    <xdr:rowOff>142875</xdr:rowOff>
                  </from>
                  <to>
                    <xdr:col>37</xdr:col>
                    <xdr:colOff>142875</xdr:colOff>
                    <xdr:row>1181</xdr:row>
                    <xdr:rowOff>0</xdr:rowOff>
                  </to>
                </anchor>
              </controlPr>
            </control>
          </mc:Choice>
        </mc:AlternateContent>
        <mc:AlternateContent xmlns:mc="http://schemas.openxmlformats.org/markup-compatibility/2006">
          <mc:Choice Requires="x14">
            <control shapeId="119863" r:id="rId248" name="frmPicUpdate50">
              <controlPr defaultSize="0" print="0" autoLine="0" autoPict="0" macro="[0]!frmPicUpdate50_Click">
                <anchor moveWithCells="1">
                  <from>
                    <xdr:col>36</xdr:col>
                    <xdr:colOff>600075</xdr:colOff>
                    <xdr:row>1202</xdr:row>
                    <xdr:rowOff>142875</xdr:rowOff>
                  </from>
                  <to>
                    <xdr:col>37</xdr:col>
                    <xdr:colOff>142875</xdr:colOff>
                    <xdr:row>1205</xdr:row>
                    <xdr:rowOff>0</xdr:rowOff>
                  </to>
                </anchor>
              </controlPr>
            </control>
          </mc:Choice>
        </mc:AlternateContent>
        <mc:AlternateContent xmlns:mc="http://schemas.openxmlformats.org/markup-compatibility/2006">
          <mc:Choice Requires="x14">
            <control shapeId="119864" r:id="rId249" name="frmPicUpdate51">
              <controlPr defaultSize="0" print="0" autoLine="0" autoPict="0" macro="[0]!frmPicUpdate51_Click">
                <anchor moveWithCells="1">
                  <from>
                    <xdr:col>36</xdr:col>
                    <xdr:colOff>600075</xdr:colOff>
                    <xdr:row>1226</xdr:row>
                    <xdr:rowOff>142875</xdr:rowOff>
                  </from>
                  <to>
                    <xdr:col>37</xdr:col>
                    <xdr:colOff>142875</xdr:colOff>
                    <xdr:row>1229</xdr:row>
                    <xdr:rowOff>0</xdr:rowOff>
                  </to>
                </anchor>
              </controlPr>
            </control>
          </mc:Choice>
        </mc:AlternateContent>
        <mc:AlternateContent xmlns:mc="http://schemas.openxmlformats.org/markup-compatibility/2006">
          <mc:Choice Requires="x14">
            <control shapeId="119865" r:id="rId250" name="frmPicUpdate52">
              <controlPr defaultSize="0" print="0" autoLine="0" autoPict="0" macro="[0]!frmPicUpdate52_Click">
                <anchor moveWithCells="1">
                  <from>
                    <xdr:col>36</xdr:col>
                    <xdr:colOff>600075</xdr:colOff>
                    <xdr:row>1250</xdr:row>
                    <xdr:rowOff>142875</xdr:rowOff>
                  </from>
                  <to>
                    <xdr:col>37</xdr:col>
                    <xdr:colOff>142875</xdr:colOff>
                    <xdr:row>1253</xdr:row>
                    <xdr:rowOff>0</xdr:rowOff>
                  </to>
                </anchor>
              </controlPr>
            </control>
          </mc:Choice>
        </mc:AlternateContent>
        <mc:AlternateContent xmlns:mc="http://schemas.openxmlformats.org/markup-compatibility/2006">
          <mc:Choice Requires="x14">
            <control shapeId="119866" r:id="rId251" name="frmPicUpdate53">
              <controlPr defaultSize="0" print="0" autoLine="0" autoPict="0" macro="[0]!frmPicUpdate53_Click">
                <anchor moveWithCells="1">
                  <from>
                    <xdr:col>36</xdr:col>
                    <xdr:colOff>600075</xdr:colOff>
                    <xdr:row>1274</xdr:row>
                    <xdr:rowOff>142875</xdr:rowOff>
                  </from>
                  <to>
                    <xdr:col>37</xdr:col>
                    <xdr:colOff>142875</xdr:colOff>
                    <xdr:row>1277</xdr:row>
                    <xdr:rowOff>0</xdr:rowOff>
                  </to>
                </anchor>
              </controlPr>
            </control>
          </mc:Choice>
        </mc:AlternateContent>
        <mc:AlternateContent xmlns:mc="http://schemas.openxmlformats.org/markup-compatibility/2006">
          <mc:Choice Requires="x14">
            <control shapeId="119867" r:id="rId252" name="frmPicUpdate54">
              <controlPr defaultSize="0" print="0" autoLine="0" autoPict="0" macro="[0]!frmPicUpdate54_Click">
                <anchor moveWithCells="1">
                  <from>
                    <xdr:col>36</xdr:col>
                    <xdr:colOff>600075</xdr:colOff>
                    <xdr:row>1298</xdr:row>
                    <xdr:rowOff>142875</xdr:rowOff>
                  </from>
                  <to>
                    <xdr:col>37</xdr:col>
                    <xdr:colOff>142875</xdr:colOff>
                    <xdr:row>1301</xdr:row>
                    <xdr:rowOff>0</xdr:rowOff>
                  </to>
                </anchor>
              </controlPr>
            </control>
          </mc:Choice>
        </mc:AlternateContent>
        <mc:AlternateContent xmlns:mc="http://schemas.openxmlformats.org/markup-compatibility/2006">
          <mc:Choice Requires="x14">
            <control shapeId="119868" r:id="rId253" name="frmPicUpdate55">
              <controlPr defaultSize="0" print="0" autoLine="0" autoPict="0" macro="[0]!frmPicUpdate55_Click">
                <anchor moveWithCells="1">
                  <from>
                    <xdr:col>36</xdr:col>
                    <xdr:colOff>600075</xdr:colOff>
                    <xdr:row>1322</xdr:row>
                    <xdr:rowOff>142875</xdr:rowOff>
                  </from>
                  <to>
                    <xdr:col>37</xdr:col>
                    <xdr:colOff>142875</xdr:colOff>
                    <xdr:row>1325</xdr:row>
                    <xdr:rowOff>0</xdr:rowOff>
                  </to>
                </anchor>
              </controlPr>
            </control>
          </mc:Choice>
        </mc:AlternateContent>
        <mc:AlternateContent xmlns:mc="http://schemas.openxmlformats.org/markup-compatibility/2006">
          <mc:Choice Requires="x14">
            <control shapeId="119869" r:id="rId254" name="frmPicUpdate56">
              <controlPr defaultSize="0" print="0" autoLine="0" autoPict="0" macro="[0]!frmPicUpdate56_Click">
                <anchor moveWithCells="1">
                  <from>
                    <xdr:col>36</xdr:col>
                    <xdr:colOff>600075</xdr:colOff>
                    <xdr:row>1346</xdr:row>
                    <xdr:rowOff>142875</xdr:rowOff>
                  </from>
                  <to>
                    <xdr:col>37</xdr:col>
                    <xdr:colOff>142875</xdr:colOff>
                    <xdr:row>1349</xdr:row>
                    <xdr:rowOff>0</xdr:rowOff>
                  </to>
                </anchor>
              </controlPr>
            </control>
          </mc:Choice>
        </mc:AlternateContent>
        <mc:AlternateContent xmlns:mc="http://schemas.openxmlformats.org/markup-compatibility/2006">
          <mc:Choice Requires="x14">
            <control shapeId="119870" r:id="rId255" name="frmPicUpdate57">
              <controlPr defaultSize="0" print="0" autoLine="0" autoPict="0" macro="[0]!frmPicUpdate57_Click">
                <anchor moveWithCells="1">
                  <from>
                    <xdr:col>36</xdr:col>
                    <xdr:colOff>600075</xdr:colOff>
                    <xdr:row>1370</xdr:row>
                    <xdr:rowOff>142875</xdr:rowOff>
                  </from>
                  <to>
                    <xdr:col>37</xdr:col>
                    <xdr:colOff>142875</xdr:colOff>
                    <xdr:row>1373</xdr:row>
                    <xdr:rowOff>0</xdr:rowOff>
                  </to>
                </anchor>
              </controlPr>
            </control>
          </mc:Choice>
        </mc:AlternateContent>
        <mc:AlternateContent xmlns:mc="http://schemas.openxmlformats.org/markup-compatibility/2006">
          <mc:Choice Requires="x14">
            <control shapeId="119871" r:id="rId256" name="frmPicUpdate58">
              <controlPr defaultSize="0" print="0" autoLine="0" autoPict="0" macro="[0]!frmPicUpdate58_Click">
                <anchor moveWithCells="1">
                  <from>
                    <xdr:col>36</xdr:col>
                    <xdr:colOff>600075</xdr:colOff>
                    <xdr:row>1394</xdr:row>
                    <xdr:rowOff>142875</xdr:rowOff>
                  </from>
                  <to>
                    <xdr:col>37</xdr:col>
                    <xdr:colOff>142875</xdr:colOff>
                    <xdr:row>1397</xdr:row>
                    <xdr:rowOff>0</xdr:rowOff>
                  </to>
                </anchor>
              </controlPr>
            </control>
          </mc:Choice>
        </mc:AlternateContent>
        <mc:AlternateContent xmlns:mc="http://schemas.openxmlformats.org/markup-compatibility/2006">
          <mc:Choice Requires="x14">
            <control shapeId="119872" r:id="rId257" name="frmPicUpdate59">
              <controlPr defaultSize="0" print="0" autoLine="0" autoPict="0" macro="[0]!frmPicUpdate59_Click">
                <anchor moveWithCells="1">
                  <from>
                    <xdr:col>36</xdr:col>
                    <xdr:colOff>600075</xdr:colOff>
                    <xdr:row>1418</xdr:row>
                    <xdr:rowOff>142875</xdr:rowOff>
                  </from>
                  <to>
                    <xdr:col>37</xdr:col>
                    <xdr:colOff>142875</xdr:colOff>
                    <xdr:row>1421</xdr:row>
                    <xdr:rowOff>0</xdr:rowOff>
                  </to>
                </anchor>
              </controlPr>
            </control>
          </mc:Choice>
        </mc:AlternateContent>
        <mc:AlternateContent xmlns:mc="http://schemas.openxmlformats.org/markup-compatibility/2006">
          <mc:Choice Requires="x14">
            <control shapeId="119873" r:id="rId258" name="frmPicUpdate60">
              <controlPr defaultSize="0" print="0" autoLine="0" autoPict="0" macro="[0]!frmPicUpdate60_Click">
                <anchor moveWithCells="1">
                  <from>
                    <xdr:col>36</xdr:col>
                    <xdr:colOff>600075</xdr:colOff>
                    <xdr:row>1442</xdr:row>
                    <xdr:rowOff>142875</xdr:rowOff>
                  </from>
                  <to>
                    <xdr:col>37</xdr:col>
                    <xdr:colOff>142875</xdr:colOff>
                    <xdr:row>1445</xdr:row>
                    <xdr:rowOff>0</xdr:rowOff>
                  </to>
                </anchor>
              </controlPr>
            </control>
          </mc:Choice>
        </mc:AlternateContent>
        <mc:AlternateContent xmlns:mc="http://schemas.openxmlformats.org/markup-compatibility/2006">
          <mc:Choice Requires="x14">
            <control shapeId="119874" r:id="rId259" name="frmPicUpdate61">
              <controlPr defaultSize="0" print="0" autoLine="0" autoPict="0" macro="[0]!frmPicUpdate61_Click">
                <anchor moveWithCells="1">
                  <from>
                    <xdr:col>36</xdr:col>
                    <xdr:colOff>600075</xdr:colOff>
                    <xdr:row>1466</xdr:row>
                    <xdr:rowOff>142875</xdr:rowOff>
                  </from>
                  <to>
                    <xdr:col>37</xdr:col>
                    <xdr:colOff>142875</xdr:colOff>
                    <xdr:row>1469</xdr:row>
                    <xdr:rowOff>0</xdr:rowOff>
                  </to>
                </anchor>
              </controlPr>
            </control>
          </mc:Choice>
        </mc:AlternateContent>
        <mc:AlternateContent xmlns:mc="http://schemas.openxmlformats.org/markup-compatibility/2006">
          <mc:Choice Requires="x14">
            <control shapeId="119875" r:id="rId260" name="frmPicUpdate62">
              <controlPr defaultSize="0" print="0" autoLine="0" autoPict="0" macro="[0]!frmPicUpdate62_Click">
                <anchor moveWithCells="1">
                  <from>
                    <xdr:col>36</xdr:col>
                    <xdr:colOff>600075</xdr:colOff>
                    <xdr:row>1490</xdr:row>
                    <xdr:rowOff>142875</xdr:rowOff>
                  </from>
                  <to>
                    <xdr:col>37</xdr:col>
                    <xdr:colOff>142875</xdr:colOff>
                    <xdr:row>1493</xdr:row>
                    <xdr:rowOff>0</xdr:rowOff>
                  </to>
                </anchor>
              </controlPr>
            </control>
          </mc:Choice>
        </mc:AlternateContent>
        <mc:AlternateContent xmlns:mc="http://schemas.openxmlformats.org/markup-compatibility/2006">
          <mc:Choice Requires="x14">
            <control shapeId="119876" r:id="rId261" name="frmPicUpdate63">
              <controlPr defaultSize="0" print="0" autoLine="0" autoPict="0" macro="[0]!frmPicUpdate63_Click">
                <anchor moveWithCells="1">
                  <from>
                    <xdr:col>36</xdr:col>
                    <xdr:colOff>600075</xdr:colOff>
                    <xdr:row>1514</xdr:row>
                    <xdr:rowOff>142875</xdr:rowOff>
                  </from>
                  <to>
                    <xdr:col>37</xdr:col>
                    <xdr:colOff>142875</xdr:colOff>
                    <xdr:row>1517</xdr:row>
                    <xdr:rowOff>0</xdr:rowOff>
                  </to>
                </anchor>
              </controlPr>
            </control>
          </mc:Choice>
        </mc:AlternateContent>
        <mc:AlternateContent xmlns:mc="http://schemas.openxmlformats.org/markup-compatibility/2006">
          <mc:Choice Requires="x14">
            <control shapeId="119877" r:id="rId262" name="frmPicUpdate64">
              <controlPr defaultSize="0" print="0" autoLine="0" autoPict="0" macro="[0]!frmPicUpdate64_Click">
                <anchor moveWithCells="1">
                  <from>
                    <xdr:col>36</xdr:col>
                    <xdr:colOff>600075</xdr:colOff>
                    <xdr:row>1538</xdr:row>
                    <xdr:rowOff>142875</xdr:rowOff>
                  </from>
                  <to>
                    <xdr:col>37</xdr:col>
                    <xdr:colOff>142875</xdr:colOff>
                    <xdr:row>1541</xdr:row>
                    <xdr:rowOff>0</xdr:rowOff>
                  </to>
                </anchor>
              </controlPr>
            </control>
          </mc:Choice>
        </mc:AlternateContent>
        <mc:AlternateContent xmlns:mc="http://schemas.openxmlformats.org/markup-compatibility/2006">
          <mc:Choice Requires="x14">
            <control shapeId="119878" r:id="rId263" name="frmPicUpdate65">
              <controlPr defaultSize="0" print="0" autoLine="0" autoPict="0" macro="[0]!frmPicUpdate65_Click">
                <anchor moveWithCells="1">
                  <from>
                    <xdr:col>36</xdr:col>
                    <xdr:colOff>600075</xdr:colOff>
                    <xdr:row>1562</xdr:row>
                    <xdr:rowOff>142875</xdr:rowOff>
                  </from>
                  <to>
                    <xdr:col>37</xdr:col>
                    <xdr:colOff>142875</xdr:colOff>
                    <xdr:row>1565</xdr:row>
                    <xdr:rowOff>0</xdr:rowOff>
                  </to>
                </anchor>
              </controlPr>
            </control>
          </mc:Choice>
        </mc:AlternateContent>
        <mc:AlternateContent xmlns:mc="http://schemas.openxmlformats.org/markup-compatibility/2006">
          <mc:Choice Requires="x14">
            <control shapeId="119879" r:id="rId264" name="frmPicUpdate66">
              <controlPr defaultSize="0" print="0" autoLine="0" autoPict="0" macro="[0]!frmPicUpdate66_Click">
                <anchor moveWithCells="1">
                  <from>
                    <xdr:col>36</xdr:col>
                    <xdr:colOff>600075</xdr:colOff>
                    <xdr:row>1586</xdr:row>
                    <xdr:rowOff>142875</xdr:rowOff>
                  </from>
                  <to>
                    <xdr:col>37</xdr:col>
                    <xdr:colOff>142875</xdr:colOff>
                    <xdr:row>1589</xdr:row>
                    <xdr:rowOff>0</xdr:rowOff>
                  </to>
                </anchor>
              </controlPr>
            </control>
          </mc:Choice>
        </mc:AlternateContent>
        <mc:AlternateContent xmlns:mc="http://schemas.openxmlformats.org/markup-compatibility/2006">
          <mc:Choice Requires="x14">
            <control shapeId="119880" r:id="rId265" name="frmPicUpdate67">
              <controlPr defaultSize="0" print="0" autoLine="0" autoPict="0" macro="[0]!frmPicUpdate67_Click">
                <anchor moveWithCells="1">
                  <from>
                    <xdr:col>36</xdr:col>
                    <xdr:colOff>600075</xdr:colOff>
                    <xdr:row>1610</xdr:row>
                    <xdr:rowOff>142875</xdr:rowOff>
                  </from>
                  <to>
                    <xdr:col>37</xdr:col>
                    <xdr:colOff>142875</xdr:colOff>
                    <xdr:row>1613</xdr:row>
                    <xdr:rowOff>0</xdr:rowOff>
                  </to>
                </anchor>
              </controlPr>
            </control>
          </mc:Choice>
        </mc:AlternateContent>
        <mc:AlternateContent xmlns:mc="http://schemas.openxmlformats.org/markup-compatibility/2006">
          <mc:Choice Requires="x14">
            <control shapeId="119881" r:id="rId266" name="frmPicUpdate68">
              <controlPr defaultSize="0" print="0" autoLine="0" autoPict="0" macro="[0]!frmPicUpdate68_Click">
                <anchor moveWithCells="1">
                  <from>
                    <xdr:col>36</xdr:col>
                    <xdr:colOff>600075</xdr:colOff>
                    <xdr:row>1634</xdr:row>
                    <xdr:rowOff>142875</xdr:rowOff>
                  </from>
                  <to>
                    <xdr:col>37</xdr:col>
                    <xdr:colOff>142875</xdr:colOff>
                    <xdr:row>1637</xdr:row>
                    <xdr:rowOff>0</xdr:rowOff>
                  </to>
                </anchor>
              </controlPr>
            </control>
          </mc:Choice>
        </mc:AlternateContent>
        <mc:AlternateContent xmlns:mc="http://schemas.openxmlformats.org/markup-compatibility/2006">
          <mc:Choice Requires="x14">
            <control shapeId="119882" r:id="rId267" name="frmPicUpdate69">
              <controlPr defaultSize="0" print="0" autoLine="0" autoPict="0" macro="[0]!frmPicUpdate69_Click">
                <anchor moveWithCells="1">
                  <from>
                    <xdr:col>36</xdr:col>
                    <xdr:colOff>600075</xdr:colOff>
                    <xdr:row>1658</xdr:row>
                    <xdr:rowOff>142875</xdr:rowOff>
                  </from>
                  <to>
                    <xdr:col>37</xdr:col>
                    <xdr:colOff>142875</xdr:colOff>
                    <xdr:row>1661</xdr:row>
                    <xdr:rowOff>0</xdr:rowOff>
                  </to>
                </anchor>
              </controlPr>
            </control>
          </mc:Choice>
        </mc:AlternateContent>
        <mc:AlternateContent xmlns:mc="http://schemas.openxmlformats.org/markup-compatibility/2006">
          <mc:Choice Requires="x14">
            <control shapeId="119883" r:id="rId268" name="frmPicUpdate70">
              <controlPr defaultSize="0" print="0" autoLine="0" autoPict="0" macro="[0]!frmPicUpdate70_Click">
                <anchor moveWithCells="1">
                  <from>
                    <xdr:col>36</xdr:col>
                    <xdr:colOff>600075</xdr:colOff>
                    <xdr:row>1682</xdr:row>
                    <xdr:rowOff>142875</xdr:rowOff>
                  </from>
                  <to>
                    <xdr:col>37</xdr:col>
                    <xdr:colOff>142875</xdr:colOff>
                    <xdr:row>1685</xdr:row>
                    <xdr:rowOff>0</xdr:rowOff>
                  </to>
                </anchor>
              </controlPr>
            </control>
          </mc:Choice>
        </mc:AlternateContent>
        <mc:AlternateContent xmlns:mc="http://schemas.openxmlformats.org/markup-compatibility/2006">
          <mc:Choice Requires="x14">
            <control shapeId="119884" r:id="rId269" name="frmPicUpdate71">
              <controlPr defaultSize="0" print="0" autoLine="0" autoPict="0" macro="[0]!frmPicUpdate71_Click">
                <anchor moveWithCells="1">
                  <from>
                    <xdr:col>36</xdr:col>
                    <xdr:colOff>600075</xdr:colOff>
                    <xdr:row>1706</xdr:row>
                    <xdr:rowOff>142875</xdr:rowOff>
                  </from>
                  <to>
                    <xdr:col>37</xdr:col>
                    <xdr:colOff>142875</xdr:colOff>
                    <xdr:row>1709</xdr:row>
                    <xdr:rowOff>0</xdr:rowOff>
                  </to>
                </anchor>
              </controlPr>
            </control>
          </mc:Choice>
        </mc:AlternateContent>
        <mc:AlternateContent xmlns:mc="http://schemas.openxmlformats.org/markup-compatibility/2006">
          <mc:Choice Requires="x14">
            <control shapeId="119885" r:id="rId270" name="frmPicUpdate72">
              <controlPr defaultSize="0" print="0" autoLine="0" autoPict="0" macro="[0]!frmPicUpdate72_Click">
                <anchor moveWithCells="1">
                  <from>
                    <xdr:col>36</xdr:col>
                    <xdr:colOff>600075</xdr:colOff>
                    <xdr:row>1730</xdr:row>
                    <xdr:rowOff>142875</xdr:rowOff>
                  </from>
                  <to>
                    <xdr:col>37</xdr:col>
                    <xdr:colOff>142875</xdr:colOff>
                    <xdr:row>1733</xdr:row>
                    <xdr:rowOff>0</xdr:rowOff>
                  </to>
                </anchor>
              </controlPr>
            </control>
          </mc:Choice>
        </mc:AlternateContent>
        <mc:AlternateContent xmlns:mc="http://schemas.openxmlformats.org/markup-compatibility/2006">
          <mc:Choice Requires="x14">
            <control shapeId="119886" r:id="rId271" name="frmPicUpdate73">
              <controlPr defaultSize="0" print="0" autoLine="0" autoPict="0" macro="[0]!frmPicUpdate73_Click">
                <anchor moveWithCells="1">
                  <from>
                    <xdr:col>36</xdr:col>
                    <xdr:colOff>600075</xdr:colOff>
                    <xdr:row>1754</xdr:row>
                    <xdr:rowOff>142875</xdr:rowOff>
                  </from>
                  <to>
                    <xdr:col>37</xdr:col>
                    <xdr:colOff>142875</xdr:colOff>
                    <xdr:row>1757</xdr:row>
                    <xdr:rowOff>0</xdr:rowOff>
                  </to>
                </anchor>
              </controlPr>
            </control>
          </mc:Choice>
        </mc:AlternateContent>
        <mc:AlternateContent xmlns:mc="http://schemas.openxmlformats.org/markup-compatibility/2006">
          <mc:Choice Requires="x14">
            <control shapeId="119887" r:id="rId272" name="frmPicUpdate74">
              <controlPr defaultSize="0" print="0" autoLine="0" autoPict="0" macro="[0]!frmPicUpdate74_Click">
                <anchor moveWithCells="1">
                  <from>
                    <xdr:col>36</xdr:col>
                    <xdr:colOff>600075</xdr:colOff>
                    <xdr:row>1778</xdr:row>
                    <xdr:rowOff>142875</xdr:rowOff>
                  </from>
                  <to>
                    <xdr:col>37</xdr:col>
                    <xdr:colOff>142875</xdr:colOff>
                    <xdr:row>1781</xdr:row>
                    <xdr:rowOff>0</xdr:rowOff>
                  </to>
                </anchor>
              </controlPr>
            </control>
          </mc:Choice>
        </mc:AlternateContent>
        <mc:AlternateContent xmlns:mc="http://schemas.openxmlformats.org/markup-compatibility/2006">
          <mc:Choice Requires="x14">
            <control shapeId="119888" r:id="rId273" name="frmPicUpdate75">
              <controlPr defaultSize="0" print="0" autoLine="0" autoPict="0" macro="[0]!frmPicUpdate75_Click">
                <anchor moveWithCells="1">
                  <from>
                    <xdr:col>36</xdr:col>
                    <xdr:colOff>600075</xdr:colOff>
                    <xdr:row>1802</xdr:row>
                    <xdr:rowOff>142875</xdr:rowOff>
                  </from>
                  <to>
                    <xdr:col>37</xdr:col>
                    <xdr:colOff>142875</xdr:colOff>
                    <xdr:row>1805</xdr:row>
                    <xdr:rowOff>0</xdr:rowOff>
                  </to>
                </anchor>
              </controlPr>
            </control>
          </mc:Choice>
        </mc:AlternateContent>
        <mc:AlternateContent xmlns:mc="http://schemas.openxmlformats.org/markup-compatibility/2006">
          <mc:Choice Requires="x14">
            <control shapeId="119889" r:id="rId274" name="frmPicUpdate76">
              <controlPr defaultSize="0" print="0" autoLine="0" autoPict="0" macro="[0]!frmPicUpdate76_Click">
                <anchor moveWithCells="1">
                  <from>
                    <xdr:col>36</xdr:col>
                    <xdr:colOff>600075</xdr:colOff>
                    <xdr:row>1826</xdr:row>
                    <xdr:rowOff>142875</xdr:rowOff>
                  </from>
                  <to>
                    <xdr:col>37</xdr:col>
                    <xdr:colOff>142875</xdr:colOff>
                    <xdr:row>1829</xdr:row>
                    <xdr:rowOff>0</xdr:rowOff>
                  </to>
                </anchor>
              </controlPr>
            </control>
          </mc:Choice>
        </mc:AlternateContent>
        <mc:AlternateContent xmlns:mc="http://schemas.openxmlformats.org/markup-compatibility/2006">
          <mc:Choice Requires="x14">
            <control shapeId="119890" r:id="rId275" name="frmPicUpdate77">
              <controlPr defaultSize="0" print="0" autoLine="0" autoPict="0" macro="[0]!frmPicUpdate77_Click">
                <anchor moveWithCells="1">
                  <from>
                    <xdr:col>36</xdr:col>
                    <xdr:colOff>600075</xdr:colOff>
                    <xdr:row>1850</xdr:row>
                    <xdr:rowOff>142875</xdr:rowOff>
                  </from>
                  <to>
                    <xdr:col>37</xdr:col>
                    <xdr:colOff>142875</xdr:colOff>
                    <xdr:row>1853</xdr:row>
                    <xdr:rowOff>0</xdr:rowOff>
                  </to>
                </anchor>
              </controlPr>
            </control>
          </mc:Choice>
        </mc:AlternateContent>
        <mc:AlternateContent xmlns:mc="http://schemas.openxmlformats.org/markup-compatibility/2006">
          <mc:Choice Requires="x14">
            <control shapeId="119891" r:id="rId276" name="frmPicUpdate78">
              <controlPr defaultSize="0" print="0" autoLine="0" autoPict="0" macro="[0]!frmPicUpdate78_Click">
                <anchor moveWithCells="1">
                  <from>
                    <xdr:col>36</xdr:col>
                    <xdr:colOff>600075</xdr:colOff>
                    <xdr:row>1874</xdr:row>
                    <xdr:rowOff>142875</xdr:rowOff>
                  </from>
                  <to>
                    <xdr:col>37</xdr:col>
                    <xdr:colOff>142875</xdr:colOff>
                    <xdr:row>1877</xdr:row>
                    <xdr:rowOff>0</xdr:rowOff>
                  </to>
                </anchor>
              </controlPr>
            </control>
          </mc:Choice>
        </mc:AlternateContent>
        <mc:AlternateContent xmlns:mc="http://schemas.openxmlformats.org/markup-compatibility/2006">
          <mc:Choice Requires="x14">
            <control shapeId="119892" r:id="rId277" name="frmPicUpdate79">
              <controlPr defaultSize="0" print="0" autoLine="0" autoPict="0" macro="[0]!frmPicUpdate79_Click">
                <anchor moveWithCells="1">
                  <from>
                    <xdr:col>36</xdr:col>
                    <xdr:colOff>600075</xdr:colOff>
                    <xdr:row>1898</xdr:row>
                    <xdr:rowOff>142875</xdr:rowOff>
                  </from>
                  <to>
                    <xdr:col>37</xdr:col>
                    <xdr:colOff>142875</xdr:colOff>
                    <xdr:row>1901</xdr:row>
                    <xdr:rowOff>0</xdr:rowOff>
                  </to>
                </anchor>
              </controlPr>
            </control>
          </mc:Choice>
        </mc:AlternateContent>
        <mc:AlternateContent xmlns:mc="http://schemas.openxmlformats.org/markup-compatibility/2006">
          <mc:Choice Requires="x14">
            <control shapeId="119893" r:id="rId278" name="frmPicUpdate80">
              <controlPr defaultSize="0" print="0" autoLine="0" autoPict="0" macro="[0]!frmPicUpdate80_Click">
                <anchor moveWithCells="1">
                  <from>
                    <xdr:col>36</xdr:col>
                    <xdr:colOff>600075</xdr:colOff>
                    <xdr:row>1922</xdr:row>
                    <xdr:rowOff>142875</xdr:rowOff>
                  </from>
                  <to>
                    <xdr:col>37</xdr:col>
                    <xdr:colOff>142875</xdr:colOff>
                    <xdr:row>1925</xdr:row>
                    <xdr:rowOff>0</xdr:rowOff>
                  </to>
                </anchor>
              </controlPr>
            </control>
          </mc:Choice>
        </mc:AlternateContent>
        <mc:AlternateContent xmlns:mc="http://schemas.openxmlformats.org/markup-compatibility/2006">
          <mc:Choice Requires="x14">
            <control shapeId="119894" r:id="rId279" name="frmPicUpdate81">
              <controlPr defaultSize="0" print="0" autoLine="0" autoPict="0" macro="[0]!frmPicUpdate81_Click">
                <anchor moveWithCells="1">
                  <from>
                    <xdr:col>36</xdr:col>
                    <xdr:colOff>600075</xdr:colOff>
                    <xdr:row>1946</xdr:row>
                    <xdr:rowOff>142875</xdr:rowOff>
                  </from>
                  <to>
                    <xdr:col>37</xdr:col>
                    <xdr:colOff>142875</xdr:colOff>
                    <xdr:row>1949</xdr:row>
                    <xdr:rowOff>0</xdr:rowOff>
                  </to>
                </anchor>
              </controlPr>
            </control>
          </mc:Choice>
        </mc:AlternateContent>
        <mc:AlternateContent xmlns:mc="http://schemas.openxmlformats.org/markup-compatibility/2006">
          <mc:Choice Requires="x14">
            <control shapeId="119895" r:id="rId280" name="frmPicUpdate82">
              <controlPr defaultSize="0" print="0" autoLine="0" autoPict="0" macro="[0]!frmPicUpdate82_Click">
                <anchor moveWithCells="1">
                  <from>
                    <xdr:col>36</xdr:col>
                    <xdr:colOff>600075</xdr:colOff>
                    <xdr:row>1970</xdr:row>
                    <xdr:rowOff>142875</xdr:rowOff>
                  </from>
                  <to>
                    <xdr:col>37</xdr:col>
                    <xdr:colOff>142875</xdr:colOff>
                    <xdr:row>1973</xdr:row>
                    <xdr:rowOff>0</xdr:rowOff>
                  </to>
                </anchor>
              </controlPr>
            </control>
          </mc:Choice>
        </mc:AlternateContent>
        <mc:AlternateContent xmlns:mc="http://schemas.openxmlformats.org/markup-compatibility/2006">
          <mc:Choice Requires="x14">
            <control shapeId="119896" r:id="rId281" name="frmPicUpdate83">
              <controlPr defaultSize="0" print="0" autoLine="0" autoPict="0" macro="[0]!frmPicUpdate83_Click">
                <anchor moveWithCells="1">
                  <from>
                    <xdr:col>36</xdr:col>
                    <xdr:colOff>600075</xdr:colOff>
                    <xdr:row>1994</xdr:row>
                    <xdr:rowOff>142875</xdr:rowOff>
                  </from>
                  <to>
                    <xdr:col>37</xdr:col>
                    <xdr:colOff>142875</xdr:colOff>
                    <xdr:row>1997</xdr:row>
                    <xdr:rowOff>0</xdr:rowOff>
                  </to>
                </anchor>
              </controlPr>
            </control>
          </mc:Choice>
        </mc:AlternateContent>
        <mc:AlternateContent xmlns:mc="http://schemas.openxmlformats.org/markup-compatibility/2006">
          <mc:Choice Requires="x14">
            <control shapeId="119897" r:id="rId282" name="frmPicUpdate84">
              <controlPr defaultSize="0" print="0" autoLine="0" autoPict="0" macro="[0]!frmPicUpdate84_Click">
                <anchor moveWithCells="1">
                  <from>
                    <xdr:col>36</xdr:col>
                    <xdr:colOff>600075</xdr:colOff>
                    <xdr:row>2018</xdr:row>
                    <xdr:rowOff>142875</xdr:rowOff>
                  </from>
                  <to>
                    <xdr:col>37</xdr:col>
                    <xdr:colOff>142875</xdr:colOff>
                    <xdr:row>2021</xdr:row>
                    <xdr:rowOff>0</xdr:rowOff>
                  </to>
                </anchor>
              </controlPr>
            </control>
          </mc:Choice>
        </mc:AlternateContent>
        <mc:AlternateContent xmlns:mc="http://schemas.openxmlformats.org/markup-compatibility/2006">
          <mc:Choice Requires="x14">
            <control shapeId="119898" r:id="rId283" name="frmPicUpdate85">
              <controlPr defaultSize="0" print="0" autoLine="0" autoPict="0" macro="[0]!frmPicUpdate85_Click">
                <anchor moveWithCells="1">
                  <from>
                    <xdr:col>36</xdr:col>
                    <xdr:colOff>600075</xdr:colOff>
                    <xdr:row>2042</xdr:row>
                    <xdr:rowOff>142875</xdr:rowOff>
                  </from>
                  <to>
                    <xdr:col>37</xdr:col>
                    <xdr:colOff>142875</xdr:colOff>
                    <xdr:row>2045</xdr:row>
                    <xdr:rowOff>0</xdr:rowOff>
                  </to>
                </anchor>
              </controlPr>
            </control>
          </mc:Choice>
        </mc:AlternateContent>
        <mc:AlternateContent xmlns:mc="http://schemas.openxmlformats.org/markup-compatibility/2006">
          <mc:Choice Requires="x14">
            <control shapeId="119899" r:id="rId284" name="frmPicUpdate86">
              <controlPr defaultSize="0" print="0" autoLine="0" autoPict="0" macro="[0]!frmPicUpdate86_Click">
                <anchor moveWithCells="1">
                  <from>
                    <xdr:col>36</xdr:col>
                    <xdr:colOff>600075</xdr:colOff>
                    <xdr:row>2066</xdr:row>
                    <xdr:rowOff>142875</xdr:rowOff>
                  </from>
                  <to>
                    <xdr:col>37</xdr:col>
                    <xdr:colOff>142875</xdr:colOff>
                    <xdr:row>2069</xdr:row>
                    <xdr:rowOff>0</xdr:rowOff>
                  </to>
                </anchor>
              </controlPr>
            </control>
          </mc:Choice>
        </mc:AlternateContent>
        <mc:AlternateContent xmlns:mc="http://schemas.openxmlformats.org/markup-compatibility/2006">
          <mc:Choice Requires="x14">
            <control shapeId="119900" r:id="rId285" name="frmPicUpdate87">
              <controlPr defaultSize="0" print="0" autoLine="0" autoPict="0" macro="[0]!frmPicUpdate87_Click">
                <anchor moveWithCells="1">
                  <from>
                    <xdr:col>36</xdr:col>
                    <xdr:colOff>600075</xdr:colOff>
                    <xdr:row>2090</xdr:row>
                    <xdr:rowOff>142875</xdr:rowOff>
                  </from>
                  <to>
                    <xdr:col>37</xdr:col>
                    <xdr:colOff>142875</xdr:colOff>
                    <xdr:row>2093</xdr:row>
                    <xdr:rowOff>0</xdr:rowOff>
                  </to>
                </anchor>
              </controlPr>
            </control>
          </mc:Choice>
        </mc:AlternateContent>
        <mc:AlternateContent xmlns:mc="http://schemas.openxmlformats.org/markup-compatibility/2006">
          <mc:Choice Requires="x14">
            <control shapeId="119901" r:id="rId286" name="frmPicUpdate88">
              <controlPr defaultSize="0" print="0" autoLine="0" autoPict="0" macro="[0]!frmPicUpdate88_Click">
                <anchor moveWithCells="1">
                  <from>
                    <xdr:col>36</xdr:col>
                    <xdr:colOff>600075</xdr:colOff>
                    <xdr:row>2114</xdr:row>
                    <xdr:rowOff>142875</xdr:rowOff>
                  </from>
                  <to>
                    <xdr:col>37</xdr:col>
                    <xdr:colOff>142875</xdr:colOff>
                    <xdr:row>2117</xdr:row>
                    <xdr:rowOff>0</xdr:rowOff>
                  </to>
                </anchor>
              </controlPr>
            </control>
          </mc:Choice>
        </mc:AlternateContent>
        <mc:AlternateContent xmlns:mc="http://schemas.openxmlformats.org/markup-compatibility/2006">
          <mc:Choice Requires="x14">
            <control shapeId="119902" r:id="rId287" name="frmPicUpdate89">
              <controlPr defaultSize="0" print="0" autoLine="0" autoPict="0" macro="[0]!frmPicUpdate89_Click">
                <anchor moveWithCells="1">
                  <from>
                    <xdr:col>36</xdr:col>
                    <xdr:colOff>600075</xdr:colOff>
                    <xdr:row>2138</xdr:row>
                    <xdr:rowOff>142875</xdr:rowOff>
                  </from>
                  <to>
                    <xdr:col>37</xdr:col>
                    <xdr:colOff>142875</xdr:colOff>
                    <xdr:row>2141</xdr:row>
                    <xdr:rowOff>0</xdr:rowOff>
                  </to>
                </anchor>
              </controlPr>
            </control>
          </mc:Choice>
        </mc:AlternateContent>
        <mc:AlternateContent xmlns:mc="http://schemas.openxmlformats.org/markup-compatibility/2006">
          <mc:Choice Requires="x14">
            <control shapeId="119903" r:id="rId288" name="frmPicUpdate90">
              <controlPr defaultSize="0" print="0" autoLine="0" autoPict="0" macro="[0]!frmPicUpdate90_Click">
                <anchor moveWithCells="1">
                  <from>
                    <xdr:col>36</xdr:col>
                    <xdr:colOff>600075</xdr:colOff>
                    <xdr:row>2162</xdr:row>
                    <xdr:rowOff>142875</xdr:rowOff>
                  </from>
                  <to>
                    <xdr:col>37</xdr:col>
                    <xdr:colOff>142875</xdr:colOff>
                    <xdr:row>2165</xdr:row>
                    <xdr:rowOff>0</xdr:rowOff>
                  </to>
                </anchor>
              </controlPr>
            </control>
          </mc:Choice>
        </mc:AlternateContent>
        <mc:AlternateContent xmlns:mc="http://schemas.openxmlformats.org/markup-compatibility/2006">
          <mc:Choice Requires="x14">
            <control shapeId="119904" r:id="rId289" name="frmPicUpdate91">
              <controlPr defaultSize="0" print="0" autoLine="0" autoPict="0" macro="[0]!frmPicUpdate91_Click">
                <anchor moveWithCells="1">
                  <from>
                    <xdr:col>36</xdr:col>
                    <xdr:colOff>600075</xdr:colOff>
                    <xdr:row>2186</xdr:row>
                    <xdr:rowOff>142875</xdr:rowOff>
                  </from>
                  <to>
                    <xdr:col>37</xdr:col>
                    <xdr:colOff>142875</xdr:colOff>
                    <xdr:row>2189</xdr:row>
                    <xdr:rowOff>0</xdr:rowOff>
                  </to>
                </anchor>
              </controlPr>
            </control>
          </mc:Choice>
        </mc:AlternateContent>
        <mc:AlternateContent xmlns:mc="http://schemas.openxmlformats.org/markup-compatibility/2006">
          <mc:Choice Requires="x14">
            <control shapeId="119905" r:id="rId290" name="frmPicUpdate92">
              <controlPr defaultSize="0" print="0" autoLine="0" autoPict="0" macro="[0]!frmPicUpdate92_Click">
                <anchor moveWithCells="1">
                  <from>
                    <xdr:col>36</xdr:col>
                    <xdr:colOff>600075</xdr:colOff>
                    <xdr:row>2210</xdr:row>
                    <xdr:rowOff>142875</xdr:rowOff>
                  </from>
                  <to>
                    <xdr:col>37</xdr:col>
                    <xdr:colOff>142875</xdr:colOff>
                    <xdr:row>2213</xdr:row>
                    <xdr:rowOff>0</xdr:rowOff>
                  </to>
                </anchor>
              </controlPr>
            </control>
          </mc:Choice>
        </mc:AlternateContent>
        <mc:AlternateContent xmlns:mc="http://schemas.openxmlformats.org/markup-compatibility/2006">
          <mc:Choice Requires="x14">
            <control shapeId="119906" r:id="rId291" name="frmPicUpdate93">
              <controlPr defaultSize="0" print="0" autoLine="0" autoPict="0" macro="[0]!frmPicUpdate93_Click">
                <anchor moveWithCells="1">
                  <from>
                    <xdr:col>36</xdr:col>
                    <xdr:colOff>600075</xdr:colOff>
                    <xdr:row>2234</xdr:row>
                    <xdr:rowOff>142875</xdr:rowOff>
                  </from>
                  <to>
                    <xdr:col>37</xdr:col>
                    <xdr:colOff>142875</xdr:colOff>
                    <xdr:row>2237</xdr:row>
                    <xdr:rowOff>0</xdr:rowOff>
                  </to>
                </anchor>
              </controlPr>
            </control>
          </mc:Choice>
        </mc:AlternateContent>
        <mc:AlternateContent xmlns:mc="http://schemas.openxmlformats.org/markup-compatibility/2006">
          <mc:Choice Requires="x14">
            <control shapeId="119907" r:id="rId292" name="frmPicUpdate94">
              <controlPr defaultSize="0" print="0" autoLine="0" autoPict="0" macro="[0]!frmPicUpdate94_Click">
                <anchor moveWithCells="1">
                  <from>
                    <xdr:col>36</xdr:col>
                    <xdr:colOff>600075</xdr:colOff>
                    <xdr:row>2258</xdr:row>
                    <xdr:rowOff>142875</xdr:rowOff>
                  </from>
                  <to>
                    <xdr:col>37</xdr:col>
                    <xdr:colOff>142875</xdr:colOff>
                    <xdr:row>2261</xdr:row>
                    <xdr:rowOff>0</xdr:rowOff>
                  </to>
                </anchor>
              </controlPr>
            </control>
          </mc:Choice>
        </mc:AlternateContent>
        <mc:AlternateContent xmlns:mc="http://schemas.openxmlformats.org/markup-compatibility/2006">
          <mc:Choice Requires="x14">
            <control shapeId="119908" r:id="rId293" name="frmPicUpdate95">
              <controlPr defaultSize="0" print="0" autoLine="0" autoPict="0" macro="[0]!frmPicUpdate95_Click">
                <anchor moveWithCells="1">
                  <from>
                    <xdr:col>36</xdr:col>
                    <xdr:colOff>600075</xdr:colOff>
                    <xdr:row>2282</xdr:row>
                    <xdr:rowOff>142875</xdr:rowOff>
                  </from>
                  <to>
                    <xdr:col>37</xdr:col>
                    <xdr:colOff>142875</xdr:colOff>
                    <xdr:row>2285</xdr:row>
                    <xdr:rowOff>0</xdr:rowOff>
                  </to>
                </anchor>
              </controlPr>
            </control>
          </mc:Choice>
        </mc:AlternateContent>
        <mc:AlternateContent xmlns:mc="http://schemas.openxmlformats.org/markup-compatibility/2006">
          <mc:Choice Requires="x14">
            <control shapeId="119909" r:id="rId294" name="frmPicUpdate96">
              <controlPr defaultSize="0" print="0" autoLine="0" autoPict="0" macro="[0]!frmPicUpdate96_Click">
                <anchor moveWithCells="1">
                  <from>
                    <xdr:col>36</xdr:col>
                    <xdr:colOff>600075</xdr:colOff>
                    <xdr:row>2306</xdr:row>
                    <xdr:rowOff>142875</xdr:rowOff>
                  </from>
                  <to>
                    <xdr:col>37</xdr:col>
                    <xdr:colOff>142875</xdr:colOff>
                    <xdr:row>2309</xdr:row>
                    <xdr:rowOff>0</xdr:rowOff>
                  </to>
                </anchor>
              </controlPr>
            </control>
          </mc:Choice>
        </mc:AlternateContent>
        <mc:AlternateContent xmlns:mc="http://schemas.openxmlformats.org/markup-compatibility/2006">
          <mc:Choice Requires="x14">
            <control shapeId="119912" r:id="rId295" name="frmPicUpdate99">
              <controlPr defaultSize="0" print="0" autoLine="0" autoPict="0" macro="[0]!frmPicUpdate99_Click">
                <anchor moveWithCells="1">
                  <from>
                    <xdr:col>36</xdr:col>
                    <xdr:colOff>600075</xdr:colOff>
                    <xdr:row>2379</xdr:row>
                    <xdr:rowOff>0</xdr:rowOff>
                  </from>
                  <to>
                    <xdr:col>37</xdr:col>
                    <xdr:colOff>142875</xdr:colOff>
                    <xdr:row>2381</xdr:row>
                    <xdr:rowOff>9525</xdr:rowOff>
                  </to>
                </anchor>
              </controlPr>
            </control>
          </mc:Choice>
        </mc:AlternateContent>
        <mc:AlternateContent xmlns:mc="http://schemas.openxmlformats.org/markup-compatibility/2006">
          <mc:Choice Requires="x14">
            <control shapeId="120070" r:id="rId296" name="frmPicToDMgrid01">
              <controlPr defaultSize="0" print="0" autoLine="0" autoPict="0" macro="[0]!frmPicToDMgrid01_Click" altText="Testing">
                <anchor moveWithCells="1">
                  <from>
                    <xdr:col>36</xdr:col>
                    <xdr:colOff>142875</xdr:colOff>
                    <xdr:row>28</xdr:row>
                    <xdr:rowOff>0</xdr:rowOff>
                  </from>
                  <to>
                    <xdr:col>38</xdr:col>
                    <xdr:colOff>66675</xdr:colOff>
                    <xdr:row>29</xdr:row>
                    <xdr:rowOff>152400</xdr:rowOff>
                  </to>
                </anchor>
              </controlPr>
            </control>
          </mc:Choice>
        </mc:AlternateContent>
        <mc:AlternateContent xmlns:mc="http://schemas.openxmlformats.org/markup-compatibility/2006">
          <mc:Choice Requires="x14">
            <control shapeId="120071" r:id="rId297" name="frmPicToDMgrid02">
              <controlPr defaultSize="0" print="0" autoLine="0" autoPict="0" macro="[0]!frmPicToDMgrid02_Click">
                <anchor moveWithCells="1">
                  <from>
                    <xdr:col>36</xdr:col>
                    <xdr:colOff>142875</xdr:colOff>
                    <xdr:row>51</xdr:row>
                    <xdr:rowOff>0</xdr:rowOff>
                  </from>
                  <to>
                    <xdr:col>38</xdr:col>
                    <xdr:colOff>66675</xdr:colOff>
                    <xdr:row>52</xdr:row>
                    <xdr:rowOff>180975</xdr:rowOff>
                  </to>
                </anchor>
              </controlPr>
            </control>
          </mc:Choice>
        </mc:AlternateContent>
        <mc:AlternateContent xmlns:mc="http://schemas.openxmlformats.org/markup-compatibility/2006">
          <mc:Choice Requires="x14">
            <control shapeId="120072" r:id="rId298" name="frmPicToDMgrid03">
              <controlPr defaultSize="0" print="0" autoLine="0" autoPict="0" macro="[0]!frmPicToDMgrid03_Click">
                <anchor moveWithCells="1">
                  <from>
                    <xdr:col>36</xdr:col>
                    <xdr:colOff>142875</xdr:colOff>
                    <xdr:row>74</xdr:row>
                    <xdr:rowOff>0</xdr:rowOff>
                  </from>
                  <to>
                    <xdr:col>38</xdr:col>
                    <xdr:colOff>66675</xdr:colOff>
                    <xdr:row>76</xdr:row>
                    <xdr:rowOff>19050</xdr:rowOff>
                  </to>
                </anchor>
              </controlPr>
            </control>
          </mc:Choice>
        </mc:AlternateContent>
        <mc:AlternateContent xmlns:mc="http://schemas.openxmlformats.org/markup-compatibility/2006">
          <mc:Choice Requires="x14">
            <control shapeId="120073" r:id="rId299" name="frmPicToDMgrid04">
              <controlPr defaultSize="0" print="0" autoLine="0" autoPict="0" macro="[0]!frmPicToDMgrid04_Click">
                <anchor moveWithCells="1">
                  <from>
                    <xdr:col>36</xdr:col>
                    <xdr:colOff>142875</xdr:colOff>
                    <xdr:row>96</xdr:row>
                    <xdr:rowOff>152400</xdr:rowOff>
                  </from>
                  <to>
                    <xdr:col>38</xdr:col>
                    <xdr:colOff>66675</xdr:colOff>
                    <xdr:row>99</xdr:row>
                    <xdr:rowOff>9525</xdr:rowOff>
                  </to>
                </anchor>
              </controlPr>
            </control>
          </mc:Choice>
        </mc:AlternateContent>
        <mc:AlternateContent xmlns:mc="http://schemas.openxmlformats.org/markup-compatibility/2006">
          <mc:Choice Requires="x14">
            <control shapeId="120074" r:id="rId300" name="frmPicToDMgrid05">
              <controlPr defaultSize="0" print="0" autoLine="0" autoPict="0" macro="[0]!frmPicToDMgrid05_Click">
                <anchor moveWithCells="1">
                  <from>
                    <xdr:col>36</xdr:col>
                    <xdr:colOff>142875</xdr:colOff>
                    <xdr:row>119</xdr:row>
                    <xdr:rowOff>123825</xdr:rowOff>
                  </from>
                  <to>
                    <xdr:col>38</xdr:col>
                    <xdr:colOff>66675</xdr:colOff>
                    <xdr:row>121</xdr:row>
                    <xdr:rowOff>142875</xdr:rowOff>
                  </to>
                </anchor>
              </controlPr>
            </control>
          </mc:Choice>
        </mc:AlternateContent>
        <mc:AlternateContent xmlns:mc="http://schemas.openxmlformats.org/markup-compatibility/2006">
          <mc:Choice Requires="x14">
            <control shapeId="120075" r:id="rId301" name="frmPicToDMgrid06">
              <controlPr defaultSize="0" print="0" autoLine="0" autoPict="0" macro="[0]!frmPicToDMgrid06_Click">
                <anchor moveWithCells="1">
                  <from>
                    <xdr:col>36</xdr:col>
                    <xdr:colOff>142875</xdr:colOff>
                    <xdr:row>142</xdr:row>
                    <xdr:rowOff>95250</xdr:rowOff>
                  </from>
                  <to>
                    <xdr:col>38</xdr:col>
                    <xdr:colOff>66675</xdr:colOff>
                    <xdr:row>144</xdr:row>
                    <xdr:rowOff>123825</xdr:rowOff>
                  </to>
                </anchor>
              </controlPr>
            </control>
          </mc:Choice>
        </mc:AlternateContent>
        <mc:AlternateContent xmlns:mc="http://schemas.openxmlformats.org/markup-compatibility/2006">
          <mc:Choice Requires="x14">
            <control shapeId="120076" r:id="rId302" name="frmPicToDMgrid07">
              <controlPr defaultSize="0" print="0" autoLine="0" autoPict="0" macro="[0]!frmPicToDMgrid07_Click">
                <anchor moveWithCells="1">
                  <from>
                    <xdr:col>36</xdr:col>
                    <xdr:colOff>142875</xdr:colOff>
                    <xdr:row>165</xdr:row>
                    <xdr:rowOff>66675</xdr:rowOff>
                  </from>
                  <to>
                    <xdr:col>38</xdr:col>
                    <xdr:colOff>66675</xdr:colOff>
                    <xdr:row>167</xdr:row>
                    <xdr:rowOff>85725</xdr:rowOff>
                  </to>
                </anchor>
              </controlPr>
            </control>
          </mc:Choice>
        </mc:AlternateContent>
        <mc:AlternateContent xmlns:mc="http://schemas.openxmlformats.org/markup-compatibility/2006">
          <mc:Choice Requires="x14">
            <control shapeId="120077" r:id="rId303" name="frmPicToDMgrid08">
              <controlPr defaultSize="0" print="0" autoLine="0" autoPict="0" macro="[0]!frmPicToDMgrid08_Click">
                <anchor moveWithCells="1">
                  <from>
                    <xdr:col>36</xdr:col>
                    <xdr:colOff>142875</xdr:colOff>
                    <xdr:row>188</xdr:row>
                    <xdr:rowOff>47625</xdr:rowOff>
                  </from>
                  <to>
                    <xdr:col>38</xdr:col>
                    <xdr:colOff>66675</xdr:colOff>
                    <xdr:row>190</xdr:row>
                    <xdr:rowOff>66675</xdr:rowOff>
                  </to>
                </anchor>
              </controlPr>
            </control>
          </mc:Choice>
        </mc:AlternateContent>
        <mc:AlternateContent xmlns:mc="http://schemas.openxmlformats.org/markup-compatibility/2006">
          <mc:Choice Requires="x14">
            <control shapeId="120078" r:id="rId304" name="frmPicToDMgrid09">
              <controlPr defaultSize="0" print="0" autoLine="0" autoPict="0" macro="[0]!frmPicToDMgrid09_Click">
                <anchor moveWithCells="1">
                  <from>
                    <xdr:col>36</xdr:col>
                    <xdr:colOff>142875</xdr:colOff>
                    <xdr:row>211</xdr:row>
                    <xdr:rowOff>9525</xdr:rowOff>
                  </from>
                  <to>
                    <xdr:col>38</xdr:col>
                    <xdr:colOff>66675</xdr:colOff>
                    <xdr:row>213</xdr:row>
                    <xdr:rowOff>28575</xdr:rowOff>
                  </to>
                </anchor>
              </controlPr>
            </control>
          </mc:Choice>
        </mc:AlternateContent>
        <mc:AlternateContent xmlns:mc="http://schemas.openxmlformats.org/markup-compatibility/2006">
          <mc:Choice Requires="x14">
            <control shapeId="120079" r:id="rId305" name="frmPicToDMgrid10">
              <controlPr defaultSize="0" print="0" autoLine="0" autoPict="0" macro="[0]!frmPicToDMgrid10_Click">
                <anchor moveWithCells="1">
                  <from>
                    <xdr:col>36</xdr:col>
                    <xdr:colOff>142875</xdr:colOff>
                    <xdr:row>233</xdr:row>
                    <xdr:rowOff>133350</xdr:rowOff>
                  </from>
                  <to>
                    <xdr:col>38</xdr:col>
                    <xdr:colOff>66675</xdr:colOff>
                    <xdr:row>235</xdr:row>
                    <xdr:rowOff>152400</xdr:rowOff>
                  </to>
                </anchor>
              </controlPr>
            </control>
          </mc:Choice>
        </mc:AlternateContent>
        <mc:AlternateContent xmlns:mc="http://schemas.openxmlformats.org/markup-compatibility/2006">
          <mc:Choice Requires="x14">
            <control shapeId="120080" r:id="rId306" name="frmPicToDMgrid11">
              <controlPr defaultSize="0" print="0" autoLine="0" autoPict="0" macro="[0]!frmPicToDMgrid11_Click">
                <anchor moveWithCells="1">
                  <from>
                    <xdr:col>36</xdr:col>
                    <xdr:colOff>142875</xdr:colOff>
                    <xdr:row>256</xdr:row>
                    <xdr:rowOff>114300</xdr:rowOff>
                  </from>
                  <to>
                    <xdr:col>38</xdr:col>
                    <xdr:colOff>66675</xdr:colOff>
                    <xdr:row>258</xdr:row>
                    <xdr:rowOff>133350</xdr:rowOff>
                  </to>
                </anchor>
              </controlPr>
            </control>
          </mc:Choice>
        </mc:AlternateContent>
        <mc:AlternateContent xmlns:mc="http://schemas.openxmlformats.org/markup-compatibility/2006">
          <mc:Choice Requires="x14">
            <control shapeId="120081" r:id="rId307" name="frmPicToDMgrid12">
              <controlPr defaultSize="0" print="0" autoLine="0" autoPict="0" macro="[0]!frmPicToDMgrid12_Click">
                <anchor moveWithCells="1">
                  <from>
                    <xdr:col>36</xdr:col>
                    <xdr:colOff>142875</xdr:colOff>
                    <xdr:row>279</xdr:row>
                    <xdr:rowOff>76200</xdr:rowOff>
                  </from>
                  <to>
                    <xdr:col>38</xdr:col>
                    <xdr:colOff>66675</xdr:colOff>
                    <xdr:row>281</xdr:row>
                    <xdr:rowOff>104775</xdr:rowOff>
                  </to>
                </anchor>
              </controlPr>
            </control>
          </mc:Choice>
        </mc:AlternateContent>
        <mc:AlternateContent xmlns:mc="http://schemas.openxmlformats.org/markup-compatibility/2006">
          <mc:Choice Requires="x14">
            <control shapeId="120082" r:id="rId308" name="frmPicToDMgrid13">
              <controlPr defaultSize="0" print="0" autoLine="0" autoPict="0" macro="[0]!frmPicToDMgrid13_Click">
                <anchor moveWithCells="1">
                  <from>
                    <xdr:col>36</xdr:col>
                    <xdr:colOff>142875</xdr:colOff>
                    <xdr:row>302</xdr:row>
                    <xdr:rowOff>57150</xdr:rowOff>
                  </from>
                  <to>
                    <xdr:col>38</xdr:col>
                    <xdr:colOff>66675</xdr:colOff>
                    <xdr:row>304</xdr:row>
                    <xdr:rowOff>76200</xdr:rowOff>
                  </to>
                </anchor>
              </controlPr>
            </control>
          </mc:Choice>
        </mc:AlternateContent>
        <mc:AlternateContent xmlns:mc="http://schemas.openxmlformats.org/markup-compatibility/2006">
          <mc:Choice Requires="x14">
            <control shapeId="120083" r:id="rId309" name="frmPicToDMgrid14">
              <controlPr defaultSize="0" print="0" autoLine="0" autoPict="0" macro="[0]!frmPicToDMgrid14_Click">
                <anchor moveWithCells="1">
                  <from>
                    <xdr:col>36</xdr:col>
                    <xdr:colOff>142875</xdr:colOff>
                    <xdr:row>325</xdr:row>
                    <xdr:rowOff>28575</xdr:rowOff>
                  </from>
                  <to>
                    <xdr:col>38</xdr:col>
                    <xdr:colOff>66675</xdr:colOff>
                    <xdr:row>327</xdr:row>
                    <xdr:rowOff>47625</xdr:rowOff>
                  </to>
                </anchor>
              </controlPr>
            </control>
          </mc:Choice>
        </mc:AlternateContent>
        <mc:AlternateContent xmlns:mc="http://schemas.openxmlformats.org/markup-compatibility/2006">
          <mc:Choice Requires="x14">
            <control shapeId="120084" r:id="rId310" name="frmPicToDMgrid15">
              <controlPr defaultSize="0" print="0" autoLine="0" autoPict="0" macro="[0]!frmPicToDMgrid15_Click">
                <anchor moveWithCells="1">
                  <from>
                    <xdr:col>36</xdr:col>
                    <xdr:colOff>142875</xdr:colOff>
                    <xdr:row>347</xdr:row>
                    <xdr:rowOff>152400</xdr:rowOff>
                  </from>
                  <to>
                    <xdr:col>38</xdr:col>
                    <xdr:colOff>66675</xdr:colOff>
                    <xdr:row>350</xdr:row>
                    <xdr:rowOff>9525</xdr:rowOff>
                  </to>
                </anchor>
              </controlPr>
            </control>
          </mc:Choice>
        </mc:AlternateContent>
        <mc:AlternateContent xmlns:mc="http://schemas.openxmlformats.org/markup-compatibility/2006">
          <mc:Choice Requires="x14">
            <control shapeId="120085" r:id="rId311" name="frmPicToDMgrid16">
              <controlPr defaultSize="0" print="0" autoLine="0" autoPict="0" macro="[0]!frmPicToDMgrid16_Click">
                <anchor moveWithCells="1">
                  <from>
                    <xdr:col>36</xdr:col>
                    <xdr:colOff>142875</xdr:colOff>
                    <xdr:row>370</xdr:row>
                    <xdr:rowOff>123825</xdr:rowOff>
                  </from>
                  <to>
                    <xdr:col>38</xdr:col>
                    <xdr:colOff>66675</xdr:colOff>
                    <xdr:row>372</xdr:row>
                    <xdr:rowOff>142875</xdr:rowOff>
                  </to>
                </anchor>
              </controlPr>
            </control>
          </mc:Choice>
        </mc:AlternateContent>
        <mc:AlternateContent xmlns:mc="http://schemas.openxmlformats.org/markup-compatibility/2006">
          <mc:Choice Requires="x14">
            <control shapeId="120086" r:id="rId312" name="frmPicToDMgrid17">
              <controlPr defaultSize="0" print="0" autoLine="0" autoPict="0" macro="[0]!frmPicToDMgrid17_Click">
                <anchor moveWithCells="1">
                  <from>
                    <xdr:col>36</xdr:col>
                    <xdr:colOff>142875</xdr:colOff>
                    <xdr:row>393</xdr:row>
                    <xdr:rowOff>95250</xdr:rowOff>
                  </from>
                  <to>
                    <xdr:col>38</xdr:col>
                    <xdr:colOff>66675</xdr:colOff>
                    <xdr:row>395</xdr:row>
                    <xdr:rowOff>114300</xdr:rowOff>
                  </to>
                </anchor>
              </controlPr>
            </control>
          </mc:Choice>
        </mc:AlternateContent>
        <mc:AlternateContent xmlns:mc="http://schemas.openxmlformats.org/markup-compatibility/2006">
          <mc:Choice Requires="x14">
            <control shapeId="120087" r:id="rId313" name="frmPicToDMgrid18">
              <controlPr defaultSize="0" print="0" autoLine="0" autoPict="0" macro="[0]!frmPicToDMgrid18_Click">
                <anchor moveWithCells="1">
                  <from>
                    <xdr:col>36</xdr:col>
                    <xdr:colOff>142875</xdr:colOff>
                    <xdr:row>416</xdr:row>
                    <xdr:rowOff>104775</xdr:rowOff>
                  </from>
                  <to>
                    <xdr:col>38</xdr:col>
                    <xdr:colOff>66675</xdr:colOff>
                    <xdr:row>418</xdr:row>
                    <xdr:rowOff>95250</xdr:rowOff>
                  </to>
                </anchor>
              </controlPr>
            </control>
          </mc:Choice>
        </mc:AlternateContent>
        <mc:AlternateContent xmlns:mc="http://schemas.openxmlformats.org/markup-compatibility/2006">
          <mc:Choice Requires="x14">
            <control shapeId="120088" r:id="rId314" name="frmPicToDMgrid19">
              <controlPr defaultSize="0" print="0" autoLine="0" autoPict="0" macro="[0]!frmPicToDMgrid19_Click">
                <anchor moveWithCells="1">
                  <from>
                    <xdr:col>36</xdr:col>
                    <xdr:colOff>142875</xdr:colOff>
                    <xdr:row>439</xdr:row>
                    <xdr:rowOff>104775</xdr:rowOff>
                  </from>
                  <to>
                    <xdr:col>38</xdr:col>
                    <xdr:colOff>66675</xdr:colOff>
                    <xdr:row>441</xdr:row>
                    <xdr:rowOff>57150</xdr:rowOff>
                  </to>
                </anchor>
              </controlPr>
            </control>
          </mc:Choice>
        </mc:AlternateContent>
        <mc:AlternateContent xmlns:mc="http://schemas.openxmlformats.org/markup-compatibility/2006">
          <mc:Choice Requires="x14">
            <control shapeId="120089" r:id="rId315" name="frmPicToDMgrid20">
              <controlPr defaultSize="0" print="0" autoLine="0" autoPict="0" macro="[0]!frmPicToDMgrid20_Click">
                <anchor moveWithCells="1">
                  <from>
                    <xdr:col>36</xdr:col>
                    <xdr:colOff>142875</xdr:colOff>
                    <xdr:row>462</xdr:row>
                    <xdr:rowOff>104775</xdr:rowOff>
                  </from>
                  <to>
                    <xdr:col>38</xdr:col>
                    <xdr:colOff>66675</xdr:colOff>
                    <xdr:row>464</xdr:row>
                    <xdr:rowOff>57150</xdr:rowOff>
                  </to>
                </anchor>
              </controlPr>
            </control>
          </mc:Choice>
        </mc:AlternateContent>
        <mc:AlternateContent xmlns:mc="http://schemas.openxmlformats.org/markup-compatibility/2006">
          <mc:Choice Requires="x14">
            <control shapeId="120090" r:id="rId316" name="frmPicToDMgrid21">
              <controlPr defaultSize="0" print="0" autoLine="0" autoPict="0" macro="[0]!frmPicToDMgrid21_Click">
                <anchor moveWithCells="1">
                  <from>
                    <xdr:col>36</xdr:col>
                    <xdr:colOff>142875</xdr:colOff>
                    <xdr:row>485</xdr:row>
                    <xdr:rowOff>85725</xdr:rowOff>
                  </from>
                  <to>
                    <xdr:col>38</xdr:col>
                    <xdr:colOff>66675</xdr:colOff>
                    <xdr:row>487</xdr:row>
                    <xdr:rowOff>66675</xdr:rowOff>
                  </to>
                </anchor>
              </controlPr>
            </control>
          </mc:Choice>
        </mc:AlternateContent>
        <mc:AlternateContent xmlns:mc="http://schemas.openxmlformats.org/markup-compatibility/2006">
          <mc:Choice Requires="x14">
            <control shapeId="120091" r:id="rId317" name="frmPicToDMgrid22">
              <controlPr defaultSize="0" print="0" autoLine="0" autoPict="0" macro="[0]!frmPicToDMgrid22_Click">
                <anchor moveWithCells="1">
                  <from>
                    <xdr:col>36</xdr:col>
                    <xdr:colOff>142875</xdr:colOff>
                    <xdr:row>508</xdr:row>
                    <xdr:rowOff>47625</xdr:rowOff>
                  </from>
                  <to>
                    <xdr:col>38</xdr:col>
                    <xdr:colOff>66675</xdr:colOff>
                    <xdr:row>510</xdr:row>
                    <xdr:rowOff>66675</xdr:rowOff>
                  </to>
                </anchor>
              </controlPr>
            </control>
          </mc:Choice>
        </mc:AlternateContent>
        <mc:AlternateContent xmlns:mc="http://schemas.openxmlformats.org/markup-compatibility/2006">
          <mc:Choice Requires="x14">
            <control shapeId="120092" r:id="rId318" name="frmPicToDMgrid23">
              <controlPr defaultSize="0" print="0" autoLine="0" autoPict="0" macro="[0]!frmPicToDMgrid23_Click">
                <anchor moveWithCells="1">
                  <from>
                    <xdr:col>36</xdr:col>
                    <xdr:colOff>142875</xdr:colOff>
                    <xdr:row>531</xdr:row>
                    <xdr:rowOff>28575</xdr:rowOff>
                  </from>
                  <to>
                    <xdr:col>38</xdr:col>
                    <xdr:colOff>66675</xdr:colOff>
                    <xdr:row>533</xdr:row>
                    <xdr:rowOff>47625</xdr:rowOff>
                  </to>
                </anchor>
              </controlPr>
            </control>
          </mc:Choice>
        </mc:AlternateContent>
        <mc:AlternateContent xmlns:mc="http://schemas.openxmlformats.org/markup-compatibility/2006">
          <mc:Choice Requires="x14">
            <control shapeId="120093" r:id="rId319" name="frmPicToDMgrid24">
              <controlPr defaultSize="0" print="0" autoLine="0" autoPict="0" macro="[0]!frmPicToDMgrid24_Click">
                <anchor moveWithCells="1">
                  <from>
                    <xdr:col>36</xdr:col>
                    <xdr:colOff>142875</xdr:colOff>
                    <xdr:row>553</xdr:row>
                    <xdr:rowOff>152400</xdr:rowOff>
                  </from>
                  <to>
                    <xdr:col>38</xdr:col>
                    <xdr:colOff>66675</xdr:colOff>
                    <xdr:row>556</xdr:row>
                    <xdr:rowOff>19050</xdr:rowOff>
                  </to>
                </anchor>
              </controlPr>
            </control>
          </mc:Choice>
        </mc:AlternateContent>
        <mc:AlternateContent xmlns:mc="http://schemas.openxmlformats.org/markup-compatibility/2006">
          <mc:Choice Requires="x14">
            <control shapeId="120094" r:id="rId320" name="frmPicToDMgrid25">
              <controlPr defaultSize="0" print="0" autoLine="0" autoPict="0" macro="[0]!frmPicToDMgrid25_Click">
                <anchor moveWithCells="1">
                  <from>
                    <xdr:col>36</xdr:col>
                    <xdr:colOff>142875</xdr:colOff>
                    <xdr:row>576</xdr:row>
                    <xdr:rowOff>123825</xdr:rowOff>
                  </from>
                  <to>
                    <xdr:col>38</xdr:col>
                    <xdr:colOff>66675</xdr:colOff>
                    <xdr:row>578</xdr:row>
                    <xdr:rowOff>142875</xdr:rowOff>
                  </to>
                </anchor>
              </controlPr>
            </control>
          </mc:Choice>
        </mc:AlternateContent>
        <mc:AlternateContent xmlns:mc="http://schemas.openxmlformats.org/markup-compatibility/2006">
          <mc:Choice Requires="x14">
            <control shapeId="120095" r:id="rId321" name="frmPicToDMgrid26">
              <controlPr defaultSize="0" print="0" autoLine="0" autoPict="0" macro="[0]!frmPicToDMgrid26_Click">
                <anchor moveWithCells="1">
                  <from>
                    <xdr:col>36</xdr:col>
                    <xdr:colOff>142875</xdr:colOff>
                    <xdr:row>599</xdr:row>
                    <xdr:rowOff>95250</xdr:rowOff>
                  </from>
                  <to>
                    <xdr:col>38</xdr:col>
                    <xdr:colOff>66675</xdr:colOff>
                    <xdr:row>601</xdr:row>
                    <xdr:rowOff>114300</xdr:rowOff>
                  </to>
                </anchor>
              </controlPr>
            </control>
          </mc:Choice>
        </mc:AlternateContent>
        <mc:AlternateContent xmlns:mc="http://schemas.openxmlformats.org/markup-compatibility/2006">
          <mc:Choice Requires="x14">
            <control shapeId="120096" r:id="rId322" name="frmPicToDMgrid27">
              <controlPr defaultSize="0" print="0" autoLine="0" autoPict="0" macro="[0]!frmPicToDMgrid27_Click">
                <anchor moveWithCells="1">
                  <from>
                    <xdr:col>36</xdr:col>
                    <xdr:colOff>142875</xdr:colOff>
                    <xdr:row>622</xdr:row>
                    <xdr:rowOff>66675</xdr:rowOff>
                  </from>
                  <to>
                    <xdr:col>38</xdr:col>
                    <xdr:colOff>66675</xdr:colOff>
                    <xdr:row>624</xdr:row>
                    <xdr:rowOff>85725</xdr:rowOff>
                  </to>
                </anchor>
              </controlPr>
            </control>
          </mc:Choice>
        </mc:AlternateContent>
        <mc:AlternateContent xmlns:mc="http://schemas.openxmlformats.org/markup-compatibility/2006">
          <mc:Choice Requires="x14">
            <control shapeId="120097" r:id="rId323" name="frmPicToDMgrid28">
              <controlPr defaultSize="0" print="0" autoLine="0" autoPict="0" macro="[0]!frmPicToDMgrid28_Click">
                <anchor moveWithCells="1">
                  <from>
                    <xdr:col>36</xdr:col>
                    <xdr:colOff>142875</xdr:colOff>
                    <xdr:row>645</xdr:row>
                    <xdr:rowOff>38100</xdr:rowOff>
                  </from>
                  <to>
                    <xdr:col>38</xdr:col>
                    <xdr:colOff>66675</xdr:colOff>
                    <xdr:row>647</xdr:row>
                    <xdr:rowOff>57150</xdr:rowOff>
                  </to>
                </anchor>
              </controlPr>
            </control>
          </mc:Choice>
        </mc:AlternateContent>
        <mc:AlternateContent xmlns:mc="http://schemas.openxmlformats.org/markup-compatibility/2006">
          <mc:Choice Requires="x14">
            <control shapeId="120098" r:id="rId324" name="frmPicToDMgrid29">
              <controlPr defaultSize="0" print="0" autoLine="0" autoPict="0" macro="[0]!frmPicToDMgrid29_Click">
                <anchor moveWithCells="1">
                  <from>
                    <xdr:col>36</xdr:col>
                    <xdr:colOff>142875</xdr:colOff>
                    <xdr:row>668</xdr:row>
                    <xdr:rowOff>9525</xdr:rowOff>
                  </from>
                  <to>
                    <xdr:col>38</xdr:col>
                    <xdr:colOff>66675</xdr:colOff>
                    <xdr:row>670</xdr:row>
                    <xdr:rowOff>28575</xdr:rowOff>
                  </to>
                </anchor>
              </controlPr>
            </control>
          </mc:Choice>
        </mc:AlternateContent>
        <mc:AlternateContent xmlns:mc="http://schemas.openxmlformats.org/markup-compatibility/2006">
          <mc:Choice Requires="x14">
            <control shapeId="120099" r:id="rId325" name="frmPicToDMgrid30">
              <controlPr defaultSize="0" print="0" autoLine="0" autoPict="0" macro="[0]!frmPicToDMgrid30_Click">
                <anchor moveWithCells="1">
                  <from>
                    <xdr:col>36</xdr:col>
                    <xdr:colOff>142875</xdr:colOff>
                    <xdr:row>690</xdr:row>
                    <xdr:rowOff>133350</xdr:rowOff>
                  </from>
                  <to>
                    <xdr:col>38</xdr:col>
                    <xdr:colOff>66675</xdr:colOff>
                    <xdr:row>692</xdr:row>
                    <xdr:rowOff>152400</xdr:rowOff>
                  </to>
                </anchor>
              </controlPr>
            </control>
          </mc:Choice>
        </mc:AlternateContent>
        <mc:AlternateContent xmlns:mc="http://schemas.openxmlformats.org/markup-compatibility/2006">
          <mc:Choice Requires="x14">
            <control shapeId="120100" r:id="rId326" name="frmPicToDMgrid31">
              <controlPr defaultSize="0" print="0" autoLine="0" autoPict="0" macro="[0]!frmPicToDMgrid31_Click">
                <anchor moveWithCells="1">
                  <from>
                    <xdr:col>36</xdr:col>
                    <xdr:colOff>142875</xdr:colOff>
                    <xdr:row>713</xdr:row>
                    <xdr:rowOff>114300</xdr:rowOff>
                  </from>
                  <to>
                    <xdr:col>38</xdr:col>
                    <xdr:colOff>66675</xdr:colOff>
                    <xdr:row>715</xdr:row>
                    <xdr:rowOff>133350</xdr:rowOff>
                  </to>
                </anchor>
              </controlPr>
            </control>
          </mc:Choice>
        </mc:AlternateContent>
        <mc:AlternateContent xmlns:mc="http://schemas.openxmlformats.org/markup-compatibility/2006">
          <mc:Choice Requires="x14">
            <control shapeId="120101" r:id="rId327" name="frmPicToDMgrid32">
              <controlPr defaultSize="0" print="0" autoLine="0" autoPict="0" macro="[0]!frmPicToDMgrid32_Click">
                <anchor moveWithCells="1">
                  <from>
                    <xdr:col>36</xdr:col>
                    <xdr:colOff>142875</xdr:colOff>
                    <xdr:row>736</xdr:row>
                    <xdr:rowOff>76200</xdr:rowOff>
                  </from>
                  <to>
                    <xdr:col>38</xdr:col>
                    <xdr:colOff>66675</xdr:colOff>
                    <xdr:row>738</xdr:row>
                    <xdr:rowOff>95250</xdr:rowOff>
                  </to>
                </anchor>
              </controlPr>
            </control>
          </mc:Choice>
        </mc:AlternateContent>
        <mc:AlternateContent xmlns:mc="http://schemas.openxmlformats.org/markup-compatibility/2006">
          <mc:Choice Requires="x14">
            <control shapeId="120102" r:id="rId328" name="frmPicToDMgrid33">
              <controlPr defaultSize="0" print="0" autoLine="0" autoPict="0" macro="[0]!frmPicToDMgrid33_Click">
                <anchor moveWithCells="1">
                  <from>
                    <xdr:col>36</xdr:col>
                    <xdr:colOff>142875</xdr:colOff>
                    <xdr:row>759</xdr:row>
                    <xdr:rowOff>57150</xdr:rowOff>
                  </from>
                  <to>
                    <xdr:col>38</xdr:col>
                    <xdr:colOff>66675</xdr:colOff>
                    <xdr:row>761</xdr:row>
                    <xdr:rowOff>76200</xdr:rowOff>
                  </to>
                </anchor>
              </controlPr>
            </control>
          </mc:Choice>
        </mc:AlternateContent>
        <mc:AlternateContent xmlns:mc="http://schemas.openxmlformats.org/markup-compatibility/2006">
          <mc:Choice Requires="x14">
            <control shapeId="120103" r:id="rId329" name="frmPicToDMgrid34">
              <controlPr defaultSize="0" print="0" autoLine="0" autoPict="0" macro="[0]!frmPicToDMgrid34_Click">
                <anchor moveWithCells="1">
                  <from>
                    <xdr:col>36</xdr:col>
                    <xdr:colOff>142875</xdr:colOff>
                    <xdr:row>782</xdr:row>
                    <xdr:rowOff>19050</xdr:rowOff>
                  </from>
                  <to>
                    <xdr:col>38</xdr:col>
                    <xdr:colOff>66675</xdr:colOff>
                    <xdr:row>784</xdr:row>
                    <xdr:rowOff>38100</xdr:rowOff>
                  </to>
                </anchor>
              </controlPr>
            </control>
          </mc:Choice>
        </mc:AlternateContent>
        <mc:AlternateContent xmlns:mc="http://schemas.openxmlformats.org/markup-compatibility/2006">
          <mc:Choice Requires="x14">
            <control shapeId="120104" r:id="rId330" name="frmPicToDMgrid35">
              <controlPr defaultSize="0" print="0" autoLine="0" autoPict="0" macro="[0]!frmPicToDMgrid35_Click">
                <anchor moveWithCells="1">
                  <from>
                    <xdr:col>36</xdr:col>
                    <xdr:colOff>142875</xdr:colOff>
                    <xdr:row>804</xdr:row>
                    <xdr:rowOff>142875</xdr:rowOff>
                  </from>
                  <to>
                    <xdr:col>38</xdr:col>
                    <xdr:colOff>66675</xdr:colOff>
                    <xdr:row>807</xdr:row>
                    <xdr:rowOff>9525</xdr:rowOff>
                  </to>
                </anchor>
              </controlPr>
            </control>
          </mc:Choice>
        </mc:AlternateContent>
        <mc:AlternateContent xmlns:mc="http://schemas.openxmlformats.org/markup-compatibility/2006">
          <mc:Choice Requires="x14">
            <control shapeId="120105" r:id="rId331" name="frmPicToDMgrid36">
              <controlPr defaultSize="0" print="0" autoLine="0" autoPict="0" macro="[0]!frmPicToDMgrid36_Click">
                <anchor moveWithCells="1">
                  <from>
                    <xdr:col>36</xdr:col>
                    <xdr:colOff>9525</xdr:colOff>
                    <xdr:row>869</xdr:row>
                    <xdr:rowOff>9525</xdr:rowOff>
                  </from>
                  <to>
                    <xdr:col>37</xdr:col>
                    <xdr:colOff>419100</xdr:colOff>
                    <xdr:row>870</xdr:row>
                    <xdr:rowOff>180975</xdr:rowOff>
                  </to>
                </anchor>
              </controlPr>
            </control>
          </mc:Choice>
        </mc:AlternateContent>
        <mc:AlternateContent xmlns:mc="http://schemas.openxmlformats.org/markup-compatibility/2006">
          <mc:Choice Requires="x14">
            <control shapeId="120106" r:id="rId332" name="frmPicToDMgrid37">
              <controlPr defaultSize="0" print="0" autoLine="0" autoPict="0" macro="[0]!frmPicToDMgrid37_Click">
                <anchor moveWithCells="1">
                  <from>
                    <xdr:col>36</xdr:col>
                    <xdr:colOff>9525</xdr:colOff>
                    <xdr:row>893</xdr:row>
                    <xdr:rowOff>9525</xdr:rowOff>
                  </from>
                  <to>
                    <xdr:col>37</xdr:col>
                    <xdr:colOff>428625</xdr:colOff>
                    <xdr:row>895</xdr:row>
                    <xdr:rowOff>0</xdr:rowOff>
                  </to>
                </anchor>
              </controlPr>
            </control>
          </mc:Choice>
        </mc:AlternateContent>
        <mc:AlternateContent xmlns:mc="http://schemas.openxmlformats.org/markup-compatibility/2006">
          <mc:Choice Requires="x14">
            <control shapeId="120107" r:id="rId333" name="frmPicToDMgrid38">
              <controlPr defaultSize="0" print="0" autoLine="0" autoPict="0" macro="[0]!frmPicToDMgrid38_Click">
                <anchor moveWithCells="1">
                  <from>
                    <xdr:col>36</xdr:col>
                    <xdr:colOff>9525</xdr:colOff>
                    <xdr:row>917</xdr:row>
                    <xdr:rowOff>9525</xdr:rowOff>
                  </from>
                  <to>
                    <xdr:col>37</xdr:col>
                    <xdr:colOff>428625</xdr:colOff>
                    <xdr:row>919</xdr:row>
                    <xdr:rowOff>0</xdr:rowOff>
                  </to>
                </anchor>
              </controlPr>
            </control>
          </mc:Choice>
        </mc:AlternateContent>
        <mc:AlternateContent xmlns:mc="http://schemas.openxmlformats.org/markup-compatibility/2006">
          <mc:Choice Requires="x14">
            <control shapeId="120108" r:id="rId334" name="frmPicToDMgrid39">
              <controlPr defaultSize="0" print="0" autoLine="0" autoPict="0" macro="[0]!frmPicToDMgrid39_Click">
                <anchor moveWithCells="1">
                  <from>
                    <xdr:col>36</xdr:col>
                    <xdr:colOff>9525</xdr:colOff>
                    <xdr:row>941</xdr:row>
                    <xdr:rowOff>9525</xdr:rowOff>
                  </from>
                  <to>
                    <xdr:col>37</xdr:col>
                    <xdr:colOff>428625</xdr:colOff>
                    <xdr:row>943</xdr:row>
                    <xdr:rowOff>0</xdr:rowOff>
                  </to>
                </anchor>
              </controlPr>
            </control>
          </mc:Choice>
        </mc:AlternateContent>
        <mc:AlternateContent xmlns:mc="http://schemas.openxmlformats.org/markup-compatibility/2006">
          <mc:Choice Requires="x14">
            <control shapeId="120109" r:id="rId335" name="frmPicToDMgrid40">
              <controlPr defaultSize="0" print="0" autoLine="0" autoPict="0" macro="[0]!frmPicToDMgrid40_Click">
                <anchor moveWithCells="1">
                  <from>
                    <xdr:col>36</xdr:col>
                    <xdr:colOff>9525</xdr:colOff>
                    <xdr:row>965</xdr:row>
                    <xdr:rowOff>9525</xdr:rowOff>
                  </from>
                  <to>
                    <xdr:col>37</xdr:col>
                    <xdr:colOff>428625</xdr:colOff>
                    <xdr:row>967</xdr:row>
                    <xdr:rowOff>0</xdr:rowOff>
                  </to>
                </anchor>
              </controlPr>
            </control>
          </mc:Choice>
        </mc:AlternateContent>
        <mc:AlternateContent xmlns:mc="http://schemas.openxmlformats.org/markup-compatibility/2006">
          <mc:Choice Requires="x14">
            <control shapeId="120110" r:id="rId336" name="frmPicToDMgrid41">
              <controlPr defaultSize="0" print="0" autoLine="0" autoPict="0" macro="[0]!frmPicToDMgrid41_Click">
                <anchor moveWithCells="1">
                  <from>
                    <xdr:col>36</xdr:col>
                    <xdr:colOff>9525</xdr:colOff>
                    <xdr:row>989</xdr:row>
                    <xdr:rowOff>9525</xdr:rowOff>
                  </from>
                  <to>
                    <xdr:col>37</xdr:col>
                    <xdr:colOff>428625</xdr:colOff>
                    <xdr:row>991</xdr:row>
                    <xdr:rowOff>0</xdr:rowOff>
                  </to>
                </anchor>
              </controlPr>
            </control>
          </mc:Choice>
        </mc:AlternateContent>
        <mc:AlternateContent xmlns:mc="http://schemas.openxmlformats.org/markup-compatibility/2006">
          <mc:Choice Requires="x14">
            <control shapeId="120111" r:id="rId337" name="frmPicToDMgrid42">
              <controlPr defaultSize="0" print="0" autoLine="0" autoPict="0" macro="[0]!frmPicToDMgrid42_Click">
                <anchor moveWithCells="1">
                  <from>
                    <xdr:col>36</xdr:col>
                    <xdr:colOff>9525</xdr:colOff>
                    <xdr:row>1013</xdr:row>
                    <xdr:rowOff>9525</xdr:rowOff>
                  </from>
                  <to>
                    <xdr:col>37</xdr:col>
                    <xdr:colOff>428625</xdr:colOff>
                    <xdr:row>1015</xdr:row>
                    <xdr:rowOff>0</xdr:rowOff>
                  </to>
                </anchor>
              </controlPr>
            </control>
          </mc:Choice>
        </mc:AlternateContent>
        <mc:AlternateContent xmlns:mc="http://schemas.openxmlformats.org/markup-compatibility/2006">
          <mc:Choice Requires="x14">
            <control shapeId="120112" r:id="rId338" name="frmPicToDMgrid43">
              <controlPr defaultSize="0" print="0" autoLine="0" autoPict="0" macro="[0]!frmPicToDMgrid43_Click">
                <anchor moveWithCells="1">
                  <from>
                    <xdr:col>36</xdr:col>
                    <xdr:colOff>9525</xdr:colOff>
                    <xdr:row>1037</xdr:row>
                    <xdr:rowOff>9525</xdr:rowOff>
                  </from>
                  <to>
                    <xdr:col>37</xdr:col>
                    <xdr:colOff>428625</xdr:colOff>
                    <xdr:row>1039</xdr:row>
                    <xdr:rowOff>0</xdr:rowOff>
                  </to>
                </anchor>
              </controlPr>
            </control>
          </mc:Choice>
        </mc:AlternateContent>
        <mc:AlternateContent xmlns:mc="http://schemas.openxmlformats.org/markup-compatibility/2006">
          <mc:Choice Requires="x14">
            <control shapeId="120113" r:id="rId339" name="frmPicToDMgrid44">
              <controlPr defaultSize="0" print="0" autoLine="0" autoPict="0" macro="[0]!frmPicToDMgrid44_Click">
                <anchor moveWithCells="1">
                  <from>
                    <xdr:col>36</xdr:col>
                    <xdr:colOff>9525</xdr:colOff>
                    <xdr:row>1061</xdr:row>
                    <xdr:rowOff>9525</xdr:rowOff>
                  </from>
                  <to>
                    <xdr:col>37</xdr:col>
                    <xdr:colOff>428625</xdr:colOff>
                    <xdr:row>1063</xdr:row>
                    <xdr:rowOff>0</xdr:rowOff>
                  </to>
                </anchor>
              </controlPr>
            </control>
          </mc:Choice>
        </mc:AlternateContent>
        <mc:AlternateContent xmlns:mc="http://schemas.openxmlformats.org/markup-compatibility/2006">
          <mc:Choice Requires="x14">
            <control shapeId="120114" r:id="rId340" name="frmPicToDMgrid45">
              <controlPr defaultSize="0" print="0" autoLine="0" autoPict="0" macro="[0]!frmPicToDMgrid45_Click">
                <anchor moveWithCells="1">
                  <from>
                    <xdr:col>36</xdr:col>
                    <xdr:colOff>9525</xdr:colOff>
                    <xdr:row>1085</xdr:row>
                    <xdr:rowOff>9525</xdr:rowOff>
                  </from>
                  <to>
                    <xdr:col>37</xdr:col>
                    <xdr:colOff>428625</xdr:colOff>
                    <xdr:row>1087</xdr:row>
                    <xdr:rowOff>0</xdr:rowOff>
                  </to>
                </anchor>
              </controlPr>
            </control>
          </mc:Choice>
        </mc:AlternateContent>
        <mc:AlternateContent xmlns:mc="http://schemas.openxmlformats.org/markup-compatibility/2006">
          <mc:Choice Requires="x14">
            <control shapeId="120115" r:id="rId341" name="frmPicToDMgrid46">
              <controlPr defaultSize="0" print="0" autoLine="0" autoPict="0" macro="[0]!frmPicToDMgrid46_Click">
                <anchor moveWithCells="1">
                  <from>
                    <xdr:col>36</xdr:col>
                    <xdr:colOff>9525</xdr:colOff>
                    <xdr:row>1109</xdr:row>
                    <xdr:rowOff>9525</xdr:rowOff>
                  </from>
                  <to>
                    <xdr:col>37</xdr:col>
                    <xdr:colOff>428625</xdr:colOff>
                    <xdr:row>1111</xdr:row>
                    <xdr:rowOff>0</xdr:rowOff>
                  </to>
                </anchor>
              </controlPr>
            </control>
          </mc:Choice>
        </mc:AlternateContent>
        <mc:AlternateContent xmlns:mc="http://schemas.openxmlformats.org/markup-compatibility/2006">
          <mc:Choice Requires="x14">
            <control shapeId="120116" r:id="rId342" name="frmPicToDMgrid47">
              <controlPr defaultSize="0" print="0" autoLine="0" autoPict="0" macro="[0]!frmPicToDMgrid47_Click">
                <anchor moveWithCells="1">
                  <from>
                    <xdr:col>36</xdr:col>
                    <xdr:colOff>9525</xdr:colOff>
                    <xdr:row>1133</xdr:row>
                    <xdr:rowOff>9525</xdr:rowOff>
                  </from>
                  <to>
                    <xdr:col>37</xdr:col>
                    <xdr:colOff>428625</xdr:colOff>
                    <xdr:row>1135</xdr:row>
                    <xdr:rowOff>0</xdr:rowOff>
                  </to>
                </anchor>
              </controlPr>
            </control>
          </mc:Choice>
        </mc:AlternateContent>
        <mc:AlternateContent xmlns:mc="http://schemas.openxmlformats.org/markup-compatibility/2006">
          <mc:Choice Requires="x14">
            <control shapeId="120117" r:id="rId343" name="frmPicToDMgrid48">
              <controlPr defaultSize="0" print="0" autoLine="0" autoPict="0" macro="[0]!frmPicToDMgrid48_Click">
                <anchor moveWithCells="1">
                  <from>
                    <xdr:col>36</xdr:col>
                    <xdr:colOff>9525</xdr:colOff>
                    <xdr:row>1157</xdr:row>
                    <xdr:rowOff>9525</xdr:rowOff>
                  </from>
                  <to>
                    <xdr:col>37</xdr:col>
                    <xdr:colOff>428625</xdr:colOff>
                    <xdr:row>1159</xdr:row>
                    <xdr:rowOff>0</xdr:rowOff>
                  </to>
                </anchor>
              </controlPr>
            </control>
          </mc:Choice>
        </mc:AlternateContent>
        <mc:AlternateContent xmlns:mc="http://schemas.openxmlformats.org/markup-compatibility/2006">
          <mc:Choice Requires="x14">
            <control shapeId="120118" r:id="rId344" name="frmPicToDMgrid49">
              <controlPr defaultSize="0" print="0" autoLine="0" autoPict="0" macro="[0]!frmPicToDMgrid49_Click">
                <anchor moveWithCells="1">
                  <from>
                    <xdr:col>36</xdr:col>
                    <xdr:colOff>9525</xdr:colOff>
                    <xdr:row>1181</xdr:row>
                    <xdr:rowOff>9525</xdr:rowOff>
                  </from>
                  <to>
                    <xdr:col>37</xdr:col>
                    <xdr:colOff>428625</xdr:colOff>
                    <xdr:row>1183</xdr:row>
                    <xdr:rowOff>0</xdr:rowOff>
                  </to>
                </anchor>
              </controlPr>
            </control>
          </mc:Choice>
        </mc:AlternateContent>
        <mc:AlternateContent xmlns:mc="http://schemas.openxmlformats.org/markup-compatibility/2006">
          <mc:Choice Requires="x14">
            <control shapeId="120119" r:id="rId345" name="frmPicToDMgrid50">
              <controlPr defaultSize="0" print="0" autoLine="0" autoPict="0" macro="[0]!frmPicToDMgrid50_Click">
                <anchor moveWithCells="1">
                  <from>
                    <xdr:col>36</xdr:col>
                    <xdr:colOff>9525</xdr:colOff>
                    <xdr:row>1205</xdr:row>
                    <xdr:rowOff>9525</xdr:rowOff>
                  </from>
                  <to>
                    <xdr:col>37</xdr:col>
                    <xdr:colOff>428625</xdr:colOff>
                    <xdr:row>1207</xdr:row>
                    <xdr:rowOff>0</xdr:rowOff>
                  </to>
                </anchor>
              </controlPr>
            </control>
          </mc:Choice>
        </mc:AlternateContent>
        <mc:AlternateContent xmlns:mc="http://schemas.openxmlformats.org/markup-compatibility/2006">
          <mc:Choice Requires="x14">
            <control shapeId="120120" r:id="rId346" name="frmPicToDMgrid51">
              <controlPr defaultSize="0" print="0" autoLine="0" autoPict="0" macro="[0]!frmPicToDMgrid51_Click">
                <anchor moveWithCells="1">
                  <from>
                    <xdr:col>36</xdr:col>
                    <xdr:colOff>9525</xdr:colOff>
                    <xdr:row>1229</xdr:row>
                    <xdr:rowOff>9525</xdr:rowOff>
                  </from>
                  <to>
                    <xdr:col>37</xdr:col>
                    <xdr:colOff>428625</xdr:colOff>
                    <xdr:row>1231</xdr:row>
                    <xdr:rowOff>0</xdr:rowOff>
                  </to>
                </anchor>
              </controlPr>
            </control>
          </mc:Choice>
        </mc:AlternateContent>
        <mc:AlternateContent xmlns:mc="http://schemas.openxmlformats.org/markup-compatibility/2006">
          <mc:Choice Requires="x14">
            <control shapeId="120121" r:id="rId347" name="frmPicToDMgrid52">
              <controlPr defaultSize="0" print="0" autoLine="0" autoPict="0" macro="[0]!frmPicToDMgrid52_Click">
                <anchor moveWithCells="1">
                  <from>
                    <xdr:col>36</xdr:col>
                    <xdr:colOff>9525</xdr:colOff>
                    <xdr:row>1253</xdr:row>
                    <xdr:rowOff>9525</xdr:rowOff>
                  </from>
                  <to>
                    <xdr:col>37</xdr:col>
                    <xdr:colOff>428625</xdr:colOff>
                    <xdr:row>1255</xdr:row>
                    <xdr:rowOff>0</xdr:rowOff>
                  </to>
                </anchor>
              </controlPr>
            </control>
          </mc:Choice>
        </mc:AlternateContent>
        <mc:AlternateContent xmlns:mc="http://schemas.openxmlformats.org/markup-compatibility/2006">
          <mc:Choice Requires="x14">
            <control shapeId="120122" r:id="rId348" name="frmPicToDMgrid53">
              <controlPr defaultSize="0" print="0" autoLine="0" autoPict="0" macro="[0]!frmPicToDMgrid53_Click">
                <anchor moveWithCells="1">
                  <from>
                    <xdr:col>36</xdr:col>
                    <xdr:colOff>9525</xdr:colOff>
                    <xdr:row>1277</xdr:row>
                    <xdr:rowOff>9525</xdr:rowOff>
                  </from>
                  <to>
                    <xdr:col>37</xdr:col>
                    <xdr:colOff>428625</xdr:colOff>
                    <xdr:row>1279</xdr:row>
                    <xdr:rowOff>0</xdr:rowOff>
                  </to>
                </anchor>
              </controlPr>
            </control>
          </mc:Choice>
        </mc:AlternateContent>
        <mc:AlternateContent xmlns:mc="http://schemas.openxmlformats.org/markup-compatibility/2006">
          <mc:Choice Requires="x14">
            <control shapeId="120123" r:id="rId349" name="frmPicToDMgrid54">
              <controlPr defaultSize="0" print="0" autoLine="0" autoPict="0" macro="[0]!frmPicToDMgrid54_Click">
                <anchor moveWithCells="1">
                  <from>
                    <xdr:col>36</xdr:col>
                    <xdr:colOff>9525</xdr:colOff>
                    <xdr:row>1301</xdr:row>
                    <xdr:rowOff>9525</xdr:rowOff>
                  </from>
                  <to>
                    <xdr:col>37</xdr:col>
                    <xdr:colOff>428625</xdr:colOff>
                    <xdr:row>1303</xdr:row>
                    <xdr:rowOff>0</xdr:rowOff>
                  </to>
                </anchor>
              </controlPr>
            </control>
          </mc:Choice>
        </mc:AlternateContent>
        <mc:AlternateContent xmlns:mc="http://schemas.openxmlformats.org/markup-compatibility/2006">
          <mc:Choice Requires="x14">
            <control shapeId="120124" r:id="rId350" name="frmPicToDMgrid55">
              <controlPr defaultSize="0" print="0" autoLine="0" autoPict="0" macro="[0]!frmPicToDMgrid55_Click">
                <anchor moveWithCells="1">
                  <from>
                    <xdr:col>36</xdr:col>
                    <xdr:colOff>9525</xdr:colOff>
                    <xdr:row>1325</xdr:row>
                    <xdr:rowOff>9525</xdr:rowOff>
                  </from>
                  <to>
                    <xdr:col>37</xdr:col>
                    <xdr:colOff>428625</xdr:colOff>
                    <xdr:row>1327</xdr:row>
                    <xdr:rowOff>0</xdr:rowOff>
                  </to>
                </anchor>
              </controlPr>
            </control>
          </mc:Choice>
        </mc:AlternateContent>
        <mc:AlternateContent xmlns:mc="http://schemas.openxmlformats.org/markup-compatibility/2006">
          <mc:Choice Requires="x14">
            <control shapeId="120125" r:id="rId351" name="frmPicToDMgrid56">
              <controlPr defaultSize="0" print="0" autoLine="0" autoPict="0" macro="[0]!frmPicToDMgrid56_Click">
                <anchor moveWithCells="1">
                  <from>
                    <xdr:col>36</xdr:col>
                    <xdr:colOff>9525</xdr:colOff>
                    <xdr:row>1349</xdr:row>
                    <xdr:rowOff>9525</xdr:rowOff>
                  </from>
                  <to>
                    <xdr:col>37</xdr:col>
                    <xdr:colOff>428625</xdr:colOff>
                    <xdr:row>1351</xdr:row>
                    <xdr:rowOff>0</xdr:rowOff>
                  </to>
                </anchor>
              </controlPr>
            </control>
          </mc:Choice>
        </mc:AlternateContent>
        <mc:AlternateContent xmlns:mc="http://schemas.openxmlformats.org/markup-compatibility/2006">
          <mc:Choice Requires="x14">
            <control shapeId="120126" r:id="rId352" name="frmPicToDMgrid57">
              <controlPr defaultSize="0" print="0" autoLine="0" autoPict="0" macro="[0]!frmPicToDMgrid57_Click">
                <anchor moveWithCells="1">
                  <from>
                    <xdr:col>36</xdr:col>
                    <xdr:colOff>9525</xdr:colOff>
                    <xdr:row>1373</xdr:row>
                    <xdr:rowOff>9525</xdr:rowOff>
                  </from>
                  <to>
                    <xdr:col>37</xdr:col>
                    <xdr:colOff>428625</xdr:colOff>
                    <xdr:row>1375</xdr:row>
                    <xdr:rowOff>0</xdr:rowOff>
                  </to>
                </anchor>
              </controlPr>
            </control>
          </mc:Choice>
        </mc:AlternateContent>
        <mc:AlternateContent xmlns:mc="http://schemas.openxmlformats.org/markup-compatibility/2006">
          <mc:Choice Requires="x14">
            <control shapeId="120127" r:id="rId353" name="frmPicToDMgrid58">
              <controlPr defaultSize="0" print="0" autoLine="0" autoPict="0" macro="[0]!frmPicToDMgrid58_Click">
                <anchor moveWithCells="1">
                  <from>
                    <xdr:col>36</xdr:col>
                    <xdr:colOff>9525</xdr:colOff>
                    <xdr:row>1397</xdr:row>
                    <xdr:rowOff>9525</xdr:rowOff>
                  </from>
                  <to>
                    <xdr:col>37</xdr:col>
                    <xdr:colOff>428625</xdr:colOff>
                    <xdr:row>1399</xdr:row>
                    <xdr:rowOff>0</xdr:rowOff>
                  </to>
                </anchor>
              </controlPr>
            </control>
          </mc:Choice>
        </mc:AlternateContent>
        <mc:AlternateContent xmlns:mc="http://schemas.openxmlformats.org/markup-compatibility/2006">
          <mc:Choice Requires="x14">
            <control shapeId="120128" r:id="rId354" name="frmPicToDMgrid59">
              <controlPr defaultSize="0" print="0" autoLine="0" autoPict="0" macro="[0]!frmPicToDMgrid59_Click">
                <anchor moveWithCells="1">
                  <from>
                    <xdr:col>36</xdr:col>
                    <xdr:colOff>9525</xdr:colOff>
                    <xdr:row>1421</xdr:row>
                    <xdr:rowOff>9525</xdr:rowOff>
                  </from>
                  <to>
                    <xdr:col>37</xdr:col>
                    <xdr:colOff>428625</xdr:colOff>
                    <xdr:row>1423</xdr:row>
                    <xdr:rowOff>0</xdr:rowOff>
                  </to>
                </anchor>
              </controlPr>
            </control>
          </mc:Choice>
        </mc:AlternateContent>
        <mc:AlternateContent xmlns:mc="http://schemas.openxmlformats.org/markup-compatibility/2006">
          <mc:Choice Requires="x14">
            <control shapeId="120129" r:id="rId355" name="frmPicToDMgrid60">
              <controlPr defaultSize="0" print="0" autoLine="0" autoPict="0" macro="[0]!frmPicToDMgrid60_Click">
                <anchor moveWithCells="1">
                  <from>
                    <xdr:col>36</xdr:col>
                    <xdr:colOff>9525</xdr:colOff>
                    <xdr:row>1445</xdr:row>
                    <xdr:rowOff>9525</xdr:rowOff>
                  </from>
                  <to>
                    <xdr:col>37</xdr:col>
                    <xdr:colOff>428625</xdr:colOff>
                    <xdr:row>1447</xdr:row>
                    <xdr:rowOff>0</xdr:rowOff>
                  </to>
                </anchor>
              </controlPr>
            </control>
          </mc:Choice>
        </mc:AlternateContent>
        <mc:AlternateContent xmlns:mc="http://schemas.openxmlformats.org/markup-compatibility/2006">
          <mc:Choice Requires="x14">
            <control shapeId="120130" r:id="rId356" name="frmPicToDMgrid61">
              <controlPr defaultSize="0" print="0" autoLine="0" autoPict="0" macro="[0]!frmPicToDMgrid61_Click">
                <anchor moveWithCells="1">
                  <from>
                    <xdr:col>36</xdr:col>
                    <xdr:colOff>9525</xdr:colOff>
                    <xdr:row>1469</xdr:row>
                    <xdr:rowOff>9525</xdr:rowOff>
                  </from>
                  <to>
                    <xdr:col>37</xdr:col>
                    <xdr:colOff>428625</xdr:colOff>
                    <xdr:row>1471</xdr:row>
                    <xdr:rowOff>0</xdr:rowOff>
                  </to>
                </anchor>
              </controlPr>
            </control>
          </mc:Choice>
        </mc:AlternateContent>
        <mc:AlternateContent xmlns:mc="http://schemas.openxmlformats.org/markup-compatibility/2006">
          <mc:Choice Requires="x14">
            <control shapeId="120131" r:id="rId357" name="frmPicToDMgrid62">
              <controlPr defaultSize="0" print="0" autoLine="0" autoPict="0" macro="[0]!frmPicToDMgrid62_Click">
                <anchor moveWithCells="1">
                  <from>
                    <xdr:col>36</xdr:col>
                    <xdr:colOff>9525</xdr:colOff>
                    <xdr:row>1493</xdr:row>
                    <xdr:rowOff>9525</xdr:rowOff>
                  </from>
                  <to>
                    <xdr:col>37</xdr:col>
                    <xdr:colOff>428625</xdr:colOff>
                    <xdr:row>1495</xdr:row>
                    <xdr:rowOff>0</xdr:rowOff>
                  </to>
                </anchor>
              </controlPr>
            </control>
          </mc:Choice>
        </mc:AlternateContent>
        <mc:AlternateContent xmlns:mc="http://schemas.openxmlformats.org/markup-compatibility/2006">
          <mc:Choice Requires="x14">
            <control shapeId="120132" r:id="rId358" name="frmPicToDMgrid63">
              <controlPr defaultSize="0" print="0" autoLine="0" autoPict="0" macro="[0]!frmPicToDMgrid63_Click">
                <anchor moveWithCells="1">
                  <from>
                    <xdr:col>36</xdr:col>
                    <xdr:colOff>9525</xdr:colOff>
                    <xdr:row>1517</xdr:row>
                    <xdr:rowOff>9525</xdr:rowOff>
                  </from>
                  <to>
                    <xdr:col>37</xdr:col>
                    <xdr:colOff>428625</xdr:colOff>
                    <xdr:row>1519</xdr:row>
                    <xdr:rowOff>0</xdr:rowOff>
                  </to>
                </anchor>
              </controlPr>
            </control>
          </mc:Choice>
        </mc:AlternateContent>
        <mc:AlternateContent xmlns:mc="http://schemas.openxmlformats.org/markup-compatibility/2006">
          <mc:Choice Requires="x14">
            <control shapeId="120133" r:id="rId359" name="frmPicToDMgrid64">
              <controlPr defaultSize="0" print="0" autoLine="0" autoPict="0" macro="[0]!frmPicToDMgrid64_Click">
                <anchor moveWithCells="1">
                  <from>
                    <xdr:col>36</xdr:col>
                    <xdr:colOff>9525</xdr:colOff>
                    <xdr:row>1541</xdr:row>
                    <xdr:rowOff>9525</xdr:rowOff>
                  </from>
                  <to>
                    <xdr:col>37</xdr:col>
                    <xdr:colOff>428625</xdr:colOff>
                    <xdr:row>1543</xdr:row>
                    <xdr:rowOff>0</xdr:rowOff>
                  </to>
                </anchor>
              </controlPr>
            </control>
          </mc:Choice>
        </mc:AlternateContent>
        <mc:AlternateContent xmlns:mc="http://schemas.openxmlformats.org/markup-compatibility/2006">
          <mc:Choice Requires="x14">
            <control shapeId="120134" r:id="rId360" name="frmPicToDMgrid65">
              <controlPr defaultSize="0" print="0" autoLine="0" autoPict="0" macro="[0]!frmPicToDMgrid65_Click">
                <anchor moveWithCells="1">
                  <from>
                    <xdr:col>36</xdr:col>
                    <xdr:colOff>9525</xdr:colOff>
                    <xdr:row>1565</xdr:row>
                    <xdr:rowOff>9525</xdr:rowOff>
                  </from>
                  <to>
                    <xdr:col>37</xdr:col>
                    <xdr:colOff>428625</xdr:colOff>
                    <xdr:row>1567</xdr:row>
                    <xdr:rowOff>0</xdr:rowOff>
                  </to>
                </anchor>
              </controlPr>
            </control>
          </mc:Choice>
        </mc:AlternateContent>
        <mc:AlternateContent xmlns:mc="http://schemas.openxmlformats.org/markup-compatibility/2006">
          <mc:Choice Requires="x14">
            <control shapeId="120135" r:id="rId361" name="frmPicToDMgrid66">
              <controlPr defaultSize="0" print="0" autoLine="0" autoPict="0" macro="[0]!frmPicToDMgrid66_Click">
                <anchor moveWithCells="1">
                  <from>
                    <xdr:col>36</xdr:col>
                    <xdr:colOff>9525</xdr:colOff>
                    <xdr:row>1589</xdr:row>
                    <xdr:rowOff>9525</xdr:rowOff>
                  </from>
                  <to>
                    <xdr:col>37</xdr:col>
                    <xdr:colOff>428625</xdr:colOff>
                    <xdr:row>1591</xdr:row>
                    <xdr:rowOff>0</xdr:rowOff>
                  </to>
                </anchor>
              </controlPr>
            </control>
          </mc:Choice>
        </mc:AlternateContent>
        <mc:AlternateContent xmlns:mc="http://schemas.openxmlformats.org/markup-compatibility/2006">
          <mc:Choice Requires="x14">
            <control shapeId="120136" r:id="rId362" name="frmPicToDMgrid67">
              <controlPr defaultSize="0" print="0" autoLine="0" autoPict="0" macro="[0]!frmPicToDMgrid67_Click">
                <anchor moveWithCells="1">
                  <from>
                    <xdr:col>36</xdr:col>
                    <xdr:colOff>9525</xdr:colOff>
                    <xdr:row>1613</xdr:row>
                    <xdr:rowOff>9525</xdr:rowOff>
                  </from>
                  <to>
                    <xdr:col>37</xdr:col>
                    <xdr:colOff>428625</xdr:colOff>
                    <xdr:row>1615</xdr:row>
                    <xdr:rowOff>0</xdr:rowOff>
                  </to>
                </anchor>
              </controlPr>
            </control>
          </mc:Choice>
        </mc:AlternateContent>
        <mc:AlternateContent xmlns:mc="http://schemas.openxmlformats.org/markup-compatibility/2006">
          <mc:Choice Requires="x14">
            <control shapeId="120137" r:id="rId363" name="frmPicToDMgrid68">
              <controlPr defaultSize="0" print="0" autoLine="0" autoPict="0" macro="[0]!frmPicToDMgrid68_Click">
                <anchor moveWithCells="1">
                  <from>
                    <xdr:col>36</xdr:col>
                    <xdr:colOff>9525</xdr:colOff>
                    <xdr:row>1637</xdr:row>
                    <xdr:rowOff>9525</xdr:rowOff>
                  </from>
                  <to>
                    <xdr:col>37</xdr:col>
                    <xdr:colOff>428625</xdr:colOff>
                    <xdr:row>1639</xdr:row>
                    <xdr:rowOff>0</xdr:rowOff>
                  </to>
                </anchor>
              </controlPr>
            </control>
          </mc:Choice>
        </mc:AlternateContent>
        <mc:AlternateContent xmlns:mc="http://schemas.openxmlformats.org/markup-compatibility/2006">
          <mc:Choice Requires="x14">
            <control shapeId="120138" r:id="rId364" name="frmPicToDMgrid69">
              <controlPr defaultSize="0" print="0" autoLine="0" autoPict="0" macro="[0]!frmPicToDMgrid69_Click">
                <anchor moveWithCells="1">
                  <from>
                    <xdr:col>36</xdr:col>
                    <xdr:colOff>9525</xdr:colOff>
                    <xdr:row>1661</xdr:row>
                    <xdr:rowOff>9525</xdr:rowOff>
                  </from>
                  <to>
                    <xdr:col>37</xdr:col>
                    <xdr:colOff>428625</xdr:colOff>
                    <xdr:row>1663</xdr:row>
                    <xdr:rowOff>0</xdr:rowOff>
                  </to>
                </anchor>
              </controlPr>
            </control>
          </mc:Choice>
        </mc:AlternateContent>
        <mc:AlternateContent xmlns:mc="http://schemas.openxmlformats.org/markup-compatibility/2006">
          <mc:Choice Requires="x14">
            <control shapeId="120139" r:id="rId365" name="frmPicToDMgrid70">
              <controlPr defaultSize="0" print="0" autoLine="0" autoPict="0" macro="[0]!frmPicToDMgrid70_Click">
                <anchor moveWithCells="1">
                  <from>
                    <xdr:col>36</xdr:col>
                    <xdr:colOff>9525</xdr:colOff>
                    <xdr:row>1685</xdr:row>
                    <xdr:rowOff>9525</xdr:rowOff>
                  </from>
                  <to>
                    <xdr:col>37</xdr:col>
                    <xdr:colOff>428625</xdr:colOff>
                    <xdr:row>1687</xdr:row>
                    <xdr:rowOff>0</xdr:rowOff>
                  </to>
                </anchor>
              </controlPr>
            </control>
          </mc:Choice>
        </mc:AlternateContent>
        <mc:AlternateContent xmlns:mc="http://schemas.openxmlformats.org/markup-compatibility/2006">
          <mc:Choice Requires="x14">
            <control shapeId="120140" r:id="rId366" name="frmPicToDMgrid71">
              <controlPr defaultSize="0" print="0" autoLine="0" autoPict="0" macro="[0]!frmPicToDMgrid71_Click">
                <anchor moveWithCells="1">
                  <from>
                    <xdr:col>36</xdr:col>
                    <xdr:colOff>9525</xdr:colOff>
                    <xdr:row>1709</xdr:row>
                    <xdr:rowOff>9525</xdr:rowOff>
                  </from>
                  <to>
                    <xdr:col>37</xdr:col>
                    <xdr:colOff>428625</xdr:colOff>
                    <xdr:row>1711</xdr:row>
                    <xdr:rowOff>0</xdr:rowOff>
                  </to>
                </anchor>
              </controlPr>
            </control>
          </mc:Choice>
        </mc:AlternateContent>
        <mc:AlternateContent xmlns:mc="http://schemas.openxmlformats.org/markup-compatibility/2006">
          <mc:Choice Requires="x14">
            <control shapeId="120141" r:id="rId367" name="frmPicToDMgrid72">
              <controlPr defaultSize="0" print="0" autoLine="0" autoPict="0" macro="[0]!frmPicToDMgrid72_Click">
                <anchor moveWithCells="1">
                  <from>
                    <xdr:col>36</xdr:col>
                    <xdr:colOff>9525</xdr:colOff>
                    <xdr:row>1733</xdr:row>
                    <xdr:rowOff>9525</xdr:rowOff>
                  </from>
                  <to>
                    <xdr:col>37</xdr:col>
                    <xdr:colOff>428625</xdr:colOff>
                    <xdr:row>1735</xdr:row>
                    <xdr:rowOff>0</xdr:rowOff>
                  </to>
                </anchor>
              </controlPr>
            </control>
          </mc:Choice>
        </mc:AlternateContent>
        <mc:AlternateContent xmlns:mc="http://schemas.openxmlformats.org/markup-compatibility/2006">
          <mc:Choice Requires="x14">
            <control shapeId="120142" r:id="rId368" name="frmPicToDMgrid73">
              <controlPr defaultSize="0" print="0" autoLine="0" autoPict="0" macro="[0]!frmPicToDMgrid73_Click">
                <anchor moveWithCells="1">
                  <from>
                    <xdr:col>36</xdr:col>
                    <xdr:colOff>9525</xdr:colOff>
                    <xdr:row>1757</xdr:row>
                    <xdr:rowOff>9525</xdr:rowOff>
                  </from>
                  <to>
                    <xdr:col>37</xdr:col>
                    <xdr:colOff>428625</xdr:colOff>
                    <xdr:row>1759</xdr:row>
                    <xdr:rowOff>0</xdr:rowOff>
                  </to>
                </anchor>
              </controlPr>
            </control>
          </mc:Choice>
        </mc:AlternateContent>
        <mc:AlternateContent xmlns:mc="http://schemas.openxmlformats.org/markup-compatibility/2006">
          <mc:Choice Requires="x14">
            <control shapeId="120143" r:id="rId369" name="frmPicToDMgrid74">
              <controlPr defaultSize="0" print="0" autoLine="0" autoPict="0" macro="[0]!frmPicToDMgrid74_Click">
                <anchor moveWithCells="1">
                  <from>
                    <xdr:col>36</xdr:col>
                    <xdr:colOff>9525</xdr:colOff>
                    <xdr:row>1781</xdr:row>
                    <xdr:rowOff>9525</xdr:rowOff>
                  </from>
                  <to>
                    <xdr:col>37</xdr:col>
                    <xdr:colOff>428625</xdr:colOff>
                    <xdr:row>1783</xdr:row>
                    <xdr:rowOff>0</xdr:rowOff>
                  </to>
                </anchor>
              </controlPr>
            </control>
          </mc:Choice>
        </mc:AlternateContent>
        <mc:AlternateContent xmlns:mc="http://schemas.openxmlformats.org/markup-compatibility/2006">
          <mc:Choice Requires="x14">
            <control shapeId="120144" r:id="rId370" name="frmPicToDMgrid75">
              <controlPr defaultSize="0" print="0" autoLine="0" autoPict="0" macro="[0]!frmPicToDMgrid75_Click">
                <anchor moveWithCells="1">
                  <from>
                    <xdr:col>36</xdr:col>
                    <xdr:colOff>9525</xdr:colOff>
                    <xdr:row>1805</xdr:row>
                    <xdr:rowOff>9525</xdr:rowOff>
                  </from>
                  <to>
                    <xdr:col>37</xdr:col>
                    <xdr:colOff>428625</xdr:colOff>
                    <xdr:row>1807</xdr:row>
                    <xdr:rowOff>0</xdr:rowOff>
                  </to>
                </anchor>
              </controlPr>
            </control>
          </mc:Choice>
        </mc:AlternateContent>
        <mc:AlternateContent xmlns:mc="http://schemas.openxmlformats.org/markup-compatibility/2006">
          <mc:Choice Requires="x14">
            <control shapeId="120145" r:id="rId371" name="frmPicToDMgrid76">
              <controlPr defaultSize="0" print="0" autoLine="0" autoPict="0" macro="[0]!frmPicToDMgrid76_Click">
                <anchor moveWithCells="1">
                  <from>
                    <xdr:col>36</xdr:col>
                    <xdr:colOff>9525</xdr:colOff>
                    <xdr:row>1829</xdr:row>
                    <xdr:rowOff>9525</xdr:rowOff>
                  </from>
                  <to>
                    <xdr:col>37</xdr:col>
                    <xdr:colOff>428625</xdr:colOff>
                    <xdr:row>1831</xdr:row>
                    <xdr:rowOff>0</xdr:rowOff>
                  </to>
                </anchor>
              </controlPr>
            </control>
          </mc:Choice>
        </mc:AlternateContent>
        <mc:AlternateContent xmlns:mc="http://schemas.openxmlformats.org/markup-compatibility/2006">
          <mc:Choice Requires="x14">
            <control shapeId="120146" r:id="rId372" name="frmPicToDMgrid77">
              <controlPr defaultSize="0" print="0" autoLine="0" autoPict="0" macro="[0]!frmPicToDMgrid77_Click">
                <anchor moveWithCells="1">
                  <from>
                    <xdr:col>36</xdr:col>
                    <xdr:colOff>9525</xdr:colOff>
                    <xdr:row>1853</xdr:row>
                    <xdr:rowOff>9525</xdr:rowOff>
                  </from>
                  <to>
                    <xdr:col>37</xdr:col>
                    <xdr:colOff>428625</xdr:colOff>
                    <xdr:row>1855</xdr:row>
                    <xdr:rowOff>0</xdr:rowOff>
                  </to>
                </anchor>
              </controlPr>
            </control>
          </mc:Choice>
        </mc:AlternateContent>
        <mc:AlternateContent xmlns:mc="http://schemas.openxmlformats.org/markup-compatibility/2006">
          <mc:Choice Requires="x14">
            <control shapeId="120147" r:id="rId373" name="frmPicToDMgrid78">
              <controlPr defaultSize="0" print="0" autoLine="0" autoPict="0" macro="[0]!frmPicToDMgrid78_Click">
                <anchor moveWithCells="1">
                  <from>
                    <xdr:col>36</xdr:col>
                    <xdr:colOff>9525</xdr:colOff>
                    <xdr:row>1877</xdr:row>
                    <xdr:rowOff>9525</xdr:rowOff>
                  </from>
                  <to>
                    <xdr:col>37</xdr:col>
                    <xdr:colOff>428625</xdr:colOff>
                    <xdr:row>1879</xdr:row>
                    <xdr:rowOff>0</xdr:rowOff>
                  </to>
                </anchor>
              </controlPr>
            </control>
          </mc:Choice>
        </mc:AlternateContent>
        <mc:AlternateContent xmlns:mc="http://schemas.openxmlformats.org/markup-compatibility/2006">
          <mc:Choice Requires="x14">
            <control shapeId="120148" r:id="rId374" name="frmPicToDMgrid79">
              <controlPr defaultSize="0" print="0" autoLine="0" autoPict="0" macro="[0]!frmPicToDMgrid79_Click">
                <anchor moveWithCells="1">
                  <from>
                    <xdr:col>36</xdr:col>
                    <xdr:colOff>9525</xdr:colOff>
                    <xdr:row>1901</xdr:row>
                    <xdr:rowOff>9525</xdr:rowOff>
                  </from>
                  <to>
                    <xdr:col>37</xdr:col>
                    <xdr:colOff>428625</xdr:colOff>
                    <xdr:row>1903</xdr:row>
                    <xdr:rowOff>0</xdr:rowOff>
                  </to>
                </anchor>
              </controlPr>
            </control>
          </mc:Choice>
        </mc:AlternateContent>
        <mc:AlternateContent xmlns:mc="http://schemas.openxmlformats.org/markup-compatibility/2006">
          <mc:Choice Requires="x14">
            <control shapeId="120149" r:id="rId375" name="frmPicToDMgrid80">
              <controlPr defaultSize="0" print="0" autoLine="0" autoPict="0" macro="[0]!frmPicToDMgrid80_Click">
                <anchor moveWithCells="1">
                  <from>
                    <xdr:col>36</xdr:col>
                    <xdr:colOff>9525</xdr:colOff>
                    <xdr:row>1925</xdr:row>
                    <xdr:rowOff>9525</xdr:rowOff>
                  </from>
                  <to>
                    <xdr:col>37</xdr:col>
                    <xdr:colOff>428625</xdr:colOff>
                    <xdr:row>1927</xdr:row>
                    <xdr:rowOff>0</xdr:rowOff>
                  </to>
                </anchor>
              </controlPr>
            </control>
          </mc:Choice>
        </mc:AlternateContent>
        <mc:AlternateContent xmlns:mc="http://schemas.openxmlformats.org/markup-compatibility/2006">
          <mc:Choice Requires="x14">
            <control shapeId="120150" r:id="rId376" name="frmPicToDMgrid81">
              <controlPr defaultSize="0" print="0" autoLine="0" autoPict="0" macro="[0]!frmPicToDMgrid81_Click">
                <anchor moveWithCells="1">
                  <from>
                    <xdr:col>36</xdr:col>
                    <xdr:colOff>9525</xdr:colOff>
                    <xdr:row>1949</xdr:row>
                    <xdr:rowOff>9525</xdr:rowOff>
                  </from>
                  <to>
                    <xdr:col>37</xdr:col>
                    <xdr:colOff>428625</xdr:colOff>
                    <xdr:row>1951</xdr:row>
                    <xdr:rowOff>0</xdr:rowOff>
                  </to>
                </anchor>
              </controlPr>
            </control>
          </mc:Choice>
        </mc:AlternateContent>
        <mc:AlternateContent xmlns:mc="http://schemas.openxmlformats.org/markup-compatibility/2006">
          <mc:Choice Requires="x14">
            <control shapeId="120151" r:id="rId377" name="frmPicToDMgrid82">
              <controlPr defaultSize="0" print="0" autoLine="0" autoPict="0" macro="[0]!frmPicToDMgrid82_Click">
                <anchor moveWithCells="1">
                  <from>
                    <xdr:col>36</xdr:col>
                    <xdr:colOff>9525</xdr:colOff>
                    <xdr:row>1973</xdr:row>
                    <xdr:rowOff>9525</xdr:rowOff>
                  </from>
                  <to>
                    <xdr:col>37</xdr:col>
                    <xdr:colOff>428625</xdr:colOff>
                    <xdr:row>1975</xdr:row>
                    <xdr:rowOff>0</xdr:rowOff>
                  </to>
                </anchor>
              </controlPr>
            </control>
          </mc:Choice>
        </mc:AlternateContent>
        <mc:AlternateContent xmlns:mc="http://schemas.openxmlformats.org/markup-compatibility/2006">
          <mc:Choice Requires="x14">
            <control shapeId="120152" r:id="rId378" name="frmPicToDMgrid83">
              <controlPr defaultSize="0" print="0" autoLine="0" autoPict="0" macro="[0]!frmPicToDMgrid83_Click">
                <anchor moveWithCells="1">
                  <from>
                    <xdr:col>36</xdr:col>
                    <xdr:colOff>9525</xdr:colOff>
                    <xdr:row>1997</xdr:row>
                    <xdr:rowOff>9525</xdr:rowOff>
                  </from>
                  <to>
                    <xdr:col>37</xdr:col>
                    <xdr:colOff>428625</xdr:colOff>
                    <xdr:row>1999</xdr:row>
                    <xdr:rowOff>0</xdr:rowOff>
                  </to>
                </anchor>
              </controlPr>
            </control>
          </mc:Choice>
        </mc:AlternateContent>
        <mc:AlternateContent xmlns:mc="http://schemas.openxmlformats.org/markup-compatibility/2006">
          <mc:Choice Requires="x14">
            <control shapeId="120153" r:id="rId379" name="frmPicToDMgrid84">
              <controlPr defaultSize="0" print="0" autoLine="0" autoPict="0" macro="[0]!frmPicToDMgrid84_Click">
                <anchor moveWithCells="1">
                  <from>
                    <xdr:col>36</xdr:col>
                    <xdr:colOff>9525</xdr:colOff>
                    <xdr:row>2021</xdr:row>
                    <xdr:rowOff>9525</xdr:rowOff>
                  </from>
                  <to>
                    <xdr:col>37</xdr:col>
                    <xdr:colOff>428625</xdr:colOff>
                    <xdr:row>2023</xdr:row>
                    <xdr:rowOff>0</xdr:rowOff>
                  </to>
                </anchor>
              </controlPr>
            </control>
          </mc:Choice>
        </mc:AlternateContent>
        <mc:AlternateContent xmlns:mc="http://schemas.openxmlformats.org/markup-compatibility/2006">
          <mc:Choice Requires="x14">
            <control shapeId="120154" r:id="rId380" name="frmPicToDMgrid85">
              <controlPr defaultSize="0" print="0" autoLine="0" autoPict="0" macro="[0]!frmPicToDMgrid85_Click">
                <anchor moveWithCells="1">
                  <from>
                    <xdr:col>36</xdr:col>
                    <xdr:colOff>9525</xdr:colOff>
                    <xdr:row>2045</xdr:row>
                    <xdr:rowOff>9525</xdr:rowOff>
                  </from>
                  <to>
                    <xdr:col>37</xdr:col>
                    <xdr:colOff>428625</xdr:colOff>
                    <xdr:row>2047</xdr:row>
                    <xdr:rowOff>0</xdr:rowOff>
                  </to>
                </anchor>
              </controlPr>
            </control>
          </mc:Choice>
        </mc:AlternateContent>
        <mc:AlternateContent xmlns:mc="http://schemas.openxmlformats.org/markup-compatibility/2006">
          <mc:Choice Requires="x14">
            <control shapeId="120155" r:id="rId381" name="frmPicToDMgrid86">
              <controlPr defaultSize="0" print="0" autoLine="0" autoPict="0" macro="[0]!frmPicToDMgrid86_Click">
                <anchor moveWithCells="1">
                  <from>
                    <xdr:col>36</xdr:col>
                    <xdr:colOff>9525</xdr:colOff>
                    <xdr:row>2069</xdr:row>
                    <xdr:rowOff>9525</xdr:rowOff>
                  </from>
                  <to>
                    <xdr:col>37</xdr:col>
                    <xdr:colOff>428625</xdr:colOff>
                    <xdr:row>2071</xdr:row>
                    <xdr:rowOff>0</xdr:rowOff>
                  </to>
                </anchor>
              </controlPr>
            </control>
          </mc:Choice>
        </mc:AlternateContent>
        <mc:AlternateContent xmlns:mc="http://schemas.openxmlformats.org/markup-compatibility/2006">
          <mc:Choice Requires="x14">
            <control shapeId="120156" r:id="rId382" name="frmPicToDMgrid87">
              <controlPr defaultSize="0" print="0" autoLine="0" autoPict="0" macro="[0]!frmPicToDMgrid87_Click">
                <anchor moveWithCells="1">
                  <from>
                    <xdr:col>36</xdr:col>
                    <xdr:colOff>9525</xdr:colOff>
                    <xdr:row>2093</xdr:row>
                    <xdr:rowOff>9525</xdr:rowOff>
                  </from>
                  <to>
                    <xdr:col>37</xdr:col>
                    <xdr:colOff>428625</xdr:colOff>
                    <xdr:row>2095</xdr:row>
                    <xdr:rowOff>0</xdr:rowOff>
                  </to>
                </anchor>
              </controlPr>
            </control>
          </mc:Choice>
        </mc:AlternateContent>
        <mc:AlternateContent xmlns:mc="http://schemas.openxmlformats.org/markup-compatibility/2006">
          <mc:Choice Requires="x14">
            <control shapeId="120157" r:id="rId383" name="frmPicToDMgrid88">
              <controlPr defaultSize="0" print="0" autoLine="0" autoPict="0" macro="[0]!frmPicToDMgrid88_Click">
                <anchor moveWithCells="1">
                  <from>
                    <xdr:col>36</xdr:col>
                    <xdr:colOff>9525</xdr:colOff>
                    <xdr:row>2117</xdr:row>
                    <xdr:rowOff>9525</xdr:rowOff>
                  </from>
                  <to>
                    <xdr:col>37</xdr:col>
                    <xdr:colOff>428625</xdr:colOff>
                    <xdr:row>2119</xdr:row>
                    <xdr:rowOff>0</xdr:rowOff>
                  </to>
                </anchor>
              </controlPr>
            </control>
          </mc:Choice>
        </mc:AlternateContent>
        <mc:AlternateContent xmlns:mc="http://schemas.openxmlformats.org/markup-compatibility/2006">
          <mc:Choice Requires="x14">
            <control shapeId="120158" r:id="rId384" name="frmPicToDMgrid89">
              <controlPr defaultSize="0" print="0" autoLine="0" autoPict="0" macro="[0]!frmPicToDMgrid89_Click">
                <anchor moveWithCells="1">
                  <from>
                    <xdr:col>36</xdr:col>
                    <xdr:colOff>9525</xdr:colOff>
                    <xdr:row>2141</xdr:row>
                    <xdr:rowOff>9525</xdr:rowOff>
                  </from>
                  <to>
                    <xdr:col>37</xdr:col>
                    <xdr:colOff>428625</xdr:colOff>
                    <xdr:row>2143</xdr:row>
                    <xdr:rowOff>0</xdr:rowOff>
                  </to>
                </anchor>
              </controlPr>
            </control>
          </mc:Choice>
        </mc:AlternateContent>
        <mc:AlternateContent xmlns:mc="http://schemas.openxmlformats.org/markup-compatibility/2006">
          <mc:Choice Requires="x14">
            <control shapeId="120159" r:id="rId385" name="frmPicToDMgrid90">
              <controlPr defaultSize="0" print="0" autoLine="0" autoPict="0" macro="[0]!frmPicToDMgrid90_Click">
                <anchor moveWithCells="1">
                  <from>
                    <xdr:col>36</xdr:col>
                    <xdr:colOff>9525</xdr:colOff>
                    <xdr:row>2165</xdr:row>
                    <xdr:rowOff>9525</xdr:rowOff>
                  </from>
                  <to>
                    <xdr:col>37</xdr:col>
                    <xdr:colOff>428625</xdr:colOff>
                    <xdr:row>2167</xdr:row>
                    <xdr:rowOff>0</xdr:rowOff>
                  </to>
                </anchor>
              </controlPr>
            </control>
          </mc:Choice>
        </mc:AlternateContent>
        <mc:AlternateContent xmlns:mc="http://schemas.openxmlformats.org/markup-compatibility/2006">
          <mc:Choice Requires="x14">
            <control shapeId="120160" r:id="rId386" name="frmPicToDMgrid91">
              <controlPr defaultSize="0" print="0" autoLine="0" autoPict="0" macro="[0]!frmPicToDMgrid91_Click">
                <anchor moveWithCells="1">
                  <from>
                    <xdr:col>36</xdr:col>
                    <xdr:colOff>9525</xdr:colOff>
                    <xdr:row>2189</xdr:row>
                    <xdr:rowOff>9525</xdr:rowOff>
                  </from>
                  <to>
                    <xdr:col>37</xdr:col>
                    <xdr:colOff>428625</xdr:colOff>
                    <xdr:row>2191</xdr:row>
                    <xdr:rowOff>0</xdr:rowOff>
                  </to>
                </anchor>
              </controlPr>
            </control>
          </mc:Choice>
        </mc:AlternateContent>
        <mc:AlternateContent xmlns:mc="http://schemas.openxmlformats.org/markup-compatibility/2006">
          <mc:Choice Requires="x14">
            <control shapeId="120161" r:id="rId387" name="frmPicToDMgrid92">
              <controlPr defaultSize="0" print="0" autoLine="0" autoPict="0" macro="[0]!frmPicToDMgrid92_Click">
                <anchor moveWithCells="1">
                  <from>
                    <xdr:col>36</xdr:col>
                    <xdr:colOff>9525</xdr:colOff>
                    <xdr:row>2213</xdr:row>
                    <xdr:rowOff>9525</xdr:rowOff>
                  </from>
                  <to>
                    <xdr:col>37</xdr:col>
                    <xdr:colOff>428625</xdr:colOff>
                    <xdr:row>2215</xdr:row>
                    <xdr:rowOff>0</xdr:rowOff>
                  </to>
                </anchor>
              </controlPr>
            </control>
          </mc:Choice>
        </mc:AlternateContent>
        <mc:AlternateContent xmlns:mc="http://schemas.openxmlformats.org/markup-compatibility/2006">
          <mc:Choice Requires="x14">
            <control shapeId="120162" r:id="rId388" name="frmPicToDMgrid93">
              <controlPr defaultSize="0" print="0" autoLine="0" autoPict="0" macro="[0]!frmPicToDMgrid93_Click">
                <anchor moveWithCells="1">
                  <from>
                    <xdr:col>36</xdr:col>
                    <xdr:colOff>9525</xdr:colOff>
                    <xdr:row>2237</xdr:row>
                    <xdr:rowOff>9525</xdr:rowOff>
                  </from>
                  <to>
                    <xdr:col>37</xdr:col>
                    <xdr:colOff>428625</xdr:colOff>
                    <xdr:row>2239</xdr:row>
                    <xdr:rowOff>0</xdr:rowOff>
                  </to>
                </anchor>
              </controlPr>
            </control>
          </mc:Choice>
        </mc:AlternateContent>
        <mc:AlternateContent xmlns:mc="http://schemas.openxmlformats.org/markup-compatibility/2006">
          <mc:Choice Requires="x14">
            <control shapeId="120163" r:id="rId389" name="frmPicToDMgrid94">
              <controlPr defaultSize="0" print="0" autoLine="0" autoPict="0" macro="[0]!frmPicToDMgrid94_Click">
                <anchor moveWithCells="1">
                  <from>
                    <xdr:col>36</xdr:col>
                    <xdr:colOff>9525</xdr:colOff>
                    <xdr:row>2261</xdr:row>
                    <xdr:rowOff>9525</xdr:rowOff>
                  </from>
                  <to>
                    <xdr:col>37</xdr:col>
                    <xdr:colOff>428625</xdr:colOff>
                    <xdr:row>2263</xdr:row>
                    <xdr:rowOff>0</xdr:rowOff>
                  </to>
                </anchor>
              </controlPr>
            </control>
          </mc:Choice>
        </mc:AlternateContent>
        <mc:AlternateContent xmlns:mc="http://schemas.openxmlformats.org/markup-compatibility/2006">
          <mc:Choice Requires="x14">
            <control shapeId="120164" r:id="rId390" name="frmPicToDMgrid95">
              <controlPr defaultSize="0" print="0" autoLine="0" autoPict="0" macro="[0]!frmPicToDMgrid95_Click">
                <anchor moveWithCells="1">
                  <from>
                    <xdr:col>36</xdr:col>
                    <xdr:colOff>9525</xdr:colOff>
                    <xdr:row>2285</xdr:row>
                    <xdr:rowOff>9525</xdr:rowOff>
                  </from>
                  <to>
                    <xdr:col>37</xdr:col>
                    <xdr:colOff>428625</xdr:colOff>
                    <xdr:row>2287</xdr:row>
                    <xdr:rowOff>0</xdr:rowOff>
                  </to>
                </anchor>
              </controlPr>
            </control>
          </mc:Choice>
        </mc:AlternateContent>
        <mc:AlternateContent xmlns:mc="http://schemas.openxmlformats.org/markup-compatibility/2006">
          <mc:Choice Requires="x14">
            <control shapeId="120165" r:id="rId391" name="frmPicToDMgrid96">
              <controlPr defaultSize="0" print="0" autoLine="0" autoPict="0" macro="[0]!frmPicToDMgrid96_Click">
                <anchor moveWithCells="1">
                  <from>
                    <xdr:col>36</xdr:col>
                    <xdr:colOff>9525</xdr:colOff>
                    <xdr:row>2309</xdr:row>
                    <xdr:rowOff>0</xdr:rowOff>
                  </from>
                  <to>
                    <xdr:col>37</xdr:col>
                    <xdr:colOff>428625</xdr:colOff>
                    <xdr:row>2310</xdr:row>
                    <xdr:rowOff>180975</xdr:rowOff>
                  </to>
                </anchor>
              </controlPr>
            </control>
          </mc:Choice>
        </mc:AlternateContent>
        <mc:AlternateContent xmlns:mc="http://schemas.openxmlformats.org/markup-compatibility/2006">
          <mc:Choice Requires="x14">
            <control shapeId="120168" r:id="rId392" name="frmPicToDMgrid99">
              <controlPr defaultSize="0" print="0" autoLine="0" autoPict="0" macro="[0]!frmPicToDMgrid99_Click">
                <anchor moveWithCells="1">
                  <from>
                    <xdr:col>36</xdr:col>
                    <xdr:colOff>9525</xdr:colOff>
                    <xdr:row>2381</xdr:row>
                    <xdr:rowOff>0</xdr:rowOff>
                  </from>
                  <to>
                    <xdr:col>37</xdr:col>
                    <xdr:colOff>428625</xdr:colOff>
                    <xdr:row>2382</xdr:row>
                    <xdr:rowOff>180975</xdr:rowOff>
                  </to>
                </anchor>
              </controlPr>
            </control>
          </mc:Choice>
        </mc:AlternateContent>
        <mc:AlternateContent xmlns:mc="http://schemas.openxmlformats.org/markup-compatibility/2006">
          <mc:Choice Requires="x14">
            <control shapeId="120268" r:id="rId393" name="frmPicMove01">
              <controlPr defaultSize="0" print="0" autoLine="0" autoPict="0" macro="[0]!frmPicMove01_Click">
                <anchor moveWithCells="1">
                  <from>
                    <xdr:col>36</xdr:col>
                    <xdr:colOff>142875</xdr:colOff>
                    <xdr:row>25</xdr:row>
                    <xdr:rowOff>133350</xdr:rowOff>
                  </from>
                  <to>
                    <xdr:col>36</xdr:col>
                    <xdr:colOff>438150</xdr:colOff>
                    <xdr:row>28</xdr:row>
                    <xdr:rowOff>0</xdr:rowOff>
                  </to>
                </anchor>
              </controlPr>
            </control>
          </mc:Choice>
        </mc:AlternateContent>
        <mc:AlternateContent xmlns:mc="http://schemas.openxmlformats.org/markup-compatibility/2006">
          <mc:Choice Requires="x14">
            <control shapeId="120269" r:id="rId394" name="frmPicMove02">
              <controlPr defaultSize="0" print="0" autoLine="0" autoPict="0" macro="[0]!frmPicMove02_Click">
                <anchor moveWithCells="1">
                  <from>
                    <xdr:col>36</xdr:col>
                    <xdr:colOff>142875</xdr:colOff>
                    <xdr:row>48</xdr:row>
                    <xdr:rowOff>133350</xdr:rowOff>
                  </from>
                  <to>
                    <xdr:col>36</xdr:col>
                    <xdr:colOff>438150</xdr:colOff>
                    <xdr:row>51</xdr:row>
                    <xdr:rowOff>0</xdr:rowOff>
                  </to>
                </anchor>
              </controlPr>
            </control>
          </mc:Choice>
        </mc:AlternateContent>
        <mc:AlternateContent xmlns:mc="http://schemas.openxmlformats.org/markup-compatibility/2006">
          <mc:Choice Requires="x14">
            <control shapeId="120270" r:id="rId395" name="frmPicMove03">
              <controlPr defaultSize="0" print="0" autoLine="0" autoPict="0" macro="[0]!frmPicMove03_Click">
                <anchor moveWithCells="1">
                  <from>
                    <xdr:col>36</xdr:col>
                    <xdr:colOff>142875</xdr:colOff>
                    <xdr:row>71</xdr:row>
                    <xdr:rowOff>133350</xdr:rowOff>
                  </from>
                  <to>
                    <xdr:col>36</xdr:col>
                    <xdr:colOff>438150</xdr:colOff>
                    <xdr:row>74</xdr:row>
                    <xdr:rowOff>0</xdr:rowOff>
                  </to>
                </anchor>
              </controlPr>
            </control>
          </mc:Choice>
        </mc:AlternateContent>
        <mc:AlternateContent xmlns:mc="http://schemas.openxmlformats.org/markup-compatibility/2006">
          <mc:Choice Requires="x14">
            <control shapeId="120271" r:id="rId396" name="frmPicMove04">
              <controlPr defaultSize="0" print="0" autoLine="0" autoPict="0" macro="[0]!frmPicMove04_Click">
                <anchor moveWithCells="1">
                  <from>
                    <xdr:col>36</xdr:col>
                    <xdr:colOff>142875</xdr:colOff>
                    <xdr:row>94</xdr:row>
                    <xdr:rowOff>133350</xdr:rowOff>
                  </from>
                  <to>
                    <xdr:col>36</xdr:col>
                    <xdr:colOff>438150</xdr:colOff>
                    <xdr:row>97</xdr:row>
                    <xdr:rowOff>0</xdr:rowOff>
                  </to>
                </anchor>
              </controlPr>
            </control>
          </mc:Choice>
        </mc:AlternateContent>
        <mc:AlternateContent xmlns:mc="http://schemas.openxmlformats.org/markup-compatibility/2006">
          <mc:Choice Requires="x14">
            <control shapeId="120272" r:id="rId397" name="frmPicMove05">
              <controlPr defaultSize="0" print="0" autoLine="0" autoPict="0" macro="[0]!frmPicMove05_Click">
                <anchor moveWithCells="1">
                  <from>
                    <xdr:col>36</xdr:col>
                    <xdr:colOff>142875</xdr:colOff>
                    <xdr:row>117</xdr:row>
                    <xdr:rowOff>123825</xdr:rowOff>
                  </from>
                  <to>
                    <xdr:col>36</xdr:col>
                    <xdr:colOff>438150</xdr:colOff>
                    <xdr:row>119</xdr:row>
                    <xdr:rowOff>152400</xdr:rowOff>
                  </to>
                </anchor>
              </controlPr>
            </control>
          </mc:Choice>
        </mc:AlternateContent>
        <mc:AlternateContent xmlns:mc="http://schemas.openxmlformats.org/markup-compatibility/2006">
          <mc:Choice Requires="x14">
            <control shapeId="120273" r:id="rId398" name="frmPicMove06">
              <controlPr defaultSize="0" print="0" autoLine="0" autoPict="0" macro="[0]!frmPicMove06_Click">
                <anchor moveWithCells="1">
                  <from>
                    <xdr:col>36</xdr:col>
                    <xdr:colOff>142875</xdr:colOff>
                    <xdr:row>140</xdr:row>
                    <xdr:rowOff>95250</xdr:rowOff>
                  </from>
                  <to>
                    <xdr:col>36</xdr:col>
                    <xdr:colOff>438150</xdr:colOff>
                    <xdr:row>142</xdr:row>
                    <xdr:rowOff>123825</xdr:rowOff>
                  </to>
                </anchor>
              </controlPr>
            </control>
          </mc:Choice>
        </mc:AlternateContent>
        <mc:AlternateContent xmlns:mc="http://schemas.openxmlformats.org/markup-compatibility/2006">
          <mc:Choice Requires="x14">
            <control shapeId="120274" r:id="rId399" name="frmPicMove07">
              <controlPr defaultSize="0" print="0" autoLine="0" autoPict="0" macro="[0]!frmPicMove07_Click">
                <anchor moveWithCells="1">
                  <from>
                    <xdr:col>36</xdr:col>
                    <xdr:colOff>142875</xdr:colOff>
                    <xdr:row>163</xdr:row>
                    <xdr:rowOff>66675</xdr:rowOff>
                  </from>
                  <to>
                    <xdr:col>36</xdr:col>
                    <xdr:colOff>438150</xdr:colOff>
                    <xdr:row>165</xdr:row>
                    <xdr:rowOff>95250</xdr:rowOff>
                  </to>
                </anchor>
              </controlPr>
            </control>
          </mc:Choice>
        </mc:AlternateContent>
        <mc:AlternateContent xmlns:mc="http://schemas.openxmlformats.org/markup-compatibility/2006">
          <mc:Choice Requires="x14">
            <control shapeId="120275" r:id="rId400" name="frmPicMove08">
              <controlPr defaultSize="0" print="0" autoLine="0" autoPict="0" macro="[0]!frmPicMove08_Click">
                <anchor moveWithCells="1">
                  <from>
                    <xdr:col>36</xdr:col>
                    <xdr:colOff>142875</xdr:colOff>
                    <xdr:row>186</xdr:row>
                    <xdr:rowOff>47625</xdr:rowOff>
                  </from>
                  <to>
                    <xdr:col>36</xdr:col>
                    <xdr:colOff>438150</xdr:colOff>
                    <xdr:row>188</xdr:row>
                    <xdr:rowOff>76200</xdr:rowOff>
                  </to>
                </anchor>
              </controlPr>
            </control>
          </mc:Choice>
        </mc:AlternateContent>
        <mc:AlternateContent xmlns:mc="http://schemas.openxmlformats.org/markup-compatibility/2006">
          <mc:Choice Requires="x14">
            <control shapeId="120276" r:id="rId401" name="frmPicMove09">
              <controlPr defaultSize="0" print="0" autoLine="0" autoPict="0" macro="[0]!frmPicMove09_Click">
                <anchor moveWithCells="1">
                  <from>
                    <xdr:col>36</xdr:col>
                    <xdr:colOff>142875</xdr:colOff>
                    <xdr:row>209</xdr:row>
                    <xdr:rowOff>9525</xdr:rowOff>
                  </from>
                  <to>
                    <xdr:col>36</xdr:col>
                    <xdr:colOff>438150</xdr:colOff>
                    <xdr:row>211</xdr:row>
                    <xdr:rowOff>38100</xdr:rowOff>
                  </to>
                </anchor>
              </controlPr>
            </control>
          </mc:Choice>
        </mc:AlternateContent>
        <mc:AlternateContent xmlns:mc="http://schemas.openxmlformats.org/markup-compatibility/2006">
          <mc:Choice Requires="x14">
            <control shapeId="120277" r:id="rId402" name="frmPicMove10">
              <controlPr defaultSize="0" print="0" autoLine="0" autoPict="0" macro="[0]!frmPicMove10_Click">
                <anchor moveWithCells="1">
                  <from>
                    <xdr:col>36</xdr:col>
                    <xdr:colOff>142875</xdr:colOff>
                    <xdr:row>231</xdr:row>
                    <xdr:rowOff>133350</xdr:rowOff>
                  </from>
                  <to>
                    <xdr:col>36</xdr:col>
                    <xdr:colOff>438150</xdr:colOff>
                    <xdr:row>234</xdr:row>
                    <xdr:rowOff>9525</xdr:rowOff>
                  </to>
                </anchor>
              </controlPr>
            </control>
          </mc:Choice>
        </mc:AlternateContent>
        <mc:AlternateContent xmlns:mc="http://schemas.openxmlformats.org/markup-compatibility/2006">
          <mc:Choice Requires="x14">
            <control shapeId="120278" r:id="rId403" name="frmPicMove11">
              <controlPr defaultSize="0" print="0" autoLine="0" autoPict="0" macro="[0]!frmPicMove11_Click">
                <anchor moveWithCells="1">
                  <from>
                    <xdr:col>36</xdr:col>
                    <xdr:colOff>142875</xdr:colOff>
                    <xdr:row>254</xdr:row>
                    <xdr:rowOff>114300</xdr:rowOff>
                  </from>
                  <to>
                    <xdr:col>36</xdr:col>
                    <xdr:colOff>438150</xdr:colOff>
                    <xdr:row>256</xdr:row>
                    <xdr:rowOff>142875</xdr:rowOff>
                  </to>
                </anchor>
              </controlPr>
            </control>
          </mc:Choice>
        </mc:AlternateContent>
        <mc:AlternateContent xmlns:mc="http://schemas.openxmlformats.org/markup-compatibility/2006">
          <mc:Choice Requires="x14">
            <control shapeId="120279" r:id="rId404" name="frmPicMove12">
              <controlPr defaultSize="0" print="0" autoLine="0" autoPict="0" macro="[0]!frmPicMove12_Click">
                <anchor moveWithCells="1">
                  <from>
                    <xdr:col>36</xdr:col>
                    <xdr:colOff>142875</xdr:colOff>
                    <xdr:row>277</xdr:row>
                    <xdr:rowOff>76200</xdr:rowOff>
                  </from>
                  <to>
                    <xdr:col>36</xdr:col>
                    <xdr:colOff>438150</xdr:colOff>
                    <xdr:row>279</xdr:row>
                    <xdr:rowOff>104775</xdr:rowOff>
                  </to>
                </anchor>
              </controlPr>
            </control>
          </mc:Choice>
        </mc:AlternateContent>
        <mc:AlternateContent xmlns:mc="http://schemas.openxmlformats.org/markup-compatibility/2006">
          <mc:Choice Requires="x14">
            <control shapeId="120280" r:id="rId405" name="frmPicMove13">
              <controlPr defaultSize="0" print="0" autoLine="0" autoPict="0" macro="[0]!frmPicMove13_Click">
                <anchor moveWithCells="1">
                  <from>
                    <xdr:col>36</xdr:col>
                    <xdr:colOff>142875</xdr:colOff>
                    <xdr:row>300</xdr:row>
                    <xdr:rowOff>57150</xdr:rowOff>
                  </from>
                  <to>
                    <xdr:col>36</xdr:col>
                    <xdr:colOff>438150</xdr:colOff>
                    <xdr:row>302</xdr:row>
                    <xdr:rowOff>85725</xdr:rowOff>
                  </to>
                </anchor>
              </controlPr>
            </control>
          </mc:Choice>
        </mc:AlternateContent>
        <mc:AlternateContent xmlns:mc="http://schemas.openxmlformats.org/markup-compatibility/2006">
          <mc:Choice Requires="x14">
            <control shapeId="120281" r:id="rId406" name="frmPicMove14">
              <controlPr defaultSize="0" print="0" autoLine="0" autoPict="0" macro="[0]!frmPicMove14_Click">
                <anchor moveWithCells="1">
                  <from>
                    <xdr:col>36</xdr:col>
                    <xdr:colOff>142875</xdr:colOff>
                    <xdr:row>323</xdr:row>
                    <xdr:rowOff>28575</xdr:rowOff>
                  </from>
                  <to>
                    <xdr:col>36</xdr:col>
                    <xdr:colOff>438150</xdr:colOff>
                    <xdr:row>325</xdr:row>
                    <xdr:rowOff>57150</xdr:rowOff>
                  </to>
                </anchor>
              </controlPr>
            </control>
          </mc:Choice>
        </mc:AlternateContent>
        <mc:AlternateContent xmlns:mc="http://schemas.openxmlformats.org/markup-compatibility/2006">
          <mc:Choice Requires="x14">
            <control shapeId="120282" r:id="rId407" name="frmPicMove15">
              <controlPr defaultSize="0" print="0" autoLine="0" autoPict="0" macro="[0]!frmPicMove15_Click">
                <anchor moveWithCells="1">
                  <from>
                    <xdr:col>36</xdr:col>
                    <xdr:colOff>142875</xdr:colOff>
                    <xdr:row>345</xdr:row>
                    <xdr:rowOff>152400</xdr:rowOff>
                  </from>
                  <to>
                    <xdr:col>36</xdr:col>
                    <xdr:colOff>438150</xdr:colOff>
                    <xdr:row>348</xdr:row>
                    <xdr:rowOff>19050</xdr:rowOff>
                  </to>
                </anchor>
              </controlPr>
            </control>
          </mc:Choice>
        </mc:AlternateContent>
        <mc:AlternateContent xmlns:mc="http://schemas.openxmlformats.org/markup-compatibility/2006">
          <mc:Choice Requires="x14">
            <control shapeId="120283" r:id="rId408" name="frmPicMove16">
              <controlPr defaultSize="0" print="0" autoLine="0" autoPict="0" macro="[0]!frmPicMove16_Click">
                <anchor moveWithCells="1">
                  <from>
                    <xdr:col>36</xdr:col>
                    <xdr:colOff>142875</xdr:colOff>
                    <xdr:row>368</xdr:row>
                    <xdr:rowOff>161925</xdr:rowOff>
                  </from>
                  <to>
                    <xdr:col>36</xdr:col>
                    <xdr:colOff>438150</xdr:colOff>
                    <xdr:row>370</xdr:row>
                    <xdr:rowOff>152400</xdr:rowOff>
                  </to>
                </anchor>
              </controlPr>
            </control>
          </mc:Choice>
        </mc:AlternateContent>
        <mc:AlternateContent xmlns:mc="http://schemas.openxmlformats.org/markup-compatibility/2006">
          <mc:Choice Requires="x14">
            <control shapeId="120284" r:id="rId409" name="frmPicMove17">
              <controlPr defaultSize="0" print="0" autoLine="0" autoPict="0" macro="[0]!frmPicMove17_Click">
                <anchor moveWithCells="1">
                  <from>
                    <xdr:col>36</xdr:col>
                    <xdr:colOff>142875</xdr:colOff>
                    <xdr:row>391</xdr:row>
                    <xdr:rowOff>161925</xdr:rowOff>
                  </from>
                  <to>
                    <xdr:col>36</xdr:col>
                    <xdr:colOff>438150</xdr:colOff>
                    <xdr:row>393</xdr:row>
                    <xdr:rowOff>123825</xdr:rowOff>
                  </to>
                </anchor>
              </controlPr>
            </control>
          </mc:Choice>
        </mc:AlternateContent>
        <mc:AlternateContent xmlns:mc="http://schemas.openxmlformats.org/markup-compatibility/2006">
          <mc:Choice Requires="x14">
            <control shapeId="120285" r:id="rId410" name="frmPicMove18">
              <controlPr defaultSize="0" print="0" autoLine="0" autoPict="0" macro="[0]!frmPicMove18_Click">
                <anchor moveWithCells="1">
                  <from>
                    <xdr:col>36</xdr:col>
                    <xdr:colOff>142875</xdr:colOff>
                    <xdr:row>414</xdr:row>
                    <xdr:rowOff>171450</xdr:rowOff>
                  </from>
                  <to>
                    <xdr:col>36</xdr:col>
                    <xdr:colOff>438150</xdr:colOff>
                    <xdr:row>416</xdr:row>
                    <xdr:rowOff>133350</xdr:rowOff>
                  </to>
                </anchor>
              </controlPr>
            </control>
          </mc:Choice>
        </mc:AlternateContent>
        <mc:AlternateContent xmlns:mc="http://schemas.openxmlformats.org/markup-compatibility/2006">
          <mc:Choice Requires="x14">
            <control shapeId="120286" r:id="rId411" name="frmPicMove19">
              <controlPr defaultSize="0" print="0" autoLine="0" autoPict="0" macro="[0]!frmPicMove19_Click">
                <anchor moveWithCells="1">
                  <from>
                    <xdr:col>36</xdr:col>
                    <xdr:colOff>142875</xdr:colOff>
                    <xdr:row>437</xdr:row>
                    <xdr:rowOff>142875</xdr:rowOff>
                  </from>
                  <to>
                    <xdr:col>36</xdr:col>
                    <xdr:colOff>438150</xdr:colOff>
                    <xdr:row>439</xdr:row>
                    <xdr:rowOff>133350</xdr:rowOff>
                  </to>
                </anchor>
              </controlPr>
            </control>
          </mc:Choice>
        </mc:AlternateContent>
        <mc:AlternateContent xmlns:mc="http://schemas.openxmlformats.org/markup-compatibility/2006">
          <mc:Choice Requires="x14">
            <control shapeId="120287" r:id="rId412" name="frmPicMove20">
              <controlPr defaultSize="0" print="0" autoLine="0" autoPict="0" macro="[0]!frmPicMove20_Click">
                <anchor moveWithCells="1">
                  <from>
                    <xdr:col>36</xdr:col>
                    <xdr:colOff>142875</xdr:colOff>
                    <xdr:row>460</xdr:row>
                    <xdr:rowOff>104775</xdr:rowOff>
                  </from>
                  <to>
                    <xdr:col>36</xdr:col>
                    <xdr:colOff>438150</xdr:colOff>
                    <xdr:row>462</xdr:row>
                    <xdr:rowOff>133350</xdr:rowOff>
                  </to>
                </anchor>
              </controlPr>
            </control>
          </mc:Choice>
        </mc:AlternateContent>
        <mc:AlternateContent xmlns:mc="http://schemas.openxmlformats.org/markup-compatibility/2006">
          <mc:Choice Requires="x14">
            <control shapeId="120288" r:id="rId413" name="frmPicMove21">
              <controlPr defaultSize="0" print="0" autoLine="0" autoPict="0" macro="[0]!frmPicMove21_Click">
                <anchor moveWithCells="1">
                  <from>
                    <xdr:col>36</xdr:col>
                    <xdr:colOff>142875</xdr:colOff>
                    <xdr:row>483</xdr:row>
                    <xdr:rowOff>85725</xdr:rowOff>
                  </from>
                  <to>
                    <xdr:col>36</xdr:col>
                    <xdr:colOff>438150</xdr:colOff>
                    <xdr:row>485</xdr:row>
                    <xdr:rowOff>114300</xdr:rowOff>
                  </to>
                </anchor>
              </controlPr>
            </control>
          </mc:Choice>
        </mc:AlternateContent>
        <mc:AlternateContent xmlns:mc="http://schemas.openxmlformats.org/markup-compatibility/2006">
          <mc:Choice Requires="x14">
            <control shapeId="120289" r:id="rId414" name="frmPicMove22">
              <controlPr defaultSize="0" print="0" autoLine="0" autoPict="0" macro="[0]!frmPicMove22_Click">
                <anchor moveWithCells="1">
                  <from>
                    <xdr:col>36</xdr:col>
                    <xdr:colOff>142875</xdr:colOff>
                    <xdr:row>506</xdr:row>
                    <xdr:rowOff>47625</xdr:rowOff>
                  </from>
                  <to>
                    <xdr:col>36</xdr:col>
                    <xdr:colOff>438150</xdr:colOff>
                    <xdr:row>508</xdr:row>
                    <xdr:rowOff>76200</xdr:rowOff>
                  </to>
                </anchor>
              </controlPr>
            </control>
          </mc:Choice>
        </mc:AlternateContent>
        <mc:AlternateContent xmlns:mc="http://schemas.openxmlformats.org/markup-compatibility/2006">
          <mc:Choice Requires="x14">
            <control shapeId="120290" r:id="rId415" name="frmPicMove23">
              <controlPr defaultSize="0" print="0" autoLine="0" autoPict="0" macro="[0]!frmPicMove23_Click">
                <anchor moveWithCells="1">
                  <from>
                    <xdr:col>36</xdr:col>
                    <xdr:colOff>142875</xdr:colOff>
                    <xdr:row>529</xdr:row>
                    <xdr:rowOff>28575</xdr:rowOff>
                  </from>
                  <to>
                    <xdr:col>36</xdr:col>
                    <xdr:colOff>438150</xdr:colOff>
                    <xdr:row>531</xdr:row>
                    <xdr:rowOff>57150</xdr:rowOff>
                  </to>
                </anchor>
              </controlPr>
            </control>
          </mc:Choice>
        </mc:AlternateContent>
        <mc:AlternateContent xmlns:mc="http://schemas.openxmlformats.org/markup-compatibility/2006">
          <mc:Choice Requires="x14">
            <control shapeId="120291" r:id="rId416" name="frmPicMove24">
              <controlPr defaultSize="0" print="0" autoLine="0" autoPict="0" macro="[0]!frmPicMove24_Click">
                <anchor moveWithCells="1">
                  <from>
                    <xdr:col>36</xdr:col>
                    <xdr:colOff>142875</xdr:colOff>
                    <xdr:row>551</xdr:row>
                    <xdr:rowOff>152400</xdr:rowOff>
                  </from>
                  <to>
                    <xdr:col>36</xdr:col>
                    <xdr:colOff>438150</xdr:colOff>
                    <xdr:row>554</xdr:row>
                    <xdr:rowOff>28575</xdr:rowOff>
                  </to>
                </anchor>
              </controlPr>
            </control>
          </mc:Choice>
        </mc:AlternateContent>
        <mc:AlternateContent xmlns:mc="http://schemas.openxmlformats.org/markup-compatibility/2006">
          <mc:Choice Requires="x14">
            <control shapeId="120292" r:id="rId417" name="frmPicMove25">
              <controlPr defaultSize="0" print="0" autoLine="0" autoPict="0" macro="[0]!frmPicMove25_Click">
                <anchor moveWithCells="1">
                  <from>
                    <xdr:col>36</xdr:col>
                    <xdr:colOff>142875</xdr:colOff>
                    <xdr:row>574</xdr:row>
                    <xdr:rowOff>123825</xdr:rowOff>
                  </from>
                  <to>
                    <xdr:col>36</xdr:col>
                    <xdr:colOff>438150</xdr:colOff>
                    <xdr:row>576</xdr:row>
                    <xdr:rowOff>152400</xdr:rowOff>
                  </to>
                </anchor>
              </controlPr>
            </control>
          </mc:Choice>
        </mc:AlternateContent>
        <mc:AlternateContent xmlns:mc="http://schemas.openxmlformats.org/markup-compatibility/2006">
          <mc:Choice Requires="x14">
            <control shapeId="120293" r:id="rId418" name="frmPicMove26">
              <controlPr defaultSize="0" print="0" autoLine="0" autoPict="0" macro="[0]!frmPicMove26_Click">
                <anchor moveWithCells="1">
                  <from>
                    <xdr:col>36</xdr:col>
                    <xdr:colOff>142875</xdr:colOff>
                    <xdr:row>597</xdr:row>
                    <xdr:rowOff>95250</xdr:rowOff>
                  </from>
                  <to>
                    <xdr:col>36</xdr:col>
                    <xdr:colOff>438150</xdr:colOff>
                    <xdr:row>599</xdr:row>
                    <xdr:rowOff>123825</xdr:rowOff>
                  </to>
                </anchor>
              </controlPr>
            </control>
          </mc:Choice>
        </mc:AlternateContent>
        <mc:AlternateContent xmlns:mc="http://schemas.openxmlformats.org/markup-compatibility/2006">
          <mc:Choice Requires="x14">
            <control shapeId="120294" r:id="rId419" name="frmPicMove27">
              <controlPr defaultSize="0" print="0" autoLine="0" autoPict="0" macro="[0]!frmPicMove27_Click">
                <anchor moveWithCells="1">
                  <from>
                    <xdr:col>36</xdr:col>
                    <xdr:colOff>142875</xdr:colOff>
                    <xdr:row>620</xdr:row>
                    <xdr:rowOff>66675</xdr:rowOff>
                  </from>
                  <to>
                    <xdr:col>36</xdr:col>
                    <xdr:colOff>438150</xdr:colOff>
                    <xdr:row>622</xdr:row>
                    <xdr:rowOff>95250</xdr:rowOff>
                  </to>
                </anchor>
              </controlPr>
            </control>
          </mc:Choice>
        </mc:AlternateContent>
        <mc:AlternateContent xmlns:mc="http://schemas.openxmlformats.org/markup-compatibility/2006">
          <mc:Choice Requires="x14">
            <control shapeId="120295" r:id="rId420" name="frmPicMove28">
              <controlPr defaultSize="0" print="0" autoLine="0" autoPict="0" macro="[0]!frmPicMove28_Click">
                <anchor moveWithCells="1">
                  <from>
                    <xdr:col>36</xdr:col>
                    <xdr:colOff>142875</xdr:colOff>
                    <xdr:row>643</xdr:row>
                    <xdr:rowOff>38100</xdr:rowOff>
                  </from>
                  <to>
                    <xdr:col>36</xdr:col>
                    <xdr:colOff>438150</xdr:colOff>
                    <xdr:row>645</xdr:row>
                    <xdr:rowOff>66675</xdr:rowOff>
                  </to>
                </anchor>
              </controlPr>
            </control>
          </mc:Choice>
        </mc:AlternateContent>
        <mc:AlternateContent xmlns:mc="http://schemas.openxmlformats.org/markup-compatibility/2006">
          <mc:Choice Requires="x14">
            <control shapeId="120296" r:id="rId421" name="frmPicMove29">
              <controlPr defaultSize="0" print="0" autoLine="0" autoPict="0" macro="[0]!frmPicMove29_Click">
                <anchor moveWithCells="1">
                  <from>
                    <xdr:col>36</xdr:col>
                    <xdr:colOff>142875</xdr:colOff>
                    <xdr:row>666</xdr:row>
                    <xdr:rowOff>9525</xdr:rowOff>
                  </from>
                  <to>
                    <xdr:col>36</xdr:col>
                    <xdr:colOff>438150</xdr:colOff>
                    <xdr:row>668</xdr:row>
                    <xdr:rowOff>38100</xdr:rowOff>
                  </to>
                </anchor>
              </controlPr>
            </control>
          </mc:Choice>
        </mc:AlternateContent>
        <mc:AlternateContent xmlns:mc="http://schemas.openxmlformats.org/markup-compatibility/2006">
          <mc:Choice Requires="x14">
            <control shapeId="120297" r:id="rId422" name="frmPicMove30">
              <controlPr defaultSize="0" print="0" autoLine="0" autoPict="0" macro="[0]!frmPicMove30_Click">
                <anchor moveWithCells="1">
                  <from>
                    <xdr:col>36</xdr:col>
                    <xdr:colOff>142875</xdr:colOff>
                    <xdr:row>688</xdr:row>
                    <xdr:rowOff>133350</xdr:rowOff>
                  </from>
                  <to>
                    <xdr:col>36</xdr:col>
                    <xdr:colOff>438150</xdr:colOff>
                    <xdr:row>691</xdr:row>
                    <xdr:rowOff>9525</xdr:rowOff>
                  </to>
                </anchor>
              </controlPr>
            </control>
          </mc:Choice>
        </mc:AlternateContent>
        <mc:AlternateContent xmlns:mc="http://schemas.openxmlformats.org/markup-compatibility/2006">
          <mc:Choice Requires="x14">
            <control shapeId="120298" r:id="rId423" name="frmPicMove31">
              <controlPr defaultSize="0" print="0" autoLine="0" autoPict="0" macro="[0]!frmPicMove31_Click">
                <anchor moveWithCells="1">
                  <from>
                    <xdr:col>36</xdr:col>
                    <xdr:colOff>142875</xdr:colOff>
                    <xdr:row>711</xdr:row>
                    <xdr:rowOff>114300</xdr:rowOff>
                  </from>
                  <to>
                    <xdr:col>36</xdr:col>
                    <xdr:colOff>438150</xdr:colOff>
                    <xdr:row>713</xdr:row>
                    <xdr:rowOff>142875</xdr:rowOff>
                  </to>
                </anchor>
              </controlPr>
            </control>
          </mc:Choice>
        </mc:AlternateContent>
        <mc:AlternateContent xmlns:mc="http://schemas.openxmlformats.org/markup-compatibility/2006">
          <mc:Choice Requires="x14">
            <control shapeId="120299" r:id="rId424" name="frmPicMove32">
              <controlPr defaultSize="0" print="0" autoLine="0" autoPict="0" macro="[0]!frmPicMove32_Click">
                <anchor moveWithCells="1">
                  <from>
                    <xdr:col>36</xdr:col>
                    <xdr:colOff>142875</xdr:colOff>
                    <xdr:row>734</xdr:row>
                    <xdr:rowOff>76200</xdr:rowOff>
                  </from>
                  <to>
                    <xdr:col>36</xdr:col>
                    <xdr:colOff>438150</xdr:colOff>
                    <xdr:row>736</xdr:row>
                    <xdr:rowOff>104775</xdr:rowOff>
                  </to>
                </anchor>
              </controlPr>
            </control>
          </mc:Choice>
        </mc:AlternateContent>
        <mc:AlternateContent xmlns:mc="http://schemas.openxmlformats.org/markup-compatibility/2006">
          <mc:Choice Requires="x14">
            <control shapeId="120300" r:id="rId425" name="frmPicMove33">
              <controlPr defaultSize="0" print="0" autoLine="0" autoPict="0" macro="[0]!frmPicMove33_Click">
                <anchor moveWithCells="1">
                  <from>
                    <xdr:col>36</xdr:col>
                    <xdr:colOff>142875</xdr:colOff>
                    <xdr:row>757</xdr:row>
                    <xdr:rowOff>47625</xdr:rowOff>
                  </from>
                  <to>
                    <xdr:col>36</xdr:col>
                    <xdr:colOff>438150</xdr:colOff>
                    <xdr:row>759</xdr:row>
                    <xdr:rowOff>76200</xdr:rowOff>
                  </to>
                </anchor>
              </controlPr>
            </control>
          </mc:Choice>
        </mc:AlternateContent>
        <mc:AlternateContent xmlns:mc="http://schemas.openxmlformats.org/markup-compatibility/2006">
          <mc:Choice Requires="x14">
            <control shapeId="120301" r:id="rId426" name="frmPicMove34">
              <controlPr defaultSize="0" print="0" autoLine="0" autoPict="0" macro="[0]!frmPicMove34_Click">
                <anchor moveWithCells="1">
                  <from>
                    <xdr:col>36</xdr:col>
                    <xdr:colOff>142875</xdr:colOff>
                    <xdr:row>780</xdr:row>
                    <xdr:rowOff>9525</xdr:rowOff>
                  </from>
                  <to>
                    <xdr:col>36</xdr:col>
                    <xdr:colOff>438150</xdr:colOff>
                    <xdr:row>782</xdr:row>
                    <xdr:rowOff>38100</xdr:rowOff>
                  </to>
                </anchor>
              </controlPr>
            </control>
          </mc:Choice>
        </mc:AlternateContent>
        <mc:AlternateContent xmlns:mc="http://schemas.openxmlformats.org/markup-compatibility/2006">
          <mc:Choice Requires="x14">
            <control shapeId="120302" r:id="rId427" name="frmPicMove35">
              <controlPr defaultSize="0" print="0" autoLine="0" autoPict="0" macro="[0]!frmPicMove35_Click">
                <anchor moveWithCells="1">
                  <from>
                    <xdr:col>36</xdr:col>
                    <xdr:colOff>142875</xdr:colOff>
                    <xdr:row>802</xdr:row>
                    <xdr:rowOff>133350</xdr:rowOff>
                  </from>
                  <to>
                    <xdr:col>36</xdr:col>
                    <xdr:colOff>438150</xdr:colOff>
                    <xdr:row>805</xdr:row>
                    <xdr:rowOff>9525</xdr:rowOff>
                  </to>
                </anchor>
              </controlPr>
            </control>
          </mc:Choice>
        </mc:AlternateContent>
        <mc:AlternateContent xmlns:mc="http://schemas.openxmlformats.org/markup-compatibility/2006">
          <mc:Choice Requires="x14">
            <control shapeId="120303" r:id="rId428" name="frmPicMove36">
              <controlPr defaultSize="0" print="0" autoLine="0" autoPict="0" macro="[0]!frmPicMove36_Click">
                <anchor moveWithCells="1">
                  <from>
                    <xdr:col>36</xdr:col>
                    <xdr:colOff>9525</xdr:colOff>
                    <xdr:row>866</xdr:row>
                    <xdr:rowOff>142875</xdr:rowOff>
                  </from>
                  <to>
                    <xdr:col>36</xdr:col>
                    <xdr:colOff>304800</xdr:colOff>
                    <xdr:row>869</xdr:row>
                    <xdr:rowOff>0</xdr:rowOff>
                  </to>
                </anchor>
              </controlPr>
            </control>
          </mc:Choice>
        </mc:AlternateContent>
        <mc:AlternateContent xmlns:mc="http://schemas.openxmlformats.org/markup-compatibility/2006">
          <mc:Choice Requires="x14">
            <control shapeId="120304" r:id="rId429" name="frmPicMove37">
              <controlPr defaultSize="0" print="0" autoLine="0" autoPict="0" macro="[0]!frmPicMove37_Click">
                <anchor moveWithCells="1">
                  <from>
                    <xdr:col>36</xdr:col>
                    <xdr:colOff>9525</xdr:colOff>
                    <xdr:row>890</xdr:row>
                    <xdr:rowOff>142875</xdr:rowOff>
                  </from>
                  <to>
                    <xdr:col>36</xdr:col>
                    <xdr:colOff>304800</xdr:colOff>
                    <xdr:row>893</xdr:row>
                    <xdr:rowOff>0</xdr:rowOff>
                  </to>
                </anchor>
              </controlPr>
            </control>
          </mc:Choice>
        </mc:AlternateContent>
        <mc:AlternateContent xmlns:mc="http://schemas.openxmlformats.org/markup-compatibility/2006">
          <mc:Choice Requires="x14">
            <control shapeId="120305" r:id="rId430" name="frmPicMove38">
              <controlPr defaultSize="0" print="0" autoLine="0" autoPict="0" macro="[0]!frmPicMove38_Click">
                <anchor moveWithCells="1">
                  <from>
                    <xdr:col>36</xdr:col>
                    <xdr:colOff>9525</xdr:colOff>
                    <xdr:row>914</xdr:row>
                    <xdr:rowOff>142875</xdr:rowOff>
                  </from>
                  <to>
                    <xdr:col>36</xdr:col>
                    <xdr:colOff>304800</xdr:colOff>
                    <xdr:row>917</xdr:row>
                    <xdr:rowOff>0</xdr:rowOff>
                  </to>
                </anchor>
              </controlPr>
            </control>
          </mc:Choice>
        </mc:AlternateContent>
        <mc:AlternateContent xmlns:mc="http://schemas.openxmlformats.org/markup-compatibility/2006">
          <mc:Choice Requires="x14">
            <control shapeId="120306" r:id="rId431" name="frmPicMove39">
              <controlPr defaultSize="0" print="0" autoLine="0" autoPict="0" macro="[0]!frmPicMove39_Click">
                <anchor moveWithCells="1">
                  <from>
                    <xdr:col>36</xdr:col>
                    <xdr:colOff>9525</xdr:colOff>
                    <xdr:row>938</xdr:row>
                    <xdr:rowOff>142875</xdr:rowOff>
                  </from>
                  <to>
                    <xdr:col>36</xdr:col>
                    <xdr:colOff>304800</xdr:colOff>
                    <xdr:row>941</xdr:row>
                    <xdr:rowOff>0</xdr:rowOff>
                  </to>
                </anchor>
              </controlPr>
            </control>
          </mc:Choice>
        </mc:AlternateContent>
        <mc:AlternateContent xmlns:mc="http://schemas.openxmlformats.org/markup-compatibility/2006">
          <mc:Choice Requires="x14">
            <control shapeId="120307" r:id="rId432" name="frmPicMove40">
              <controlPr defaultSize="0" print="0" autoLine="0" autoPict="0" macro="[0]!frmPicMove40_Click">
                <anchor moveWithCells="1">
                  <from>
                    <xdr:col>36</xdr:col>
                    <xdr:colOff>9525</xdr:colOff>
                    <xdr:row>962</xdr:row>
                    <xdr:rowOff>142875</xdr:rowOff>
                  </from>
                  <to>
                    <xdr:col>36</xdr:col>
                    <xdr:colOff>304800</xdr:colOff>
                    <xdr:row>965</xdr:row>
                    <xdr:rowOff>0</xdr:rowOff>
                  </to>
                </anchor>
              </controlPr>
            </control>
          </mc:Choice>
        </mc:AlternateContent>
        <mc:AlternateContent xmlns:mc="http://schemas.openxmlformats.org/markup-compatibility/2006">
          <mc:Choice Requires="x14">
            <control shapeId="120308" r:id="rId433" name="frmPicMove41">
              <controlPr defaultSize="0" print="0" autoLine="0" autoPict="0" macro="[0]!frmPicMove41_Click">
                <anchor moveWithCells="1">
                  <from>
                    <xdr:col>36</xdr:col>
                    <xdr:colOff>9525</xdr:colOff>
                    <xdr:row>986</xdr:row>
                    <xdr:rowOff>142875</xdr:rowOff>
                  </from>
                  <to>
                    <xdr:col>36</xdr:col>
                    <xdr:colOff>304800</xdr:colOff>
                    <xdr:row>989</xdr:row>
                    <xdr:rowOff>0</xdr:rowOff>
                  </to>
                </anchor>
              </controlPr>
            </control>
          </mc:Choice>
        </mc:AlternateContent>
        <mc:AlternateContent xmlns:mc="http://schemas.openxmlformats.org/markup-compatibility/2006">
          <mc:Choice Requires="x14">
            <control shapeId="120309" r:id="rId434" name="frmPicMove42">
              <controlPr defaultSize="0" print="0" autoLine="0" autoPict="0" macro="[0]!frmPicMove42_Click">
                <anchor moveWithCells="1">
                  <from>
                    <xdr:col>36</xdr:col>
                    <xdr:colOff>9525</xdr:colOff>
                    <xdr:row>1010</xdr:row>
                    <xdr:rowOff>142875</xdr:rowOff>
                  </from>
                  <to>
                    <xdr:col>36</xdr:col>
                    <xdr:colOff>304800</xdr:colOff>
                    <xdr:row>1013</xdr:row>
                    <xdr:rowOff>0</xdr:rowOff>
                  </to>
                </anchor>
              </controlPr>
            </control>
          </mc:Choice>
        </mc:AlternateContent>
        <mc:AlternateContent xmlns:mc="http://schemas.openxmlformats.org/markup-compatibility/2006">
          <mc:Choice Requires="x14">
            <control shapeId="120310" r:id="rId435" name="frmPicMove43">
              <controlPr defaultSize="0" print="0" autoLine="0" autoPict="0" macro="[0]!frmPicMove43_Click">
                <anchor moveWithCells="1">
                  <from>
                    <xdr:col>36</xdr:col>
                    <xdr:colOff>9525</xdr:colOff>
                    <xdr:row>1034</xdr:row>
                    <xdr:rowOff>142875</xdr:rowOff>
                  </from>
                  <to>
                    <xdr:col>36</xdr:col>
                    <xdr:colOff>304800</xdr:colOff>
                    <xdr:row>1037</xdr:row>
                    <xdr:rowOff>0</xdr:rowOff>
                  </to>
                </anchor>
              </controlPr>
            </control>
          </mc:Choice>
        </mc:AlternateContent>
        <mc:AlternateContent xmlns:mc="http://schemas.openxmlformats.org/markup-compatibility/2006">
          <mc:Choice Requires="x14">
            <control shapeId="120311" r:id="rId436" name="frmPicMove44">
              <controlPr defaultSize="0" print="0" autoLine="0" autoPict="0" macro="[0]!frmPicMove44_Click">
                <anchor moveWithCells="1">
                  <from>
                    <xdr:col>36</xdr:col>
                    <xdr:colOff>9525</xdr:colOff>
                    <xdr:row>1058</xdr:row>
                    <xdr:rowOff>142875</xdr:rowOff>
                  </from>
                  <to>
                    <xdr:col>36</xdr:col>
                    <xdr:colOff>304800</xdr:colOff>
                    <xdr:row>1061</xdr:row>
                    <xdr:rowOff>0</xdr:rowOff>
                  </to>
                </anchor>
              </controlPr>
            </control>
          </mc:Choice>
        </mc:AlternateContent>
        <mc:AlternateContent xmlns:mc="http://schemas.openxmlformats.org/markup-compatibility/2006">
          <mc:Choice Requires="x14">
            <control shapeId="120312" r:id="rId437" name="frmPicMove45">
              <controlPr defaultSize="0" print="0" autoLine="0" autoPict="0" macro="[0]!frmPicMove45_Click">
                <anchor moveWithCells="1">
                  <from>
                    <xdr:col>36</xdr:col>
                    <xdr:colOff>9525</xdr:colOff>
                    <xdr:row>1082</xdr:row>
                    <xdr:rowOff>142875</xdr:rowOff>
                  </from>
                  <to>
                    <xdr:col>36</xdr:col>
                    <xdr:colOff>304800</xdr:colOff>
                    <xdr:row>1085</xdr:row>
                    <xdr:rowOff>0</xdr:rowOff>
                  </to>
                </anchor>
              </controlPr>
            </control>
          </mc:Choice>
        </mc:AlternateContent>
        <mc:AlternateContent xmlns:mc="http://schemas.openxmlformats.org/markup-compatibility/2006">
          <mc:Choice Requires="x14">
            <control shapeId="120313" r:id="rId438" name="frmPicMove46">
              <controlPr defaultSize="0" print="0" autoLine="0" autoPict="0" macro="[0]!frmPicMove46_Click">
                <anchor moveWithCells="1">
                  <from>
                    <xdr:col>36</xdr:col>
                    <xdr:colOff>9525</xdr:colOff>
                    <xdr:row>1106</xdr:row>
                    <xdr:rowOff>142875</xdr:rowOff>
                  </from>
                  <to>
                    <xdr:col>36</xdr:col>
                    <xdr:colOff>304800</xdr:colOff>
                    <xdr:row>1109</xdr:row>
                    <xdr:rowOff>0</xdr:rowOff>
                  </to>
                </anchor>
              </controlPr>
            </control>
          </mc:Choice>
        </mc:AlternateContent>
        <mc:AlternateContent xmlns:mc="http://schemas.openxmlformats.org/markup-compatibility/2006">
          <mc:Choice Requires="x14">
            <control shapeId="120314" r:id="rId439" name="frmPicMove47">
              <controlPr defaultSize="0" print="0" autoLine="0" autoPict="0" macro="[0]!frmPicMove47_Click">
                <anchor moveWithCells="1">
                  <from>
                    <xdr:col>36</xdr:col>
                    <xdr:colOff>9525</xdr:colOff>
                    <xdr:row>1130</xdr:row>
                    <xdr:rowOff>142875</xdr:rowOff>
                  </from>
                  <to>
                    <xdr:col>36</xdr:col>
                    <xdr:colOff>304800</xdr:colOff>
                    <xdr:row>1133</xdr:row>
                    <xdr:rowOff>0</xdr:rowOff>
                  </to>
                </anchor>
              </controlPr>
            </control>
          </mc:Choice>
        </mc:AlternateContent>
        <mc:AlternateContent xmlns:mc="http://schemas.openxmlformats.org/markup-compatibility/2006">
          <mc:Choice Requires="x14">
            <control shapeId="120315" r:id="rId440" name="frmPicMove48">
              <controlPr defaultSize="0" print="0" autoLine="0" autoPict="0" macro="[0]!frmPicMove48_Click">
                <anchor moveWithCells="1">
                  <from>
                    <xdr:col>36</xdr:col>
                    <xdr:colOff>9525</xdr:colOff>
                    <xdr:row>1154</xdr:row>
                    <xdr:rowOff>142875</xdr:rowOff>
                  </from>
                  <to>
                    <xdr:col>36</xdr:col>
                    <xdr:colOff>304800</xdr:colOff>
                    <xdr:row>1157</xdr:row>
                    <xdr:rowOff>0</xdr:rowOff>
                  </to>
                </anchor>
              </controlPr>
            </control>
          </mc:Choice>
        </mc:AlternateContent>
        <mc:AlternateContent xmlns:mc="http://schemas.openxmlformats.org/markup-compatibility/2006">
          <mc:Choice Requires="x14">
            <control shapeId="120316" r:id="rId441" name="frmPicMove49">
              <controlPr defaultSize="0" print="0" autoLine="0" autoPict="0" macro="[0]!frmPicMove49_Click">
                <anchor moveWithCells="1">
                  <from>
                    <xdr:col>36</xdr:col>
                    <xdr:colOff>9525</xdr:colOff>
                    <xdr:row>1178</xdr:row>
                    <xdr:rowOff>142875</xdr:rowOff>
                  </from>
                  <to>
                    <xdr:col>36</xdr:col>
                    <xdr:colOff>304800</xdr:colOff>
                    <xdr:row>1181</xdr:row>
                    <xdr:rowOff>0</xdr:rowOff>
                  </to>
                </anchor>
              </controlPr>
            </control>
          </mc:Choice>
        </mc:AlternateContent>
        <mc:AlternateContent xmlns:mc="http://schemas.openxmlformats.org/markup-compatibility/2006">
          <mc:Choice Requires="x14">
            <control shapeId="120317" r:id="rId442" name="frmPicMove50">
              <controlPr defaultSize="0" print="0" autoLine="0" autoPict="0" macro="[0]!frmPicMove50_Click">
                <anchor moveWithCells="1">
                  <from>
                    <xdr:col>36</xdr:col>
                    <xdr:colOff>9525</xdr:colOff>
                    <xdr:row>1202</xdr:row>
                    <xdr:rowOff>142875</xdr:rowOff>
                  </from>
                  <to>
                    <xdr:col>36</xdr:col>
                    <xdr:colOff>304800</xdr:colOff>
                    <xdr:row>1205</xdr:row>
                    <xdr:rowOff>0</xdr:rowOff>
                  </to>
                </anchor>
              </controlPr>
            </control>
          </mc:Choice>
        </mc:AlternateContent>
        <mc:AlternateContent xmlns:mc="http://schemas.openxmlformats.org/markup-compatibility/2006">
          <mc:Choice Requires="x14">
            <control shapeId="120318" r:id="rId443" name="frmPicMove51">
              <controlPr defaultSize="0" print="0" autoLine="0" autoPict="0" macro="[0]!frmPicMove51_Click">
                <anchor moveWithCells="1">
                  <from>
                    <xdr:col>36</xdr:col>
                    <xdr:colOff>9525</xdr:colOff>
                    <xdr:row>1226</xdr:row>
                    <xdr:rowOff>142875</xdr:rowOff>
                  </from>
                  <to>
                    <xdr:col>36</xdr:col>
                    <xdr:colOff>304800</xdr:colOff>
                    <xdr:row>1229</xdr:row>
                    <xdr:rowOff>0</xdr:rowOff>
                  </to>
                </anchor>
              </controlPr>
            </control>
          </mc:Choice>
        </mc:AlternateContent>
        <mc:AlternateContent xmlns:mc="http://schemas.openxmlformats.org/markup-compatibility/2006">
          <mc:Choice Requires="x14">
            <control shapeId="120319" r:id="rId444" name="frmPicMove52">
              <controlPr defaultSize="0" print="0" autoLine="0" autoPict="0" macro="[0]!frmPicMove52_Click">
                <anchor moveWithCells="1">
                  <from>
                    <xdr:col>36</xdr:col>
                    <xdr:colOff>9525</xdr:colOff>
                    <xdr:row>1250</xdr:row>
                    <xdr:rowOff>142875</xdr:rowOff>
                  </from>
                  <to>
                    <xdr:col>36</xdr:col>
                    <xdr:colOff>304800</xdr:colOff>
                    <xdr:row>1253</xdr:row>
                    <xdr:rowOff>0</xdr:rowOff>
                  </to>
                </anchor>
              </controlPr>
            </control>
          </mc:Choice>
        </mc:AlternateContent>
        <mc:AlternateContent xmlns:mc="http://schemas.openxmlformats.org/markup-compatibility/2006">
          <mc:Choice Requires="x14">
            <control shapeId="120320" r:id="rId445" name="frmPicMove53">
              <controlPr defaultSize="0" print="0" autoLine="0" autoPict="0" macro="[0]!frmPicMove53_Click">
                <anchor moveWithCells="1">
                  <from>
                    <xdr:col>36</xdr:col>
                    <xdr:colOff>9525</xdr:colOff>
                    <xdr:row>1274</xdr:row>
                    <xdr:rowOff>142875</xdr:rowOff>
                  </from>
                  <to>
                    <xdr:col>36</xdr:col>
                    <xdr:colOff>304800</xdr:colOff>
                    <xdr:row>1277</xdr:row>
                    <xdr:rowOff>0</xdr:rowOff>
                  </to>
                </anchor>
              </controlPr>
            </control>
          </mc:Choice>
        </mc:AlternateContent>
        <mc:AlternateContent xmlns:mc="http://schemas.openxmlformats.org/markup-compatibility/2006">
          <mc:Choice Requires="x14">
            <control shapeId="120321" r:id="rId446" name="frmPicMove54">
              <controlPr defaultSize="0" print="0" autoLine="0" autoPict="0" macro="[0]!frmPicMove54_Click">
                <anchor moveWithCells="1">
                  <from>
                    <xdr:col>36</xdr:col>
                    <xdr:colOff>9525</xdr:colOff>
                    <xdr:row>1298</xdr:row>
                    <xdr:rowOff>142875</xdr:rowOff>
                  </from>
                  <to>
                    <xdr:col>36</xdr:col>
                    <xdr:colOff>304800</xdr:colOff>
                    <xdr:row>1301</xdr:row>
                    <xdr:rowOff>0</xdr:rowOff>
                  </to>
                </anchor>
              </controlPr>
            </control>
          </mc:Choice>
        </mc:AlternateContent>
        <mc:AlternateContent xmlns:mc="http://schemas.openxmlformats.org/markup-compatibility/2006">
          <mc:Choice Requires="x14">
            <control shapeId="120322" r:id="rId447" name="frmPicMove55">
              <controlPr defaultSize="0" print="0" autoLine="0" autoPict="0" macro="[0]!frmPicMove55_Click">
                <anchor moveWithCells="1">
                  <from>
                    <xdr:col>36</xdr:col>
                    <xdr:colOff>9525</xdr:colOff>
                    <xdr:row>1322</xdr:row>
                    <xdr:rowOff>142875</xdr:rowOff>
                  </from>
                  <to>
                    <xdr:col>36</xdr:col>
                    <xdr:colOff>304800</xdr:colOff>
                    <xdr:row>1325</xdr:row>
                    <xdr:rowOff>0</xdr:rowOff>
                  </to>
                </anchor>
              </controlPr>
            </control>
          </mc:Choice>
        </mc:AlternateContent>
        <mc:AlternateContent xmlns:mc="http://schemas.openxmlformats.org/markup-compatibility/2006">
          <mc:Choice Requires="x14">
            <control shapeId="120323" r:id="rId448" name="frmPicMove56">
              <controlPr defaultSize="0" print="0" autoLine="0" autoPict="0" macro="[0]!frmPicMove56_Click">
                <anchor moveWithCells="1">
                  <from>
                    <xdr:col>36</xdr:col>
                    <xdr:colOff>9525</xdr:colOff>
                    <xdr:row>1346</xdr:row>
                    <xdr:rowOff>142875</xdr:rowOff>
                  </from>
                  <to>
                    <xdr:col>36</xdr:col>
                    <xdr:colOff>304800</xdr:colOff>
                    <xdr:row>1349</xdr:row>
                    <xdr:rowOff>0</xdr:rowOff>
                  </to>
                </anchor>
              </controlPr>
            </control>
          </mc:Choice>
        </mc:AlternateContent>
        <mc:AlternateContent xmlns:mc="http://schemas.openxmlformats.org/markup-compatibility/2006">
          <mc:Choice Requires="x14">
            <control shapeId="120324" r:id="rId449" name="frmPicMove57">
              <controlPr defaultSize="0" print="0" autoLine="0" autoPict="0" macro="[0]!frmPicMove57_Click">
                <anchor moveWithCells="1">
                  <from>
                    <xdr:col>36</xdr:col>
                    <xdr:colOff>9525</xdr:colOff>
                    <xdr:row>1370</xdr:row>
                    <xdr:rowOff>142875</xdr:rowOff>
                  </from>
                  <to>
                    <xdr:col>36</xdr:col>
                    <xdr:colOff>304800</xdr:colOff>
                    <xdr:row>1373</xdr:row>
                    <xdr:rowOff>0</xdr:rowOff>
                  </to>
                </anchor>
              </controlPr>
            </control>
          </mc:Choice>
        </mc:AlternateContent>
        <mc:AlternateContent xmlns:mc="http://schemas.openxmlformats.org/markup-compatibility/2006">
          <mc:Choice Requires="x14">
            <control shapeId="120325" r:id="rId450" name="frmPicMove58">
              <controlPr defaultSize="0" print="0" autoLine="0" autoPict="0" macro="[0]!frmPicMove58_Click">
                <anchor moveWithCells="1">
                  <from>
                    <xdr:col>36</xdr:col>
                    <xdr:colOff>9525</xdr:colOff>
                    <xdr:row>1394</xdr:row>
                    <xdr:rowOff>142875</xdr:rowOff>
                  </from>
                  <to>
                    <xdr:col>36</xdr:col>
                    <xdr:colOff>304800</xdr:colOff>
                    <xdr:row>1397</xdr:row>
                    <xdr:rowOff>0</xdr:rowOff>
                  </to>
                </anchor>
              </controlPr>
            </control>
          </mc:Choice>
        </mc:AlternateContent>
        <mc:AlternateContent xmlns:mc="http://schemas.openxmlformats.org/markup-compatibility/2006">
          <mc:Choice Requires="x14">
            <control shapeId="120326" r:id="rId451" name="frmPicMove59">
              <controlPr defaultSize="0" print="0" autoLine="0" autoPict="0" macro="[0]!frmPicMove59_Click">
                <anchor moveWithCells="1">
                  <from>
                    <xdr:col>36</xdr:col>
                    <xdr:colOff>9525</xdr:colOff>
                    <xdr:row>1418</xdr:row>
                    <xdr:rowOff>142875</xdr:rowOff>
                  </from>
                  <to>
                    <xdr:col>36</xdr:col>
                    <xdr:colOff>304800</xdr:colOff>
                    <xdr:row>1421</xdr:row>
                    <xdr:rowOff>0</xdr:rowOff>
                  </to>
                </anchor>
              </controlPr>
            </control>
          </mc:Choice>
        </mc:AlternateContent>
        <mc:AlternateContent xmlns:mc="http://schemas.openxmlformats.org/markup-compatibility/2006">
          <mc:Choice Requires="x14">
            <control shapeId="120327" r:id="rId452" name="frmPicMove60">
              <controlPr defaultSize="0" print="0" autoLine="0" autoPict="0" macro="[0]!frmPicMove60_Click">
                <anchor moveWithCells="1">
                  <from>
                    <xdr:col>36</xdr:col>
                    <xdr:colOff>9525</xdr:colOff>
                    <xdr:row>1442</xdr:row>
                    <xdr:rowOff>142875</xdr:rowOff>
                  </from>
                  <to>
                    <xdr:col>36</xdr:col>
                    <xdr:colOff>304800</xdr:colOff>
                    <xdr:row>1445</xdr:row>
                    <xdr:rowOff>0</xdr:rowOff>
                  </to>
                </anchor>
              </controlPr>
            </control>
          </mc:Choice>
        </mc:AlternateContent>
        <mc:AlternateContent xmlns:mc="http://schemas.openxmlformats.org/markup-compatibility/2006">
          <mc:Choice Requires="x14">
            <control shapeId="120328" r:id="rId453" name="frmPicMove61">
              <controlPr defaultSize="0" print="0" autoLine="0" autoPict="0" macro="[0]!frmPicMove61_Click">
                <anchor moveWithCells="1">
                  <from>
                    <xdr:col>36</xdr:col>
                    <xdr:colOff>9525</xdr:colOff>
                    <xdr:row>1466</xdr:row>
                    <xdr:rowOff>142875</xdr:rowOff>
                  </from>
                  <to>
                    <xdr:col>36</xdr:col>
                    <xdr:colOff>304800</xdr:colOff>
                    <xdr:row>1469</xdr:row>
                    <xdr:rowOff>0</xdr:rowOff>
                  </to>
                </anchor>
              </controlPr>
            </control>
          </mc:Choice>
        </mc:AlternateContent>
        <mc:AlternateContent xmlns:mc="http://schemas.openxmlformats.org/markup-compatibility/2006">
          <mc:Choice Requires="x14">
            <control shapeId="120329" r:id="rId454" name="frmPicMove62">
              <controlPr defaultSize="0" print="0" autoLine="0" autoPict="0" macro="[0]!frmPicMove62_Click">
                <anchor moveWithCells="1">
                  <from>
                    <xdr:col>36</xdr:col>
                    <xdr:colOff>9525</xdr:colOff>
                    <xdr:row>1490</xdr:row>
                    <xdr:rowOff>142875</xdr:rowOff>
                  </from>
                  <to>
                    <xdr:col>36</xdr:col>
                    <xdr:colOff>304800</xdr:colOff>
                    <xdr:row>1493</xdr:row>
                    <xdr:rowOff>0</xdr:rowOff>
                  </to>
                </anchor>
              </controlPr>
            </control>
          </mc:Choice>
        </mc:AlternateContent>
        <mc:AlternateContent xmlns:mc="http://schemas.openxmlformats.org/markup-compatibility/2006">
          <mc:Choice Requires="x14">
            <control shapeId="120330" r:id="rId455" name="frmPicMove63">
              <controlPr defaultSize="0" print="0" autoLine="0" autoPict="0" macro="[0]!frmPicMove63_Click">
                <anchor moveWithCells="1">
                  <from>
                    <xdr:col>36</xdr:col>
                    <xdr:colOff>9525</xdr:colOff>
                    <xdr:row>1514</xdr:row>
                    <xdr:rowOff>142875</xdr:rowOff>
                  </from>
                  <to>
                    <xdr:col>36</xdr:col>
                    <xdr:colOff>304800</xdr:colOff>
                    <xdr:row>1517</xdr:row>
                    <xdr:rowOff>0</xdr:rowOff>
                  </to>
                </anchor>
              </controlPr>
            </control>
          </mc:Choice>
        </mc:AlternateContent>
        <mc:AlternateContent xmlns:mc="http://schemas.openxmlformats.org/markup-compatibility/2006">
          <mc:Choice Requires="x14">
            <control shapeId="120331" r:id="rId456" name="frmPicMove64">
              <controlPr defaultSize="0" print="0" autoLine="0" autoPict="0" macro="[0]!frmPicMove64_Click">
                <anchor moveWithCells="1">
                  <from>
                    <xdr:col>36</xdr:col>
                    <xdr:colOff>9525</xdr:colOff>
                    <xdr:row>1538</xdr:row>
                    <xdr:rowOff>142875</xdr:rowOff>
                  </from>
                  <to>
                    <xdr:col>36</xdr:col>
                    <xdr:colOff>304800</xdr:colOff>
                    <xdr:row>1541</xdr:row>
                    <xdr:rowOff>0</xdr:rowOff>
                  </to>
                </anchor>
              </controlPr>
            </control>
          </mc:Choice>
        </mc:AlternateContent>
        <mc:AlternateContent xmlns:mc="http://schemas.openxmlformats.org/markup-compatibility/2006">
          <mc:Choice Requires="x14">
            <control shapeId="120332" r:id="rId457" name="frmPicMove65">
              <controlPr defaultSize="0" print="0" autoLine="0" autoPict="0" macro="[0]!frmPicMove65_Click">
                <anchor moveWithCells="1">
                  <from>
                    <xdr:col>36</xdr:col>
                    <xdr:colOff>9525</xdr:colOff>
                    <xdr:row>1562</xdr:row>
                    <xdr:rowOff>142875</xdr:rowOff>
                  </from>
                  <to>
                    <xdr:col>36</xdr:col>
                    <xdr:colOff>304800</xdr:colOff>
                    <xdr:row>1565</xdr:row>
                    <xdr:rowOff>0</xdr:rowOff>
                  </to>
                </anchor>
              </controlPr>
            </control>
          </mc:Choice>
        </mc:AlternateContent>
        <mc:AlternateContent xmlns:mc="http://schemas.openxmlformats.org/markup-compatibility/2006">
          <mc:Choice Requires="x14">
            <control shapeId="120333" r:id="rId458" name="frmPicMove66">
              <controlPr defaultSize="0" print="0" autoLine="0" autoPict="0" macro="[0]!frmPicMove66_Click">
                <anchor moveWithCells="1">
                  <from>
                    <xdr:col>36</xdr:col>
                    <xdr:colOff>9525</xdr:colOff>
                    <xdr:row>1586</xdr:row>
                    <xdr:rowOff>142875</xdr:rowOff>
                  </from>
                  <to>
                    <xdr:col>36</xdr:col>
                    <xdr:colOff>304800</xdr:colOff>
                    <xdr:row>1589</xdr:row>
                    <xdr:rowOff>0</xdr:rowOff>
                  </to>
                </anchor>
              </controlPr>
            </control>
          </mc:Choice>
        </mc:AlternateContent>
        <mc:AlternateContent xmlns:mc="http://schemas.openxmlformats.org/markup-compatibility/2006">
          <mc:Choice Requires="x14">
            <control shapeId="120334" r:id="rId459" name="frmPicMove67">
              <controlPr defaultSize="0" print="0" autoLine="0" autoPict="0" macro="[0]!frmPicMove67_Click">
                <anchor moveWithCells="1">
                  <from>
                    <xdr:col>36</xdr:col>
                    <xdr:colOff>9525</xdr:colOff>
                    <xdr:row>1610</xdr:row>
                    <xdr:rowOff>142875</xdr:rowOff>
                  </from>
                  <to>
                    <xdr:col>36</xdr:col>
                    <xdr:colOff>304800</xdr:colOff>
                    <xdr:row>1613</xdr:row>
                    <xdr:rowOff>0</xdr:rowOff>
                  </to>
                </anchor>
              </controlPr>
            </control>
          </mc:Choice>
        </mc:AlternateContent>
        <mc:AlternateContent xmlns:mc="http://schemas.openxmlformats.org/markup-compatibility/2006">
          <mc:Choice Requires="x14">
            <control shapeId="120335" r:id="rId460" name="frmPicMove68">
              <controlPr defaultSize="0" print="0" autoLine="0" autoPict="0" macro="[0]!frmPicMove68_Click">
                <anchor moveWithCells="1">
                  <from>
                    <xdr:col>36</xdr:col>
                    <xdr:colOff>9525</xdr:colOff>
                    <xdr:row>1634</xdr:row>
                    <xdr:rowOff>142875</xdr:rowOff>
                  </from>
                  <to>
                    <xdr:col>36</xdr:col>
                    <xdr:colOff>304800</xdr:colOff>
                    <xdr:row>1637</xdr:row>
                    <xdr:rowOff>0</xdr:rowOff>
                  </to>
                </anchor>
              </controlPr>
            </control>
          </mc:Choice>
        </mc:AlternateContent>
        <mc:AlternateContent xmlns:mc="http://schemas.openxmlformats.org/markup-compatibility/2006">
          <mc:Choice Requires="x14">
            <control shapeId="120336" r:id="rId461" name="frmPicMove69">
              <controlPr defaultSize="0" print="0" autoLine="0" autoPict="0" macro="[0]!frmPicMove69_Click">
                <anchor moveWithCells="1">
                  <from>
                    <xdr:col>36</xdr:col>
                    <xdr:colOff>9525</xdr:colOff>
                    <xdr:row>1658</xdr:row>
                    <xdr:rowOff>142875</xdr:rowOff>
                  </from>
                  <to>
                    <xdr:col>36</xdr:col>
                    <xdr:colOff>304800</xdr:colOff>
                    <xdr:row>1661</xdr:row>
                    <xdr:rowOff>0</xdr:rowOff>
                  </to>
                </anchor>
              </controlPr>
            </control>
          </mc:Choice>
        </mc:AlternateContent>
        <mc:AlternateContent xmlns:mc="http://schemas.openxmlformats.org/markup-compatibility/2006">
          <mc:Choice Requires="x14">
            <control shapeId="120337" r:id="rId462" name="frmPicMove70">
              <controlPr defaultSize="0" print="0" autoLine="0" autoPict="0" macro="[0]!frmPicMove70_Click">
                <anchor moveWithCells="1">
                  <from>
                    <xdr:col>36</xdr:col>
                    <xdr:colOff>9525</xdr:colOff>
                    <xdr:row>1682</xdr:row>
                    <xdr:rowOff>142875</xdr:rowOff>
                  </from>
                  <to>
                    <xdr:col>36</xdr:col>
                    <xdr:colOff>304800</xdr:colOff>
                    <xdr:row>1685</xdr:row>
                    <xdr:rowOff>0</xdr:rowOff>
                  </to>
                </anchor>
              </controlPr>
            </control>
          </mc:Choice>
        </mc:AlternateContent>
        <mc:AlternateContent xmlns:mc="http://schemas.openxmlformats.org/markup-compatibility/2006">
          <mc:Choice Requires="x14">
            <control shapeId="120338" r:id="rId463" name="frmPicMove71">
              <controlPr defaultSize="0" print="0" autoLine="0" autoPict="0" macro="[0]!frmPicMove71_Click">
                <anchor moveWithCells="1">
                  <from>
                    <xdr:col>36</xdr:col>
                    <xdr:colOff>9525</xdr:colOff>
                    <xdr:row>1706</xdr:row>
                    <xdr:rowOff>142875</xdr:rowOff>
                  </from>
                  <to>
                    <xdr:col>36</xdr:col>
                    <xdr:colOff>304800</xdr:colOff>
                    <xdr:row>1709</xdr:row>
                    <xdr:rowOff>0</xdr:rowOff>
                  </to>
                </anchor>
              </controlPr>
            </control>
          </mc:Choice>
        </mc:AlternateContent>
        <mc:AlternateContent xmlns:mc="http://schemas.openxmlformats.org/markup-compatibility/2006">
          <mc:Choice Requires="x14">
            <control shapeId="120339" r:id="rId464" name="frmPicMove72">
              <controlPr defaultSize="0" print="0" autoLine="0" autoPict="0" macro="[0]!frmPicMove72_Click">
                <anchor moveWithCells="1">
                  <from>
                    <xdr:col>36</xdr:col>
                    <xdr:colOff>9525</xdr:colOff>
                    <xdr:row>1730</xdr:row>
                    <xdr:rowOff>142875</xdr:rowOff>
                  </from>
                  <to>
                    <xdr:col>36</xdr:col>
                    <xdr:colOff>304800</xdr:colOff>
                    <xdr:row>1733</xdr:row>
                    <xdr:rowOff>0</xdr:rowOff>
                  </to>
                </anchor>
              </controlPr>
            </control>
          </mc:Choice>
        </mc:AlternateContent>
        <mc:AlternateContent xmlns:mc="http://schemas.openxmlformats.org/markup-compatibility/2006">
          <mc:Choice Requires="x14">
            <control shapeId="120340" r:id="rId465" name="frmPicMove73">
              <controlPr defaultSize="0" print="0" autoLine="0" autoPict="0" macro="[0]!frmPicMove73_Click">
                <anchor moveWithCells="1">
                  <from>
                    <xdr:col>36</xdr:col>
                    <xdr:colOff>9525</xdr:colOff>
                    <xdr:row>1754</xdr:row>
                    <xdr:rowOff>142875</xdr:rowOff>
                  </from>
                  <to>
                    <xdr:col>36</xdr:col>
                    <xdr:colOff>304800</xdr:colOff>
                    <xdr:row>1757</xdr:row>
                    <xdr:rowOff>0</xdr:rowOff>
                  </to>
                </anchor>
              </controlPr>
            </control>
          </mc:Choice>
        </mc:AlternateContent>
        <mc:AlternateContent xmlns:mc="http://schemas.openxmlformats.org/markup-compatibility/2006">
          <mc:Choice Requires="x14">
            <control shapeId="120341" r:id="rId466" name="frmPicMove74">
              <controlPr defaultSize="0" print="0" autoLine="0" autoPict="0" macro="[0]!frmPicMove74_Click">
                <anchor moveWithCells="1">
                  <from>
                    <xdr:col>36</xdr:col>
                    <xdr:colOff>9525</xdr:colOff>
                    <xdr:row>1778</xdr:row>
                    <xdr:rowOff>142875</xdr:rowOff>
                  </from>
                  <to>
                    <xdr:col>36</xdr:col>
                    <xdr:colOff>304800</xdr:colOff>
                    <xdr:row>1781</xdr:row>
                    <xdr:rowOff>0</xdr:rowOff>
                  </to>
                </anchor>
              </controlPr>
            </control>
          </mc:Choice>
        </mc:AlternateContent>
        <mc:AlternateContent xmlns:mc="http://schemas.openxmlformats.org/markup-compatibility/2006">
          <mc:Choice Requires="x14">
            <control shapeId="120342" r:id="rId467" name="frmPicMove75">
              <controlPr defaultSize="0" print="0" autoLine="0" autoPict="0" macro="[0]!frmPicMove75_Click">
                <anchor moveWithCells="1">
                  <from>
                    <xdr:col>36</xdr:col>
                    <xdr:colOff>9525</xdr:colOff>
                    <xdr:row>1802</xdr:row>
                    <xdr:rowOff>142875</xdr:rowOff>
                  </from>
                  <to>
                    <xdr:col>36</xdr:col>
                    <xdr:colOff>304800</xdr:colOff>
                    <xdr:row>1805</xdr:row>
                    <xdr:rowOff>0</xdr:rowOff>
                  </to>
                </anchor>
              </controlPr>
            </control>
          </mc:Choice>
        </mc:AlternateContent>
        <mc:AlternateContent xmlns:mc="http://schemas.openxmlformats.org/markup-compatibility/2006">
          <mc:Choice Requires="x14">
            <control shapeId="120343" r:id="rId468" name="frmPicMove76">
              <controlPr defaultSize="0" print="0" autoLine="0" autoPict="0" macro="[0]!frmPicMove76_Click">
                <anchor moveWithCells="1">
                  <from>
                    <xdr:col>36</xdr:col>
                    <xdr:colOff>9525</xdr:colOff>
                    <xdr:row>1826</xdr:row>
                    <xdr:rowOff>142875</xdr:rowOff>
                  </from>
                  <to>
                    <xdr:col>36</xdr:col>
                    <xdr:colOff>304800</xdr:colOff>
                    <xdr:row>1829</xdr:row>
                    <xdr:rowOff>0</xdr:rowOff>
                  </to>
                </anchor>
              </controlPr>
            </control>
          </mc:Choice>
        </mc:AlternateContent>
        <mc:AlternateContent xmlns:mc="http://schemas.openxmlformats.org/markup-compatibility/2006">
          <mc:Choice Requires="x14">
            <control shapeId="120344" r:id="rId469" name="frmPicMove77">
              <controlPr defaultSize="0" print="0" autoLine="0" autoPict="0" macro="[0]!frmPicMove77_Click">
                <anchor moveWithCells="1">
                  <from>
                    <xdr:col>36</xdr:col>
                    <xdr:colOff>9525</xdr:colOff>
                    <xdr:row>1850</xdr:row>
                    <xdr:rowOff>142875</xdr:rowOff>
                  </from>
                  <to>
                    <xdr:col>36</xdr:col>
                    <xdr:colOff>304800</xdr:colOff>
                    <xdr:row>1853</xdr:row>
                    <xdr:rowOff>0</xdr:rowOff>
                  </to>
                </anchor>
              </controlPr>
            </control>
          </mc:Choice>
        </mc:AlternateContent>
        <mc:AlternateContent xmlns:mc="http://schemas.openxmlformats.org/markup-compatibility/2006">
          <mc:Choice Requires="x14">
            <control shapeId="120345" r:id="rId470" name="frmPicMove78">
              <controlPr defaultSize="0" print="0" autoLine="0" autoPict="0" macro="[0]!frmPicMove78_Click">
                <anchor moveWithCells="1">
                  <from>
                    <xdr:col>36</xdr:col>
                    <xdr:colOff>9525</xdr:colOff>
                    <xdr:row>1874</xdr:row>
                    <xdr:rowOff>142875</xdr:rowOff>
                  </from>
                  <to>
                    <xdr:col>36</xdr:col>
                    <xdr:colOff>304800</xdr:colOff>
                    <xdr:row>1877</xdr:row>
                    <xdr:rowOff>0</xdr:rowOff>
                  </to>
                </anchor>
              </controlPr>
            </control>
          </mc:Choice>
        </mc:AlternateContent>
        <mc:AlternateContent xmlns:mc="http://schemas.openxmlformats.org/markup-compatibility/2006">
          <mc:Choice Requires="x14">
            <control shapeId="120346" r:id="rId471" name="frmPicMove79">
              <controlPr defaultSize="0" print="0" autoLine="0" autoPict="0" macro="[0]!frmPicMove79_Click">
                <anchor moveWithCells="1">
                  <from>
                    <xdr:col>36</xdr:col>
                    <xdr:colOff>9525</xdr:colOff>
                    <xdr:row>1898</xdr:row>
                    <xdr:rowOff>142875</xdr:rowOff>
                  </from>
                  <to>
                    <xdr:col>36</xdr:col>
                    <xdr:colOff>304800</xdr:colOff>
                    <xdr:row>1901</xdr:row>
                    <xdr:rowOff>0</xdr:rowOff>
                  </to>
                </anchor>
              </controlPr>
            </control>
          </mc:Choice>
        </mc:AlternateContent>
        <mc:AlternateContent xmlns:mc="http://schemas.openxmlformats.org/markup-compatibility/2006">
          <mc:Choice Requires="x14">
            <control shapeId="120347" r:id="rId472" name="frmPicMove80">
              <controlPr defaultSize="0" print="0" autoLine="0" autoPict="0" macro="[0]!frmPicMove80_Click">
                <anchor moveWithCells="1">
                  <from>
                    <xdr:col>36</xdr:col>
                    <xdr:colOff>9525</xdr:colOff>
                    <xdr:row>1922</xdr:row>
                    <xdr:rowOff>142875</xdr:rowOff>
                  </from>
                  <to>
                    <xdr:col>36</xdr:col>
                    <xdr:colOff>304800</xdr:colOff>
                    <xdr:row>1925</xdr:row>
                    <xdr:rowOff>0</xdr:rowOff>
                  </to>
                </anchor>
              </controlPr>
            </control>
          </mc:Choice>
        </mc:AlternateContent>
        <mc:AlternateContent xmlns:mc="http://schemas.openxmlformats.org/markup-compatibility/2006">
          <mc:Choice Requires="x14">
            <control shapeId="120348" r:id="rId473" name="frmPicMove81">
              <controlPr defaultSize="0" print="0" autoLine="0" autoPict="0" macro="[0]!frmPicMove81_Click">
                <anchor moveWithCells="1">
                  <from>
                    <xdr:col>36</xdr:col>
                    <xdr:colOff>9525</xdr:colOff>
                    <xdr:row>1946</xdr:row>
                    <xdr:rowOff>142875</xdr:rowOff>
                  </from>
                  <to>
                    <xdr:col>36</xdr:col>
                    <xdr:colOff>304800</xdr:colOff>
                    <xdr:row>1949</xdr:row>
                    <xdr:rowOff>0</xdr:rowOff>
                  </to>
                </anchor>
              </controlPr>
            </control>
          </mc:Choice>
        </mc:AlternateContent>
        <mc:AlternateContent xmlns:mc="http://schemas.openxmlformats.org/markup-compatibility/2006">
          <mc:Choice Requires="x14">
            <control shapeId="120349" r:id="rId474" name="frmPicMove82">
              <controlPr defaultSize="0" print="0" autoLine="0" autoPict="0" macro="[0]!frmPicMove82_Click">
                <anchor moveWithCells="1">
                  <from>
                    <xdr:col>36</xdr:col>
                    <xdr:colOff>9525</xdr:colOff>
                    <xdr:row>1970</xdr:row>
                    <xdr:rowOff>142875</xdr:rowOff>
                  </from>
                  <to>
                    <xdr:col>36</xdr:col>
                    <xdr:colOff>304800</xdr:colOff>
                    <xdr:row>1973</xdr:row>
                    <xdr:rowOff>0</xdr:rowOff>
                  </to>
                </anchor>
              </controlPr>
            </control>
          </mc:Choice>
        </mc:AlternateContent>
        <mc:AlternateContent xmlns:mc="http://schemas.openxmlformats.org/markup-compatibility/2006">
          <mc:Choice Requires="x14">
            <control shapeId="120350" r:id="rId475" name="frmPicMove83">
              <controlPr defaultSize="0" print="0" autoLine="0" autoPict="0" macro="[0]!frmPicMove83_Click">
                <anchor moveWithCells="1">
                  <from>
                    <xdr:col>36</xdr:col>
                    <xdr:colOff>9525</xdr:colOff>
                    <xdr:row>1994</xdr:row>
                    <xdr:rowOff>142875</xdr:rowOff>
                  </from>
                  <to>
                    <xdr:col>36</xdr:col>
                    <xdr:colOff>304800</xdr:colOff>
                    <xdr:row>1997</xdr:row>
                    <xdr:rowOff>0</xdr:rowOff>
                  </to>
                </anchor>
              </controlPr>
            </control>
          </mc:Choice>
        </mc:AlternateContent>
        <mc:AlternateContent xmlns:mc="http://schemas.openxmlformats.org/markup-compatibility/2006">
          <mc:Choice Requires="x14">
            <control shapeId="120351" r:id="rId476" name="frmPicMove84">
              <controlPr defaultSize="0" print="0" autoLine="0" autoPict="0" macro="[0]!frmPicMove84_Click">
                <anchor moveWithCells="1">
                  <from>
                    <xdr:col>36</xdr:col>
                    <xdr:colOff>9525</xdr:colOff>
                    <xdr:row>2018</xdr:row>
                    <xdr:rowOff>142875</xdr:rowOff>
                  </from>
                  <to>
                    <xdr:col>36</xdr:col>
                    <xdr:colOff>304800</xdr:colOff>
                    <xdr:row>2021</xdr:row>
                    <xdr:rowOff>0</xdr:rowOff>
                  </to>
                </anchor>
              </controlPr>
            </control>
          </mc:Choice>
        </mc:AlternateContent>
        <mc:AlternateContent xmlns:mc="http://schemas.openxmlformats.org/markup-compatibility/2006">
          <mc:Choice Requires="x14">
            <control shapeId="120352" r:id="rId477" name="frmPicMove85">
              <controlPr defaultSize="0" print="0" autoLine="0" autoPict="0" macro="[0]!frmPicMove85_Click">
                <anchor moveWithCells="1">
                  <from>
                    <xdr:col>36</xdr:col>
                    <xdr:colOff>9525</xdr:colOff>
                    <xdr:row>2042</xdr:row>
                    <xdr:rowOff>142875</xdr:rowOff>
                  </from>
                  <to>
                    <xdr:col>36</xdr:col>
                    <xdr:colOff>304800</xdr:colOff>
                    <xdr:row>2045</xdr:row>
                    <xdr:rowOff>0</xdr:rowOff>
                  </to>
                </anchor>
              </controlPr>
            </control>
          </mc:Choice>
        </mc:AlternateContent>
        <mc:AlternateContent xmlns:mc="http://schemas.openxmlformats.org/markup-compatibility/2006">
          <mc:Choice Requires="x14">
            <control shapeId="120353" r:id="rId478" name="frmPicMove86">
              <controlPr defaultSize="0" print="0" autoLine="0" autoPict="0" macro="[0]!frmPicMove86_Click">
                <anchor moveWithCells="1">
                  <from>
                    <xdr:col>36</xdr:col>
                    <xdr:colOff>9525</xdr:colOff>
                    <xdr:row>2066</xdr:row>
                    <xdr:rowOff>142875</xdr:rowOff>
                  </from>
                  <to>
                    <xdr:col>36</xdr:col>
                    <xdr:colOff>304800</xdr:colOff>
                    <xdr:row>2069</xdr:row>
                    <xdr:rowOff>0</xdr:rowOff>
                  </to>
                </anchor>
              </controlPr>
            </control>
          </mc:Choice>
        </mc:AlternateContent>
        <mc:AlternateContent xmlns:mc="http://schemas.openxmlformats.org/markup-compatibility/2006">
          <mc:Choice Requires="x14">
            <control shapeId="120354" r:id="rId479" name="frmPicMove87">
              <controlPr defaultSize="0" print="0" autoLine="0" autoPict="0" macro="[0]!frmPicMove87_Click">
                <anchor moveWithCells="1">
                  <from>
                    <xdr:col>36</xdr:col>
                    <xdr:colOff>9525</xdr:colOff>
                    <xdr:row>2090</xdr:row>
                    <xdr:rowOff>142875</xdr:rowOff>
                  </from>
                  <to>
                    <xdr:col>36</xdr:col>
                    <xdr:colOff>304800</xdr:colOff>
                    <xdr:row>2093</xdr:row>
                    <xdr:rowOff>0</xdr:rowOff>
                  </to>
                </anchor>
              </controlPr>
            </control>
          </mc:Choice>
        </mc:AlternateContent>
        <mc:AlternateContent xmlns:mc="http://schemas.openxmlformats.org/markup-compatibility/2006">
          <mc:Choice Requires="x14">
            <control shapeId="120355" r:id="rId480" name="frmPicMove88">
              <controlPr defaultSize="0" print="0" autoLine="0" autoPict="0" macro="[0]!frmPicMove88_Click">
                <anchor moveWithCells="1">
                  <from>
                    <xdr:col>36</xdr:col>
                    <xdr:colOff>9525</xdr:colOff>
                    <xdr:row>2114</xdr:row>
                    <xdr:rowOff>142875</xdr:rowOff>
                  </from>
                  <to>
                    <xdr:col>36</xdr:col>
                    <xdr:colOff>304800</xdr:colOff>
                    <xdr:row>2117</xdr:row>
                    <xdr:rowOff>0</xdr:rowOff>
                  </to>
                </anchor>
              </controlPr>
            </control>
          </mc:Choice>
        </mc:AlternateContent>
        <mc:AlternateContent xmlns:mc="http://schemas.openxmlformats.org/markup-compatibility/2006">
          <mc:Choice Requires="x14">
            <control shapeId="120356" r:id="rId481" name="frmPicMove89">
              <controlPr defaultSize="0" print="0" autoLine="0" autoPict="0" macro="[0]!frmPicMove89_Click">
                <anchor moveWithCells="1">
                  <from>
                    <xdr:col>36</xdr:col>
                    <xdr:colOff>9525</xdr:colOff>
                    <xdr:row>2138</xdr:row>
                    <xdr:rowOff>142875</xdr:rowOff>
                  </from>
                  <to>
                    <xdr:col>36</xdr:col>
                    <xdr:colOff>304800</xdr:colOff>
                    <xdr:row>2141</xdr:row>
                    <xdr:rowOff>0</xdr:rowOff>
                  </to>
                </anchor>
              </controlPr>
            </control>
          </mc:Choice>
        </mc:AlternateContent>
        <mc:AlternateContent xmlns:mc="http://schemas.openxmlformats.org/markup-compatibility/2006">
          <mc:Choice Requires="x14">
            <control shapeId="120357" r:id="rId482" name="frmPicMove90">
              <controlPr defaultSize="0" print="0" autoLine="0" autoPict="0" macro="[0]!frmPicMove90_Click">
                <anchor moveWithCells="1">
                  <from>
                    <xdr:col>36</xdr:col>
                    <xdr:colOff>9525</xdr:colOff>
                    <xdr:row>2162</xdr:row>
                    <xdr:rowOff>142875</xdr:rowOff>
                  </from>
                  <to>
                    <xdr:col>36</xdr:col>
                    <xdr:colOff>304800</xdr:colOff>
                    <xdr:row>2165</xdr:row>
                    <xdr:rowOff>0</xdr:rowOff>
                  </to>
                </anchor>
              </controlPr>
            </control>
          </mc:Choice>
        </mc:AlternateContent>
        <mc:AlternateContent xmlns:mc="http://schemas.openxmlformats.org/markup-compatibility/2006">
          <mc:Choice Requires="x14">
            <control shapeId="120358" r:id="rId483" name="frmPicMove91">
              <controlPr defaultSize="0" print="0" autoLine="0" autoPict="0" macro="[0]!frmPicMove91_Click">
                <anchor moveWithCells="1">
                  <from>
                    <xdr:col>36</xdr:col>
                    <xdr:colOff>9525</xdr:colOff>
                    <xdr:row>2186</xdr:row>
                    <xdr:rowOff>142875</xdr:rowOff>
                  </from>
                  <to>
                    <xdr:col>36</xdr:col>
                    <xdr:colOff>304800</xdr:colOff>
                    <xdr:row>2189</xdr:row>
                    <xdr:rowOff>0</xdr:rowOff>
                  </to>
                </anchor>
              </controlPr>
            </control>
          </mc:Choice>
        </mc:AlternateContent>
        <mc:AlternateContent xmlns:mc="http://schemas.openxmlformats.org/markup-compatibility/2006">
          <mc:Choice Requires="x14">
            <control shapeId="120359" r:id="rId484" name="frmPicMove92">
              <controlPr defaultSize="0" print="0" autoLine="0" autoPict="0" macro="[0]!frmPicMove92_Click">
                <anchor moveWithCells="1">
                  <from>
                    <xdr:col>36</xdr:col>
                    <xdr:colOff>9525</xdr:colOff>
                    <xdr:row>2210</xdr:row>
                    <xdr:rowOff>142875</xdr:rowOff>
                  </from>
                  <to>
                    <xdr:col>36</xdr:col>
                    <xdr:colOff>304800</xdr:colOff>
                    <xdr:row>2213</xdr:row>
                    <xdr:rowOff>0</xdr:rowOff>
                  </to>
                </anchor>
              </controlPr>
            </control>
          </mc:Choice>
        </mc:AlternateContent>
        <mc:AlternateContent xmlns:mc="http://schemas.openxmlformats.org/markup-compatibility/2006">
          <mc:Choice Requires="x14">
            <control shapeId="120360" r:id="rId485" name="frmPicMove93">
              <controlPr defaultSize="0" print="0" autoLine="0" autoPict="0" macro="[0]!frmPicMove93_Click">
                <anchor moveWithCells="1">
                  <from>
                    <xdr:col>36</xdr:col>
                    <xdr:colOff>9525</xdr:colOff>
                    <xdr:row>2234</xdr:row>
                    <xdr:rowOff>142875</xdr:rowOff>
                  </from>
                  <to>
                    <xdr:col>36</xdr:col>
                    <xdr:colOff>304800</xdr:colOff>
                    <xdr:row>2237</xdr:row>
                    <xdr:rowOff>0</xdr:rowOff>
                  </to>
                </anchor>
              </controlPr>
            </control>
          </mc:Choice>
        </mc:AlternateContent>
        <mc:AlternateContent xmlns:mc="http://schemas.openxmlformats.org/markup-compatibility/2006">
          <mc:Choice Requires="x14">
            <control shapeId="120361" r:id="rId486" name="frmPicMove94">
              <controlPr defaultSize="0" print="0" autoLine="0" autoPict="0" macro="[0]!frmPicMove94_Click">
                <anchor moveWithCells="1">
                  <from>
                    <xdr:col>36</xdr:col>
                    <xdr:colOff>9525</xdr:colOff>
                    <xdr:row>2258</xdr:row>
                    <xdr:rowOff>142875</xdr:rowOff>
                  </from>
                  <to>
                    <xdr:col>36</xdr:col>
                    <xdr:colOff>304800</xdr:colOff>
                    <xdr:row>2261</xdr:row>
                    <xdr:rowOff>0</xdr:rowOff>
                  </to>
                </anchor>
              </controlPr>
            </control>
          </mc:Choice>
        </mc:AlternateContent>
        <mc:AlternateContent xmlns:mc="http://schemas.openxmlformats.org/markup-compatibility/2006">
          <mc:Choice Requires="x14">
            <control shapeId="120362" r:id="rId487" name="frmPicMove95">
              <controlPr defaultSize="0" print="0" autoLine="0" autoPict="0" macro="[0]!frmPicMove95_Click">
                <anchor moveWithCells="1">
                  <from>
                    <xdr:col>36</xdr:col>
                    <xdr:colOff>9525</xdr:colOff>
                    <xdr:row>2282</xdr:row>
                    <xdr:rowOff>142875</xdr:rowOff>
                  </from>
                  <to>
                    <xdr:col>36</xdr:col>
                    <xdr:colOff>304800</xdr:colOff>
                    <xdr:row>2285</xdr:row>
                    <xdr:rowOff>0</xdr:rowOff>
                  </to>
                </anchor>
              </controlPr>
            </control>
          </mc:Choice>
        </mc:AlternateContent>
        <mc:AlternateContent xmlns:mc="http://schemas.openxmlformats.org/markup-compatibility/2006">
          <mc:Choice Requires="x14">
            <control shapeId="120363" r:id="rId488" name="frmPicMove96">
              <controlPr defaultSize="0" print="0" autoLine="0" autoPict="0" macro="[0]!frmPicMove96_Click">
                <anchor moveWithCells="1">
                  <from>
                    <xdr:col>36</xdr:col>
                    <xdr:colOff>9525</xdr:colOff>
                    <xdr:row>2306</xdr:row>
                    <xdr:rowOff>142875</xdr:rowOff>
                  </from>
                  <to>
                    <xdr:col>36</xdr:col>
                    <xdr:colOff>304800</xdr:colOff>
                    <xdr:row>2309</xdr:row>
                    <xdr:rowOff>0</xdr:rowOff>
                  </to>
                </anchor>
              </controlPr>
            </control>
          </mc:Choice>
        </mc:AlternateContent>
        <mc:AlternateContent xmlns:mc="http://schemas.openxmlformats.org/markup-compatibility/2006">
          <mc:Choice Requires="x14">
            <control shapeId="120366" r:id="rId489" name="frmPicMove99">
              <controlPr defaultSize="0" print="0" autoLine="0" autoPict="0" macro="[0]!frmPicMove99_Click">
                <anchor moveWithCells="1">
                  <from>
                    <xdr:col>36</xdr:col>
                    <xdr:colOff>9525</xdr:colOff>
                    <xdr:row>2379</xdr:row>
                    <xdr:rowOff>0</xdr:rowOff>
                  </from>
                  <to>
                    <xdr:col>36</xdr:col>
                    <xdr:colOff>304800</xdr:colOff>
                    <xdr:row>2381</xdr:row>
                    <xdr:rowOff>9525</xdr:rowOff>
                  </to>
                </anchor>
              </controlPr>
            </control>
          </mc:Choice>
        </mc:AlternateContent>
        <mc:AlternateContent xmlns:mc="http://schemas.openxmlformats.org/markup-compatibility/2006">
          <mc:Choice Requires="x14">
            <control shapeId="120427" r:id="rId490" name="frmPicAppend">
              <controlPr defaultSize="0" print="0" autoLine="0" autoPict="0" macro="[0]!frmPicAppend_FormControl">
                <anchor moveWithCells="1">
                  <from>
                    <xdr:col>15</xdr:col>
                    <xdr:colOff>76200</xdr:colOff>
                    <xdr:row>809</xdr:row>
                    <xdr:rowOff>66675</xdr:rowOff>
                  </from>
                  <to>
                    <xdr:col>20</xdr:col>
                    <xdr:colOff>76200</xdr:colOff>
                    <xdr:row>811</xdr:row>
                    <xdr:rowOff>66675</xdr:rowOff>
                  </to>
                </anchor>
              </controlPr>
            </control>
          </mc:Choice>
        </mc:AlternateContent>
        <mc:AlternateContent xmlns:mc="http://schemas.openxmlformats.org/markup-compatibility/2006">
          <mc:Choice Requires="x14">
            <control shapeId="71576" r:id="rId491" name="frmPicInsert97">
              <controlPr defaultSize="0" print="0" autoLine="0" autoPict="0" macro="[0]!frmPicInsert97_Click">
                <anchor moveWithCells="1">
                  <from>
                    <xdr:col>36</xdr:col>
                    <xdr:colOff>295275</xdr:colOff>
                    <xdr:row>2330</xdr:row>
                    <xdr:rowOff>142875</xdr:rowOff>
                  </from>
                  <to>
                    <xdr:col>36</xdr:col>
                    <xdr:colOff>581025</xdr:colOff>
                    <xdr:row>2333</xdr:row>
                    <xdr:rowOff>0</xdr:rowOff>
                  </to>
                </anchor>
              </controlPr>
            </control>
          </mc:Choice>
        </mc:AlternateContent>
        <mc:AlternateContent xmlns:mc="http://schemas.openxmlformats.org/markup-compatibility/2006">
          <mc:Choice Requires="x14">
            <control shapeId="71675" r:id="rId492" name="frmPicDelete97">
              <controlPr defaultSize="0" print="0" autoLine="0" autoPict="0" macro="[0]!frmPicDelete97_Click">
                <anchor moveWithCells="1">
                  <from>
                    <xdr:col>37</xdr:col>
                    <xdr:colOff>142875</xdr:colOff>
                    <xdr:row>2330</xdr:row>
                    <xdr:rowOff>142875</xdr:rowOff>
                  </from>
                  <to>
                    <xdr:col>37</xdr:col>
                    <xdr:colOff>428625</xdr:colOff>
                    <xdr:row>2333</xdr:row>
                    <xdr:rowOff>0</xdr:rowOff>
                  </to>
                </anchor>
              </controlPr>
            </control>
          </mc:Choice>
        </mc:AlternateContent>
        <mc:AlternateContent xmlns:mc="http://schemas.openxmlformats.org/markup-compatibility/2006">
          <mc:Choice Requires="x14">
            <control shapeId="119910" r:id="rId493" name="frmPicUpdate97">
              <controlPr defaultSize="0" print="0" autoLine="0" autoPict="0" macro="[0]!frmPicUpdate97_Click">
                <anchor moveWithCells="1">
                  <from>
                    <xdr:col>36</xdr:col>
                    <xdr:colOff>600075</xdr:colOff>
                    <xdr:row>2330</xdr:row>
                    <xdr:rowOff>142875</xdr:rowOff>
                  </from>
                  <to>
                    <xdr:col>37</xdr:col>
                    <xdr:colOff>142875</xdr:colOff>
                    <xdr:row>2333</xdr:row>
                    <xdr:rowOff>0</xdr:rowOff>
                  </to>
                </anchor>
              </controlPr>
            </control>
          </mc:Choice>
        </mc:AlternateContent>
        <mc:AlternateContent xmlns:mc="http://schemas.openxmlformats.org/markup-compatibility/2006">
          <mc:Choice Requires="x14">
            <control shapeId="120166" r:id="rId494" name="frmPicToDMgrid97">
              <controlPr defaultSize="0" print="0" autoLine="0" autoPict="0" macro="[0]!frmPicToDMgrid97_Click">
                <anchor moveWithCells="1">
                  <from>
                    <xdr:col>36</xdr:col>
                    <xdr:colOff>9525</xdr:colOff>
                    <xdr:row>2333</xdr:row>
                    <xdr:rowOff>0</xdr:rowOff>
                  </from>
                  <to>
                    <xdr:col>37</xdr:col>
                    <xdr:colOff>428625</xdr:colOff>
                    <xdr:row>2334</xdr:row>
                    <xdr:rowOff>180975</xdr:rowOff>
                  </to>
                </anchor>
              </controlPr>
            </control>
          </mc:Choice>
        </mc:AlternateContent>
        <mc:AlternateContent xmlns:mc="http://schemas.openxmlformats.org/markup-compatibility/2006">
          <mc:Choice Requires="x14">
            <control shapeId="120364" r:id="rId495" name="frmPicMove97">
              <controlPr defaultSize="0" print="0" autoLine="0" autoPict="0" macro="[0]!frmPicMove97_Click">
                <anchor moveWithCells="1">
                  <from>
                    <xdr:col>36</xdr:col>
                    <xdr:colOff>9525</xdr:colOff>
                    <xdr:row>2330</xdr:row>
                    <xdr:rowOff>142875</xdr:rowOff>
                  </from>
                  <to>
                    <xdr:col>36</xdr:col>
                    <xdr:colOff>304800</xdr:colOff>
                    <xdr:row>2333</xdr:row>
                    <xdr:rowOff>0</xdr:rowOff>
                  </to>
                </anchor>
              </controlPr>
            </control>
          </mc:Choice>
        </mc:AlternateContent>
        <mc:AlternateContent xmlns:mc="http://schemas.openxmlformats.org/markup-compatibility/2006">
          <mc:Choice Requires="x14">
            <control shapeId="71577" r:id="rId496" name="frmPicInsert98">
              <controlPr defaultSize="0" print="0" autoLine="0" autoPict="0" macro="[0]!frmPicInsert98_Click">
                <anchor moveWithCells="1">
                  <from>
                    <xdr:col>36</xdr:col>
                    <xdr:colOff>295275</xdr:colOff>
                    <xdr:row>2355</xdr:row>
                    <xdr:rowOff>0</xdr:rowOff>
                  </from>
                  <to>
                    <xdr:col>36</xdr:col>
                    <xdr:colOff>581025</xdr:colOff>
                    <xdr:row>2357</xdr:row>
                    <xdr:rowOff>9525</xdr:rowOff>
                  </to>
                </anchor>
              </controlPr>
            </control>
          </mc:Choice>
        </mc:AlternateContent>
        <mc:AlternateContent xmlns:mc="http://schemas.openxmlformats.org/markup-compatibility/2006">
          <mc:Choice Requires="x14">
            <control shapeId="71676" r:id="rId497" name="frmPicDelete98">
              <controlPr defaultSize="0" print="0" autoLine="0" autoPict="0" macro="[0]!frmPicDelete98_Click">
                <anchor moveWithCells="1">
                  <from>
                    <xdr:col>37</xdr:col>
                    <xdr:colOff>142875</xdr:colOff>
                    <xdr:row>2355</xdr:row>
                    <xdr:rowOff>0</xdr:rowOff>
                  </from>
                  <to>
                    <xdr:col>37</xdr:col>
                    <xdr:colOff>428625</xdr:colOff>
                    <xdr:row>2357</xdr:row>
                    <xdr:rowOff>9525</xdr:rowOff>
                  </to>
                </anchor>
              </controlPr>
            </control>
          </mc:Choice>
        </mc:AlternateContent>
        <mc:AlternateContent xmlns:mc="http://schemas.openxmlformats.org/markup-compatibility/2006">
          <mc:Choice Requires="x14">
            <control shapeId="119911" r:id="rId498" name="frmPicUpdate98">
              <controlPr defaultSize="0" print="0" autoLine="0" autoPict="0" macro="[0]!frmPicUpdate98_Click">
                <anchor moveWithCells="1">
                  <from>
                    <xdr:col>36</xdr:col>
                    <xdr:colOff>600075</xdr:colOff>
                    <xdr:row>2355</xdr:row>
                    <xdr:rowOff>0</xdr:rowOff>
                  </from>
                  <to>
                    <xdr:col>37</xdr:col>
                    <xdr:colOff>142875</xdr:colOff>
                    <xdr:row>2357</xdr:row>
                    <xdr:rowOff>9525</xdr:rowOff>
                  </to>
                </anchor>
              </controlPr>
            </control>
          </mc:Choice>
        </mc:AlternateContent>
        <mc:AlternateContent xmlns:mc="http://schemas.openxmlformats.org/markup-compatibility/2006">
          <mc:Choice Requires="x14">
            <control shapeId="120167" r:id="rId499" name="frmPicToDMgrid98">
              <controlPr defaultSize="0" print="0" autoLine="0" autoPict="0" macro="[0]!frmPicToDMgrid98_Click">
                <anchor moveWithCells="1">
                  <from>
                    <xdr:col>36</xdr:col>
                    <xdr:colOff>9525</xdr:colOff>
                    <xdr:row>2357</xdr:row>
                    <xdr:rowOff>0</xdr:rowOff>
                  </from>
                  <to>
                    <xdr:col>37</xdr:col>
                    <xdr:colOff>428625</xdr:colOff>
                    <xdr:row>2358</xdr:row>
                    <xdr:rowOff>180975</xdr:rowOff>
                  </to>
                </anchor>
              </controlPr>
            </control>
          </mc:Choice>
        </mc:AlternateContent>
        <mc:AlternateContent xmlns:mc="http://schemas.openxmlformats.org/markup-compatibility/2006">
          <mc:Choice Requires="x14">
            <control shapeId="120365" r:id="rId500" name="frmPicMove98">
              <controlPr defaultSize="0" print="0" autoLine="0" autoPict="0" macro="[0]!frmPicMove98_Click">
                <anchor moveWithCells="1">
                  <from>
                    <xdr:col>36</xdr:col>
                    <xdr:colOff>9525</xdr:colOff>
                    <xdr:row>2355</xdr:row>
                    <xdr:rowOff>0</xdr:rowOff>
                  </from>
                  <to>
                    <xdr:col>36</xdr:col>
                    <xdr:colOff>304800</xdr:colOff>
                    <xdr:row>2357</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RentRoll"/>
  <dimension ref="A1:AN45"/>
  <sheetViews>
    <sheetView showGridLines="0" showRowColHeaders="0" zoomScaleSheetLayoutView="100" workbookViewId="0"/>
  </sheetViews>
  <sheetFormatPr defaultColWidth="0" defaultRowHeight="14.25"/>
  <cols>
    <col min="1" max="12" width="2.5703125" style="211" customWidth="1"/>
    <col min="13" max="13" width="4.5703125" style="211" customWidth="1"/>
    <col min="14" max="15" width="2.5703125" style="211" customWidth="1"/>
    <col min="16" max="16" width="4.5703125" style="211" customWidth="1"/>
    <col min="17" max="36" width="2.5703125" style="211" customWidth="1"/>
    <col min="37" max="37" width="2.5703125" style="208" customWidth="1"/>
    <col min="38" max="40" width="2.5703125" style="208" hidden="1" customWidth="1"/>
    <col min="41" max="16384" width="9.42578125" style="208" hidden="1"/>
  </cols>
  <sheetData>
    <row r="1" spans="1:36" ht="15.75" customHeight="1">
      <c r="A1" s="212"/>
      <c r="B1" s="560" t="s">
        <v>711</v>
      </c>
      <c r="C1" s="560"/>
      <c r="D1" s="560"/>
      <c r="E1" s="560"/>
      <c r="F1" s="560"/>
      <c r="G1" s="560"/>
      <c r="H1" s="560"/>
      <c r="I1" s="560"/>
      <c r="J1" s="560"/>
      <c r="K1" s="560"/>
      <c r="L1" s="560"/>
      <c r="M1" s="560"/>
      <c r="N1" s="560"/>
      <c r="O1" s="560"/>
      <c r="P1" s="560"/>
      <c r="Q1" s="560"/>
      <c r="R1" s="560"/>
      <c r="S1" s="560"/>
      <c r="T1" s="560"/>
      <c r="U1" s="208"/>
      <c r="V1" s="208"/>
      <c r="W1" s="208"/>
      <c r="X1" s="208"/>
      <c r="Y1" s="208"/>
      <c r="Z1" s="208"/>
      <c r="AA1" s="208"/>
      <c r="AB1" s="208"/>
      <c r="AC1" s="208"/>
      <c r="AD1" s="208"/>
      <c r="AE1" s="208"/>
      <c r="AF1" s="208"/>
      <c r="AG1" s="208"/>
      <c r="AH1" s="208"/>
      <c r="AI1" s="208"/>
      <c r="AJ1" s="208"/>
    </row>
    <row r="2" spans="1:36" ht="15.75" customHeight="1">
      <c r="A2" s="210"/>
      <c r="B2" s="560"/>
      <c r="C2" s="560"/>
      <c r="D2" s="560"/>
      <c r="E2" s="560"/>
      <c r="F2" s="560"/>
      <c r="G2" s="560"/>
      <c r="H2" s="560"/>
      <c r="I2" s="560"/>
      <c r="J2" s="560"/>
      <c r="K2" s="560"/>
      <c r="L2" s="560"/>
      <c r="M2" s="560"/>
      <c r="N2" s="560"/>
      <c r="O2" s="560"/>
      <c r="P2" s="560"/>
      <c r="Q2" s="560"/>
      <c r="R2" s="560"/>
      <c r="S2" s="560"/>
      <c r="T2" s="560"/>
      <c r="U2" s="208"/>
      <c r="V2" s="208"/>
      <c r="W2" s="208"/>
      <c r="X2" s="208"/>
      <c r="Y2" s="208"/>
      <c r="Z2" s="208"/>
      <c r="AA2" s="208"/>
      <c r="AB2" s="208"/>
      <c r="AC2" s="208"/>
      <c r="AD2" s="208"/>
      <c r="AE2" s="208"/>
      <c r="AF2" s="208"/>
      <c r="AG2" s="208"/>
      <c r="AH2" s="208"/>
      <c r="AI2" s="208"/>
      <c r="AJ2" s="208"/>
    </row>
    <row r="3" spans="1:36" ht="17.25" customHeight="1">
      <c r="A3" s="213"/>
      <c r="B3" s="152" t="str">
        <f>IF('General Info'!B5="","",'General Info'!B5)</f>
        <v>154-156 PASSAIC STREET, 38 3RD, Passaic, NJ (Loan 504565494)</v>
      </c>
      <c r="C3" s="216"/>
      <c r="D3" s="216"/>
      <c r="E3" s="216"/>
      <c r="F3" s="216"/>
      <c r="G3" s="216"/>
      <c r="H3" s="222"/>
      <c r="I3" s="222"/>
      <c r="J3" s="222"/>
      <c r="K3" s="222"/>
      <c r="L3" s="222"/>
      <c r="M3" s="213"/>
      <c r="N3" s="215"/>
      <c r="O3" s="210"/>
      <c r="P3" s="223"/>
      <c r="Q3" s="223"/>
      <c r="R3" s="223"/>
      <c r="S3" s="208"/>
      <c r="T3" s="216"/>
      <c r="U3" s="216"/>
      <c r="V3" s="216"/>
      <c r="W3" s="216"/>
      <c r="X3" s="216"/>
      <c r="Y3" s="216"/>
      <c r="Z3" s="218"/>
      <c r="AA3" s="208"/>
      <c r="AB3" s="208"/>
      <c r="AC3" s="208"/>
      <c r="AD3" s="208"/>
      <c r="AE3" s="208"/>
      <c r="AF3" s="208"/>
      <c r="AG3" s="208"/>
      <c r="AH3" s="208"/>
      <c r="AI3" s="208"/>
      <c r="AJ3" s="208"/>
    </row>
    <row r="4" spans="1:36" ht="14.85" customHeight="1">
      <c r="A4" s="208"/>
      <c r="B4" s="151" t="str">
        <f>IF('General Info'!B6="","",'General Info'!B6)</f>
        <v>Overall Rating: 2, 100% Occupied</v>
      </c>
      <c r="C4" s="216"/>
      <c r="D4" s="216"/>
      <c r="E4" s="216"/>
      <c r="F4" s="216"/>
      <c r="G4" s="216"/>
      <c r="H4" s="216"/>
      <c r="I4" s="208"/>
      <c r="J4" s="208"/>
      <c r="K4" s="208"/>
      <c r="L4" s="208"/>
      <c r="M4" s="208"/>
      <c r="N4" s="208"/>
      <c r="O4" s="208"/>
      <c r="P4" s="208"/>
      <c r="Q4" s="208"/>
      <c r="R4" s="208"/>
      <c r="S4" s="216"/>
      <c r="T4" s="216"/>
      <c r="U4" s="216"/>
      <c r="V4" s="216"/>
      <c r="W4" s="216"/>
      <c r="X4" s="216"/>
      <c r="Y4" s="216"/>
      <c r="Z4" s="219"/>
      <c r="AA4" s="208"/>
      <c r="AB4" s="208"/>
      <c r="AC4" s="208"/>
      <c r="AD4" s="208"/>
      <c r="AE4" s="208"/>
      <c r="AF4" s="208"/>
      <c r="AG4" s="208"/>
      <c r="AH4" s="208"/>
      <c r="AI4" s="220"/>
      <c r="AJ4" s="208"/>
    </row>
    <row r="5" spans="1:36" ht="14.85" hidden="1" customHeight="1">
      <c r="A5" s="208"/>
      <c r="B5" s="151" t="str">
        <f>IF('General Info'!B7="","",'General Info'!B7)</f>
        <v>2 Life Safety</v>
      </c>
      <c r="C5" s="216"/>
      <c r="D5" s="216"/>
      <c r="E5" s="216"/>
      <c r="F5" s="216"/>
      <c r="G5" s="216"/>
      <c r="H5" s="216"/>
      <c r="I5" s="208"/>
      <c r="J5" s="208"/>
      <c r="K5" s="208"/>
      <c r="L5" s="208"/>
      <c r="M5" s="208"/>
      <c r="N5" s="208"/>
      <c r="O5" s="208"/>
      <c r="P5" s="208"/>
      <c r="Q5" s="208"/>
      <c r="R5" s="208"/>
      <c r="S5" s="208"/>
      <c r="T5" s="216"/>
      <c r="U5" s="216"/>
      <c r="V5" s="216"/>
      <c r="W5" s="216"/>
      <c r="X5" s="216"/>
      <c r="Y5" s="216"/>
      <c r="Z5" s="208"/>
      <c r="AA5" s="208"/>
      <c r="AB5" s="221"/>
      <c r="AC5" s="221"/>
      <c r="AD5" s="221"/>
      <c r="AE5" s="221"/>
      <c r="AF5" s="221"/>
      <c r="AG5" s="221"/>
      <c r="AH5" s="221"/>
      <c r="AI5" s="221"/>
      <c r="AJ5" s="208"/>
    </row>
    <row r="6" spans="1:36" ht="3" customHeight="1">
      <c r="A6" s="214"/>
      <c r="B6" s="214"/>
      <c r="C6" s="214"/>
      <c r="D6" s="214"/>
      <c r="E6" s="214"/>
      <c r="F6" s="214"/>
      <c r="G6" s="214"/>
      <c r="H6" s="214"/>
      <c r="I6" s="214"/>
      <c r="J6" s="214"/>
      <c r="K6" s="214"/>
      <c r="L6" s="214"/>
      <c r="M6" s="214"/>
      <c r="N6" s="214"/>
      <c r="O6" s="214"/>
      <c r="P6" s="208"/>
      <c r="Q6" s="208"/>
      <c r="R6" s="216"/>
      <c r="S6" s="208"/>
      <c r="T6" s="216"/>
      <c r="U6" s="216"/>
      <c r="V6" s="216"/>
      <c r="W6" s="216"/>
      <c r="X6" s="216"/>
      <c r="Y6" s="216"/>
      <c r="Z6" s="216"/>
      <c r="AA6" s="208"/>
      <c r="AB6" s="208"/>
      <c r="AC6" s="208"/>
      <c r="AD6" s="208"/>
      <c r="AE6" s="208"/>
      <c r="AF6" s="208"/>
      <c r="AG6" s="208"/>
      <c r="AH6" s="217"/>
      <c r="AI6" s="217"/>
      <c r="AJ6" s="208"/>
    </row>
    <row r="7" spans="1:36" ht="18.75">
      <c r="A7" s="215"/>
      <c r="B7" s="567" t="s">
        <v>284</v>
      </c>
      <c r="C7" s="567"/>
      <c r="D7" s="567"/>
      <c r="E7" s="567"/>
      <c r="F7" s="567"/>
      <c r="G7" s="567"/>
      <c r="H7" s="567"/>
      <c r="I7" s="567"/>
      <c r="J7" s="567"/>
      <c r="K7" s="567"/>
      <c r="L7" s="567"/>
      <c r="M7" s="567"/>
      <c r="N7" s="567"/>
      <c r="O7" s="567"/>
      <c r="P7" s="567"/>
      <c r="Q7" s="567"/>
      <c r="R7" s="567"/>
      <c r="S7" s="567"/>
      <c r="T7" s="567"/>
      <c r="U7" s="567"/>
      <c r="V7" s="567"/>
      <c r="W7" s="567"/>
      <c r="X7" s="567"/>
      <c r="Y7" s="567"/>
      <c r="Z7" s="567"/>
      <c r="AA7" s="567"/>
      <c r="AB7" s="567"/>
      <c r="AC7" s="567"/>
      <c r="AD7" s="567"/>
      <c r="AE7" s="567"/>
      <c r="AF7" s="567"/>
      <c r="AG7" s="567"/>
      <c r="AH7" s="567"/>
      <c r="AI7" s="567"/>
      <c r="AJ7" s="567"/>
    </row>
    <row r="8" spans="1:36" ht="6" customHeight="1">
      <c r="A8" s="416"/>
      <c r="B8" s="416"/>
      <c r="C8" s="416"/>
      <c r="D8" s="416"/>
      <c r="E8" s="416"/>
      <c r="F8" s="416"/>
      <c r="G8" s="416"/>
      <c r="H8" s="416"/>
      <c r="I8" s="416"/>
      <c r="J8" s="416"/>
      <c r="K8" s="416"/>
      <c r="L8" s="416"/>
      <c r="M8" s="416"/>
      <c r="N8" s="416"/>
      <c r="O8" s="416"/>
      <c r="P8" s="416"/>
      <c r="Q8" s="416"/>
      <c r="R8" s="416"/>
      <c r="S8" s="416"/>
      <c r="T8" s="416"/>
      <c r="U8" s="416"/>
      <c r="V8" s="416"/>
      <c r="W8" s="416"/>
      <c r="X8" s="416"/>
      <c r="Y8" s="416"/>
      <c r="Z8" s="416"/>
      <c r="AA8" s="416"/>
      <c r="AB8" s="416"/>
      <c r="AC8" s="416"/>
      <c r="AD8" s="416"/>
      <c r="AE8" s="416"/>
      <c r="AF8" s="416"/>
      <c r="AG8" s="416"/>
      <c r="AH8" s="416"/>
      <c r="AI8" s="416"/>
      <c r="AJ8" s="216"/>
    </row>
    <row r="9" spans="1:36" ht="6" hidden="1" customHeight="1">
      <c r="A9" s="416"/>
      <c r="B9" s="417"/>
      <c r="C9" s="417"/>
      <c r="D9" s="417"/>
      <c r="E9" s="417"/>
      <c r="F9" s="417"/>
      <c r="G9" s="417"/>
      <c r="H9" s="417"/>
      <c r="I9" s="417"/>
      <c r="J9" s="417"/>
      <c r="K9" s="417"/>
      <c r="L9" s="417"/>
      <c r="M9" s="417"/>
      <c r="N9" s="417"/>
      <c r="O9" s="221"/>
      <c r="P9" s="417"/>
      <c r="Q9" s="417"/>
      <c r="R9" s="417"/>
      <c r="S9" s="417"/>
      <c r="T9" s="417"/>
      <c r="U9" s="417"/>
      <c r="V9" s="417"/>
      <c r="W9" s="417"/>
      <c r="X9" s="417"/>
      <c r="Y9" s="417"/>
      <c r="Z9" s="417"/>
      <c r="AA9" s="417"/>
      <c r="AB9" s="417"/>
      <c r="AC9" s="417"/>
      <c r="AD9" s="417"/>
      <c r="AE9" s="417"/>
      <c r="AF9" s="417"/>
      <c r="AG9" s="417"/>
      <c r="AH9" s="417"/>
      <c r="AI9" s="417"/>
      <c r="AJ9" s="206"/>
    </row>
    <row r="10" spans="1:36" ht="14.25" customHeight="1">
      <c r="A10" s="208" t="s">
        <v>452</v>
      </c>
      <c r="B10" s="208" t="s">
        <v>455</v>
      </c>
      <c r="C10" s="208"/>
      <c r="D10" s="208"/>
      <c r="E10" s="208"/>
      <c r="F10" s="208"/>
      <c r="G10" s="208"/>
      <c r="H10" s="208"/>
      <c r="I10" s="208"/>
      <c r="J10" s="709" t="str">
        <f>IF('General Info'!AB64="","",'General Info'!AB64)</f>
        <v>Yes</v>
      </c>
      <c r="K10" s="710"/>
      <c r="L10" s="710"/>
      <c r="M10" s="710"/>
      <c r="N10" s="710"/>
      <c r="O10" s="710"/>
      <c r="P10" s="710"/>
      <c r="Q10" s="710"/>
      <c r="R10" s="711"/>
      <c r="S10" s="208"/>
      <c r="T10" s="208"/>
      <c r="U10" s="208"/>
      <c r="V10" s="208"/>
      <c r="W10" s="208"/>
      <c r="X10" s="208"/>
      <c r="Y10" s="208"/>
      <c r="Z10" s="208"/>
      <c r="AA10" s="208"/>
      <c r="AB10" s="208"/>
      <c r="AC10" s="208"/>
      <c r="AD10" s="208"/>
      <c r="AE10" s="208"/>
      <c r="AF10" s="208"/>
      <c r="AG10" s="208"/>
      <c r="AH10" s="208"/>
      <c r="AI10" s="208"/>
      <c r="AJ10" s="208"/>
    </row>
    <row r="11" spans="1:36" ht="3" customHeight="1">
      <c r="A11" s="208"/>
      <c r="B11" s="208"/>
      <c r="C11" s="208"/>
      <c r="D11" s="208"/>
      <c r="E11" s="208"/>
      <c r="F11" s="208"/>
      <c r="G11" s="208"/>
      <c r="H11" s="208"/>
      <c r="I11" s="208"/>
      <c r="J11" s="208"/>
      <c r="K11" s="208"/>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08"/>
      <c r="AJ11" s="208"/>
    </row>
    <row r="12" spans="1:36" ht="14.25" customHeight="1">
      <c r="A12" s="208"/>
      <c r="B12" s="208" t="s">
        <v>456</v>
      </c>
      <c r="C12" s="208"/>
      <c r="D12" s="208"/>
      <c r="E12" s="208"/>
      <c r="F12" s="208"/>
      <c r="G12" s="208"/>
      <c r="H12" s="208"/>
      <c r="I12" s="208"/>
      <c r="J12" s="706" t="s">
        <v>189</v>
      </c>
      <c r="K12" s="707"/>
      <c r="L12" s="707"/>
      <c r="M12" s="708"/>
      <c r="N12" s="208"/>
      <c r="O12" s="419" t="s">
        <v>175</v>
      </c>
      <c r="P12" s="208"/>
      <c r="Q12" s="2"/>
      <c r="R12" s="2"/>
      <c r="S12" s="682" t="s">
        <v>696</v>
      </c>
      <c r="T12" s="683"/>
      <c r="U12" s="683"/>
      <c r="V12" s="684"/>
      <c r="W12" s="208"/>
      <c r="X12" s="208"/>
      <c r="Y12" s="208"/>
      <c r="Z12" s="208"/>
      <c r="AA12" s="208"/>
      <c r="AB12" s="208"/>
      <c r="AC12" s="208"/>
      <c r="AD12" s="208"/>
      <c r="AE12" s="208"/>
      <c r="AF12" s="208"/>
      <c r="AG12" s="208"/>
      <c r="AH12" s="208"/>
      <c r="AI12" s="208"/>
      <c r="AJ12" s="208"/>
    </row>
    <row r="13" spans="1:36" ht="14.25" customHeight="1">
      <c r="A13" s="208"/>
      <c r="B13" s="208" t="s">
        <v>457</v>
      </c>
      <c r="C13" s="418"/>
      <c r="D13" s="208"/>
      <c r="E13" s="208"/>
      <c r="F13" s="208"/>
      <c r="G13" s="208"/>
      <c r="H13" s="208"/>
      <c r="I13" s="208"/>
      <c r="J13" s="706" t="s">
        <v>189</v>
      </c>
      <c r="K13" s="707"/>
      <c r="L13" s="707"/>
      <c r="M13" s="708"/>
      <c r="N13" s="208"/>
      <c r="O13" s="419" t="s">
        <v>176</v>
      </c>
      <c r="P13" s="208"/>
      <c r="Q13" s="2"/>
      <c r="R13" s="2"/>
      <c r="S13" s="685" t="s">
        <v>696</v>
      </c>
      <c r="T13" s="686"/>
      <c r="U13" s="686"/>
      <c r="V13" s="687"/>
      <c r="W13" s="208"/>
      <c r="X13" s="419" t="s">
        <v>774</v>
      </c>
      <c r="Y13" s="208"/>
      <c r="Z13" s="2"/>
      <c r="AA13" s="685" t="s">
        <v>696</v>
      </c>
      <c r="AB13" s="686"/>
      <c r="AC13" s="687"/>
      <c r="AD13" s="208"/>
      <c r="AE13" s="208"/>
      <c r="AF13" s="419" t="s">
        <v>773</v>
      </c>
      <c r="AG13" s="420"/>
      <c r="AH13" s="679" t="s">
        <v>696</v>
      </c>
      <c r="AI13" s="680"/>
      <c r="AJ13" s="681"/>
    </row>
    <row r="14" spans="1:36" ht="13.5" customHeight="1">
      <c r="A14" s="208"/>
      <c r="B14" s="208"/>
      <c r="C14" s="418"/>
      <c r="D14" s="208"/>
      <c r="E14" s="208"/>
      <c r="F14" s="208"/>
      <c r="G14" s="208"/>
      <c r="H14" s="208"/>
      <c r="I14" s="208"/>
      <c r="J14" s="208"/>
      <c r="K14" s="208"/>
      <c r="L14" s="221"/>
      <c r="M14" s="221"/>
      <c r="N14" s="221"/>
      <c r="O14" s="208"/>
      <c r="P14" s="208"/>
      <c r="Q14" s="208"/>
      <c r="R14" s="208"/>
      <c r="S14" s="208"/>
      <c r="T14" s="208"/>
      <c r="U14" s="208"/>
      <c r="V14" s="208"/>
      <c r="W14" s="208"/>
      <c r="X14" s="208"/>
      <c r="Y14" s="208"/>
      <c r="Z14" s="208"/>
      <c r="AA14" s="208"/>
      <c r="AB14" s="208"/>
      <c r="AC14" s="208"/>
      <c r="AD14" s="208"/>
      <c r="AE14" s="208"/>
      <c r="AF14" s="208"/>
      <c r="AG14" s="208"/>
      <c r="AH14" s="208"/>
      <c r="AI14" s="208"/>
      <c r="AJ14" s="208"/>
    </row>
    <row r="15" spans="1:36" ht="17.25" customHeight="1">
      <c r="A15" s="208"/>
      <c r="B15" s="295" t="s">
        <v>766</v>
      </c>
      <c r="C15" s="208"/>
      <c r="D15" s="208"/>
      <c r="E15" s="208"/>
      <c r="F15" s="208"/>
      <c r="G15" s="208"/>
      <c r="H15" s="208"/>
      <c r="I15" s="208"/>
      <c r="J15" s="208"/>
      <c r="K15" s="208"/>
      <c r="L15" s="208"/>
      <c r="M15" s="208"/>
      <c r="N15" s="208"/>
      <c r="O15" s="208"/>
      <c r="P15" s="208"/>
      <c r="Q15" s="208"/>
      <c r="R15" s="208"/>
      <c r="S15" s="208"/>
      <c r="T15" s="208"/>
      <c r="U15" s="208"/>
      <c r="V15" s="208"/>
      <c r="W15" s="208"/>
      <c r="X15" s="208"/>
      <c r="Y15" s="208"/>
      <c r="Z15" s="208"/>
      <c r="AA15" s="208"/>
      <c r="AB15" s="208"/>
      <c r="AC15" s="208"/>
      <c r="AD15" s="208"/>
      <c r="AE15" s="208"/>
      <c r="AF15" s="208"/>
      <c r="AG15" s="208"/>
      <c r="AH15" s="208"/>
      <c r="AI15" s="208"/>
      <c r="AJ15" s="208"/>
    </row>
    <row r="16" spans="1:36" ht="13.5" customHeight="1">
      <c r="A16" s="208"/>
      <c r="B16" s="208" t="s">
        <v>767</v>
      </c>
      <c r="C16" s="208"/>
      <c r="D16" s="209"/>
      <c r="E16" s="208"/>
      <c r="F16" s="208"/>
      <c r="G16" s="208"/>
      <c r="H16" s="209"/>
      <c r="I16" s="209"/>
      <c r="J16" s="209"/>
      <c r="K16" s="208"/>
      <c r="L16" s="208"/>
      <c r="M16" s="208"/>
      <c r="N16" s="208"/>
      <c r="O16" s="208"/>
      <c r="P16" s="208"/>
      <c r="Q16" s="712" t="s">
        <v>769</v>
      </c>
      <c r="R16" s="712"/>
      <c r="S16" s="712"/>
      <c r="T16" s="712"/>
      <c r="U16" s="712" t="s">
        <v>771</v>
      </c>
      <c r="V16" s="712"/>
      <c r="W16" s="712"/>
      <c r="X16" s="712"/>
      <c r="Y16" s="712" t="s">
        <v>770</v>
      </c>
      <c r="Z16" s="712"/>
      <c r="AA16" s="712"/>
      <c r="AB16" s="712"/>
      <c r="AC16" s="712" t="s">
        <v>768</v>
      </c>
      <c r="AD16" s="712"/>
      <c r="AE16" s="712"/>
      <c r="AF16" s="712"/>
      <c r="AG16" s="712" t="s">
        <v>772</v>
      </c>
      <c r="AH16" s="712"/>
      <c r="AI16" s="712"/>
      <c r="AJ16" s="712"/>
    </row>
    <row r="17" spans="1:36" ht="14.25" customHeight="1">
      <c r="A17" s="176">
        <v>1</v>
      </c>
      <c r="B17" s="688" t="s">
        <v>1024</v>
      </c>
      <c r="C17" s="689"/>
      <c r="D17" s="689"/>
      <c r="E17" s="689"/>
      <c r="F17" s="689"/>
      <c r="G17" s="689"/>
      <c r="H17" s="689"/>
      <c r="I17" s="689"/>
      <c r="J17" s="689"/>
      <c r="K17" s="689"/>
      <c r="L17" s="689"/>
      <c r="M17" s="689"/>
      <c r="N17" s="689"/>
      <c r="O17" s="689"/>
      <c r="P17" s="690"/>
      <c r="Q17" s="691">
        <v>46574</v>
      </c>
      <c r="R17" s="692"/>
      <c r="S17" s="692"/>
      <c r="T17" s="693"/>
      <c r="U17" s="694">
        <v>700</v>
      </c>
      <c r="V17" s="695"/>
      <c r="W17" s="695"/>
      <c r="X17" s="696"/>
      <c r="Y17" s="697" t="s">
        <v>696</v>
      </c>
      <c r="Z17" s="698"/>
      <c r="AA17" s="698"/>
      <c r="AB17" s="699"/>
      <c r="AC17" s="700">
        <v>34800</v>
      </c>
      <c r="AD17" s="701"/>
      <c r="AE17" s="701"/>
      <c r="AF17" s="702"/>
      <c r="AG17" s="703">
        <f>IF(AND(AC17&lt;&gt;"",U17&lt;&gt;""),AC17/U17,"")</f>
        <v>49.714285714285715</v>
      </c>
      <c r="AH17" s="704"/>
      <c r="AI17" s="704"/>
      <c r="AJ17" s="705"/>
    </row>
    <row r="18" spans="1:36" ht="14.25" customHeight="1">
      <c r="A18" s="176">
        <v>2</v>
      </c>
      <c r="B18" s="688" t="s">
        <v>1025</v>
      </c>
      <c r="C18" s="689"/>
      <c r="D18" s="689"/>
      <c r="E18" s="689"/>
      <c r="F18" s="689"/>
      <c r="G18" s="689"/>
      <c r="H18" s="689"/>
      <c r="I18" s="689"/>
      <c r="J18" s="689"/>
      <c r="K18" s="689"/>
      <c r="L18" s="689"/>
      <c r="M18" s="689"/>
      <c r="N18" s="689"/>
      <c r="O18" s="689"/>
      <c r="P18" s="690"/>
      <c r="Q18" s="691">
        <v>46386</v>
      </c>
      <c r="R18" s="692"/>
      <c r="S18" s="692"/>
      <c r="T18" s="693"/>
      <c r="U18" s="694" t="s">
        <v>696</v>
      </c>
      <c r="V18" s="695"/>
      <c r="W18" s="695"/>
      <c r="X18" s="696"/>
      <c r="Y18" s="697" t="s">
        <v>696</v>
      </c>
      <c r="Z18" s="698"/>
      <c r="AA18" s="698"/>
      <c r="AB18" s="699"/>
      <c r="AC18" s="700">
        <v>26460</v>
      </c>
      <c r="AD18" s="701"/>
      <c r="AE18" s="701"/>
      <c r="AF18" s="702"/>
      <c r="AG18" s="703" t="str">
        <f>IF(AND(AC18&lt;&gt;"",U18&lt;&gt;""),AC18/U18,"")</f>
        <v/>
      </c>
      <c r="AH18" s="704"/>
      <c r="AI18" s="704"/>
      <c r="AJ18" s="705"/>
    </row>
    <row r="19" spans="1:36" ht="14.25" customHeight="1">
      <c r="A19" s="176">
        <v>3</v>
      </c>
      <c r="B19" s="688" t="s">
        <v>696</v>
      </c>
      <c r="C19" s="689"/>
      <c r="D19" s="689"/>
      <c r="E19" s="689"/>
      <c r="F19" s="689"/>
      <c r="G19" s="689"/>
      <c r="H19" s="689"/>
      <c r="I19" s="689"/>
      <c r="J19" s="689"/>
      <c r="K19" s="689"/>
      <c r="L19" s="689"/>
      <c r="M19" s="689"/>
      <c r="N19" s="689"/>
      <c r="O19" s="689"/>
      <c r="P19" s="690"/>
      <c r="Q19" s="691" t="s">
        <v>696</v>
      </c>
      <c r="R19" s="692"/>
      <c r="S19" s="692"/>
      <c r="T19" s="693"/>
      <c r="U19" s="694" t="s">
        <v>696</v>
      </c>
      <c r="V19" s="695"/>
      <c r="W19" s="695"/>
      <c r="X19" s="696"/>
      <c r="Y19" s="697" t="s">
        <v>696</v>
      </c>
      <c r="Z19" s="698"/>
      <c r="AA19" s="698"/>
      <c r="AB19" s="699"/>
      <c r="AC19" s="700" t="s">
        <v>696</v>
      </c>
      <c r="AD19" s="701"/>
      <c r="AE19" s="701"/>
      <c r="AF19" s="702"/>
      <c r="AG19" s="703" t="str">
        <f>IF(AND(AC19&lt;&gt;"",U19&lt;&gt;""),AC19/U19,"")</f>
        <v/>
      </c>
      <c r="AH19" s="704"/>
      <c r="AI19" s="704"/>
      <c r="AJ19" s="705"/>
    </row>
    <row r="20" spans="1:36" ht="14.25" customHeight="1">
      <c r="A20" s="176">
        <v>4</v>
      </c>
      <c r="B20" s="688" t="s">
        <v>696</v>
      </c>
      <c r="C20" s="689"/>
      <c r="D20" s="689"/>
      <c r="E20" s="689"/>
      <c r="F20" s="689"/>
      <c r="G20" s="689"/>
      <c r="H20" s="689"/>
      <c r="I20" s="689"/>
      <c r="J20" s="689"/>
      <c r="K20" s="689"/>
      <c r="L20" s="689"/>
      <c r="M20" s="689"/>
      <c r="N20" s="689"/>
      <c r="O20" s="689"/>
      <c r="P20" s="690"/>
      <c r="Q20" s="691" t="s">
        <v>696</v>
      </c>
      <c r="R20" s="692"/>
      <c r="S20" s="692"/>
      <c r="T20" s="693"/>
      <c r="U20" s="694" t="s">
        <v>696</v>
      </c>
      <c r="V20" s="695"/>
      <c r="W20" s="695"/>
      <c r="X20" s="696"/>
      <c r="Y20" s="697" t="s">
        <v>696</v>
      </c>
      <c r="Z20" s="698"/>
      <c r="AA20" s="698"/>
      <c r="AB20" s="699"/>
      <c r="AC20" s="700" t="s">
        <v>696</v>
      </c>
      <c r="AD20" s="701"/>
      <c r="AE20" s="701"/>
      <c r="AF20" s="702"/>
      <c r="AG20" s="703" t="str">
        <f>IF(AND(AC20&lt;&gt;"",U20&lt;&gt;""),AC20/U20,"")</f>
        <v/>
      </c>
      <c r="AH20" s="704"/>
      <c r="AI20" s="704"/>
      <c r="AJ20" s="705"/>
    </row>
    <row r="21" spans="1:36" ht="14.25" customHeight="1">
      <c r="A21" s="176">
        <v>5</v>
      </c>
      <c r="B21" s="688" t="s">
        <v>696</v>
      </c>
      <c r="C21" s="689"/>
      <c r="D21" s="689"/>
      <c r="E21" s="689"/>
      <c r="F21" s="689"/>
      <c r="G21" s="689"/>
      <c r="H21" s="689"/>
      <c r="I21" s="689"/>
      <c r="J21" s="689"/>
      <c r="K21" s="689"/>
      <c r="L21" s="689"/>
      <c r="M21" s="689"/>
      <c r="N21" s="689"/>
      <c r="O21" s="689"/>
      <c r="P21" s="690"/>
      <c r="Q21" s="691" t="s">
        <v>696</v>
      </c>
      <c r="R21" s="692"/>
      <c r="S21" s="692"/>
      <c r="T21" s="693"/>
      <c r="U21" s="694" t="s">
        <v>696</v>
      </c>
      <c r="V21" s="695"/>
      <c r="W21" s="695"/>
      <c r="X21" s="696"/>
      <c r="Y21" s="697" t="s">
        <v>696</v>
      </c>
      <c r="Z21" s="698"/>
      <c r="AA21" s="698"/>
      <c r="AB21" s="699"/>
      <c r="AC21" s="700" t="s">
        <v>696</v>
      </c>
      <c r="AD21" s="701"/>
      <c r="AE21" s="701"/>
      <c r="AF21" s="702"/>
      <c r="AG21" s="703" t="str">
        <f>IF(AND(AC21&lt;&gt;"",U21&lt;&gt;""),AC21/U21,"")</f>
        <v/>
      </c>
      <c r="AH21" s="704"/>
      <c r="AI21" s="704"/>
      <c r="AJ21" s="705"/>
    </row>
    <row r="22" spans="1:36" ht="13.5" customHeight="1">
      <c r="A22" s="208"/>
      <c r="B22" s="208"/>
      <c r="C22" s="208"/>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208"/>
      <c r="AB22" s="208"/>
      <c r="AC22" s="208"/>
      <c r="AD22" s="208"/>
      <c r="AE22" s="208"/>
      <c r="AF22" s="208"/>
      <c r="AG22" s="208"/>
      <c r="AH22" s="208"/>
      <c r="AI22" s="208"/>
      <c r="AJ22" s="208"/>
    </row>
    <row r="23" spans="1:36" ht="17.25" customHeight="1">
      <c r="A23" s="208"/>
      <c r="B23" s="677" t="s">
        <v>284</v>
      </c>
      <c r="C23" s="678"/>
      <c r="D23" s="678"/>
      <c r="E23" s="678"/>
      <c r="F23" s="678"/>
      <c r="G23" s="678"/>
      <c r="H23" s="678"/>
      <c r="I23" s="678"/>
      <c r="J23" s="678"/>
      <c r="K23" s="678"/>
      <c r="L23" s="678"/>
      <c r="M23" s="678"/>
      <c r="N23" s="678"/>
      <c r="O23" s="678"/>
      <c r="P23" s="678"/>
      <c r="Q23" s="678"/>
      <c r="R23" s="678"/>
      <c r="S23" s="678"/>
      <c r="T23" s="678"/>
      <c r="U23" s="678"/>
      <c r="V23" s="678"/>
      <c r="W23" s="678"/>
      <c r="X23" s="678"/>
      <c r="Y23" s="678"/>
      <c r="Z23" s="678"/>
      <c r="AA23" s="678"/>
      <c r="AB23" s="678"/>
      <c r="AC23" s="678"/>
      <c r="AD23" s="678"/>
      <c r="AE23" s="678"/>
      <c r="AF23" s="678"/>
      <c r="AG23" s="678"/>
      <c r="AH23" s="678"/>
      <c r="AI23" s="678"/>
      <c r="AJ23" s="208"/>
    </row>
    <row r="24" spans="1:36" ht="13.5" customHeight="1">
      <c r="A24" s="208"/>
      <c r="B24" s="208"/>
      <c r="C24" s="208"/>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8"/>
      <c r="AB24" s="208"/>
      <c r="AC24" s="208"/>
      <c r="AD24" s="208"/>
      <c r="AE24" s="208"/>
      <c r="AF24" s="208"/>
      <c r="AG24" s="208"/>
      <c r="AH24" s="208"/>
      <c r="AI24" s="208"/>
      <c r="AJ24" s="208"/>
    </row>
    <row r="25" spans="1:36" ht="13.5" customHeight="1">
      <c r="A25" s="208"/>
      <c r="B25" s="208"/>
      <c r="C25" s="208"/>
      <c r="D25" s="208"/>
      <c r="E25" s="208"/>
      <c r="F25" s="208"/>
      <c r="G25" s="208"/>
      <c r="H25" s="208"/>
      <c r="I25" s="208"/>
      <c r="J25" s="208"/>
      <c r="K25" s="208"/>
      <c r="L25" s="208"/>
      <c r="M25" s="208"/>
      <c r="N25" s="208"/>
      <c r="O25" s="208"/>
      <c r="P25" s="208"/>
      <c r="Q25" s="208"/>
      <c r="R25" s="208"/>
      <c r="S25" s="208"/>
      <c r="T25" s="208"/>
      <c r="U25" s="208"/>
      <c r="V25" s="208"/>
      <c r="W25" s="208"/>
      <c r="X25" s="208"/>
      <c r="Y25" s="208"/>
      <c r="Z25" s="208"/>
      <c r="AA25" s="208"/>
      <c r="AB25" s="208"/>
      <c r="AC25" s="208"/>
      <c r="AD25" s="208"/>
      <c r="AE25" s="208"/>
      <c r="AF25" s="208"/>
      <c r="AG25" s="208"/>
      <c r="AH25" s="208"/>
      <c r="AI25" s="208"/>
      <c r="AJ25" s="208"/>
    </row>
    <row r="26" spans="1:36" ht="13.5" customHeight="1">
      <c r="A26" s="208"/>
      <c r="B26" s="208"/>
      <c r="C26" s="208"/>
      <c r="D26" s="208"/>
      <c r="E26" s="208"/>
      <c r="F26" s="208"/>
      <c r="G26" s="208"/>
      <c r="H26" s="208"/>
      <c r="I26" s="208"/>
      <c r="J26" s="208"/>
      <c r="K26" s="208"/>
      <c r="L26" s="208"/>
      <c r="M26" s="208"/>
      <c r="N26" s="208"/>
      <c r="O26" s="208"/>
      <c r="P26" s="208"/>
      <c r="Q26" s="208"/>
      <c r="R26" s="208"/>
      <c r="S26" s="208"/>
      <c r="T26" s="208"/>
      <c r="U26" s="208"/>
      <c r="V26" s="208"/>
      <c r="W26" s="208"/>
      <c r="X26" s="208"/>
      <c r="Y26" s="208"/>
      <c r="Z26" s="208"/>
      <c r="AA26" s="208"/>
      <c r="AB26" s="208"/>
      <c r="AC26" s="208"/>
      <c r="AD26" s="208"/>
      <c r="AE26" s="208"/>
      <c r="AF26" s="208"/>
      <c r="AG26" s="208"/>
      <c r="AH26" s="208"/>
      <c r="AI26" s="208"/>
      <c r="AJ26" s="208"/>
    </row>
    <row r="27" spans="1:36" ht="13.5" customHeight="1"/>
    <row r="28" spans="1:36" ht="13.5" customHeight="1"/>
    <row r="29" spans="1:36" ht="13.5" customHeight="1"/>
    <row r="30" spans="1:36" ht="13.5" customHeight="1"/>
    <row r="31" spans="1:36" ht="13.5" customHeight="1"/>
    <row r="32" spans="1:36"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sheetData>
  <sheetProtection algorithmName="SHA-512" hashValue="DbKYWi0ZGDtzzAmQ0SquaIVfRIlSEBu0Vfsqei5tRpH0ceN/SMc2aoCw9TNhs2/pCvFnyodtMVya4LbTnJIERQ==" saltValue="iocGzBTF6MsmgjaXAfeqCQ==" spinCount="100000" sheet="1" scenarios="1" selectLockedCells="1"/>
  <mergeCells count="45">
    <mergeCell ref="J12:M12"/>
    <mergeCell ref="J13:M13"/>
    <mergeCell ref="S13:V13"/>
    <mergeCell ref="J10:R10"/>
    <mergeCell ref="AG16:AJ16"/>
    <mergeCell ref="AC16:AF16"/>
    <mergeCell ref="Y16:AB16"/>
    <mergeCell ref="U16:X16"/>
    <mergeCell ref="Q16:T16"/>
    <mergeCell ref="AG21:AJ21"/>
    <mergeCell ref="AG20:AJ20"/>
    <mergeCell ref="AG19:AJ19"/>
    <mergeCell ref="AG18:AJ18"/>
    <mergeCell ref="AG17:AJ17"/>
    <mergeCell ref="AC21:AF21"/>
    <mergeCell ref="AC20:AF20"/>
    <mergeCell ref="AC19:AF19"/>
    <mergeCell ref="AC18:AF18"/>
    <mergeCell ref="AC17:AF17"/>
    <mergeCell ref="Y21:AB21"/>
    <mergeCell ref="Y20:AB20"/>
    <mergeCell ref="Y19:AB19"/>
    <mergeCell ref="Y18:AB18"/>
    <mergeCell ref="Y17:AB17"/>
    <mergeCell ref="U21:X21"/>
    <mergeCell ref="U20:X20"/>
    <mergeCell ref="U19:X19"/>
    <mergeCell ref="U18:X18"/>
    <mergeCell ref="U17:X17"/>
    <mergeCell ref="B7:AJ7"/>
    <mergeCell ref="B1:T2"/>
    <mergeCell ref="B23:AI23"/>
    <mergeCell ref="AH13:AJ13"/>
    <mergeCell ref="S12:V12"/>
    <mergeCell ref="AA13:AC13"/>
    <mergeCell ref="B21:P21"/>
    <mergeCell ref="B20:P20"/>
    <mergeCell ref="B19:P19"/>
    <mergeCell ref="B18:P18"/>
    <mergeCell ref="B17:P17"/>
    <mergeCell ref="Q21:T21"/>
    <mergeCell ref="Q20:T20"/>
    <mergeCell ref="Q19:T19"/>
    <mergeCell ref="Q18:T18"/>
    <mergeCell ref="Q17:T17"/>
  </mergeCells>
  <dataValidations count="9">
    <dataValidation type="date" allowBlank="1" showInputMessage="1" showErrorMessage="1" errorTitle="MBA Property Inspection Workbook" error="Invalid date entered._x000a__x000a_Please enter a valid lease expiration date." sqref="S12" xr:uid="{00000000-0002-0000-0500-000000000000}">
      <formula1>18264</formula1>
      <formula2>402133</formula2>
    </dataValidation>
    <dataValidation type="whole" allowBlank="1" showInputMessage="1" showErrorMessage="1" errorTitle="MBA Property Inspection Workbook" error="Please enter a valid dollar amount." sqref="S13" xr:uid="{00000000-0002-0000-0500-000001000000}">
      <formula1>0</formula1>
      <formula2>9999999999</formula2>
    </dataValidation>
    <dataValidation type="whole" allowBlank="1" showInputMessage="1" showErrorMessage="1" errorTitle="RevPAR Entry" error="Please enter a valid dollar amount." sqref="AA13" xr:uid="{00000000-0002-0000-0500-000002000000}">
      <formula1>0</formula1>
      <formula2>9999999999</formula2>
    </dataValidation>
    <dataValidation type="decimal" allowBlank="1" showInputMessage="1" showErrorMessage="1" errorTitle="ADO Entry" error="Please enter a percentage between 1 and 100." sqref="AH13" xr:uid="{00000000-0002-0000-0500-000003000000}">
      <formula1>0</formula1>
      <formula2>1</formula2>
    </dataValidation>
    <dataValidation type="decimal" allowBlank="1" showInputMessage="1" showErrorMessage="1" errorTitle="Cannot be negative" error="Enter a number greater than 0" sqref="AC17:AF21" xr:uid="{00000000-0002-0000-0500-000004000000}">
      <formula1>0</formula1>
      <formula2>999999999</formula2>
    </dataValidation>
    <dataValidation type="whole" allowBlank="1" showInputMessage="1" showErrorMessage="1" errorTitle="Cannot be negative" error="Enter a whole number between 0  and 999999999" sqref="U17:X21" xr:uid="{00000000-0002-0000-0500-000005000000}">
      <formula1>0</formula1>
      <formula2>999999999</formula2>
    </dataValidation>
    <dataValidation type="decimal" allowBlank="1" showInputMessage="1" showErrorMessage="1" errorTitle="Error" error="Please enter a percentage between 1 and 100." sqref="Y17:AB21" xr:uid="{00000000-0002-0000-0500-000006000000}">
      <formula1>0</formula1>
      <formula2>1</formula2>
    </dataValidation>
    <dataValidation type="date" allowBlank="1" showInputMessage="1" showErrorMessage="1" error="Enter an expiration date between 1/1/2000 and 12/31/2100" sqref="Q17:T21" xr:uid="{00000000-0002-0000-0500-000007000000}">
      <formula1>36526</formula1>
      <formula2>73415</formula2>
    </dataValidation>
    <dataValidation type="list" showInputMessage="1" showErrorMessage="1" errorTitle="MBA Property Inspection Workbook" error="Please select either Yes or No." sqref="J12 J13" xr:uid="{00000000-0002-0000-0500-000008000000}">
      <formula1>nrYesNo</formula1>
    </dataValidation>
  </dataValidations>
  <pageMargins left="0.25" right="0.25" top="0.75" bottom="0.75" header="0.3" footer="0.3"/>
  <pageSetup scale="97" orientation="portrait" r:id="rId1"/>
  <headerFooter>
    <oddHeader>&amp;R&amp;"Calibri,Italic"&amp;A</oddHeader>
    <oddFooter>&amp;L&amp;"Calibri Light,Italic"&amp;8Copyright 2008-24 Mortgage Bankers Association, Washington, DC_x000D_&amp;1#&amp;"Aptos"&amp;10&amp;K008000 Internal Use&amp;R&amp;"Calbri,Regular"&amp;P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5" r:id="rId4" name="frmInsertRentRollFromFile">
              <controlPr defaultSize="0" print="0" autoLine="0" autoPict="0" macro="[0]!wksRentRoll.InsertRentRollFromFile">
                <anchor>
                  <from>
                    <xdr:col>1</xdr:col>
                    <xdr:colOff>0</xdr:colOff>
                    <xdr:row>23</xdr:row>
                    <xdr:rowOff>66675</xdr:rowOff>
                  </from>
                  <to>
                    <xdr:col>7</xdr:col>
                    <xdr:colOff>114300</xdr:colOff>
                    <xdr:row>25</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MgtInterview">
    <pageSetUpPr fitToPage="1"/>
  </sheetPr>
  <dimension ref="A1:BO125"/>
  <sheetViews>
    <sheetView showGridLines="0" showRowColHeaders="0" zoomScaleSheetLayoutView="100" workbookViewId="0"/>
  </sheetViews>
  <sheetFormatPr defaultColWidth="0" defaultRowHeight="14.25" zeroHeight="1"/>
  <cols>
    <col min="1" max="6" width="2.5703125" style="131" customWidth="1"/>
    <col min="7" max="7" width="1.5703125" style="131" customWidth="1"/>
    <col min="8" max="9" width="2.5703125" style="131" customWidth="1"/>
    <col min="10" max="10" width="4.5703125" style="131" customWidth="1"/>
    <col min="11" max="25" width="2.5703125" style="131" customWidth="1"/>
    <col min="26" max="26" width="4.5703125" style="131" customWidth="1"/>
    <col min="27" max="38" width="2.5703125" style="131" customWidth="1"/>
    <col min="39" max="58" width="2.5703125" style="131" hidden="1" customWidth="1"/>
    <col min="59" max="65" width="4.42578125" style="131" hidden="1" customWidth="1"/>
    <col min="66" max="16384" width="9.42578125" style="131" hidden="1"/>
  </cols>
  <sheetData>
    <row r="1" spans="1:64" s="95" customFormat="1" ht="15.75" customHeight="1">
      <c r="A1" s="173"/>
      <c r="B1" s="560" t="s">
        <v>711</v>
      </c>
      <c r="C1" s="560"/>
      <c r="D1" s="560"/>
      <c r="E1" s="560"/>
      <c r="F1" s="560"/>
      <c r="G1" s="560"/>
      <c r="H1" s="560"/>
      <c r="I1" s="560"/>
      <c r="J1" s="560"/>
      <c r="K1" s="560"/>
      <c r="L1" s="560"/>
      <c r="M1" s="560"/>
      <c r="N1" s="560"/>
      <c r="O1" s="560"/>
      <c r="P1" s="560"/>
      <c r="Q1" s="560"/>
      <c r="R1" s="560"/>
      <c r="S1" s="560"/>
      <c r="T1" s="560"/>
      <c r="U1" s="179"/>
      <c r="V1" s="179"/>
      <c r="W1" s="179"/>
      <c r="X1" s="179"/>
      <c r="Y1" s="179"/>
      <c r="Z1" s="179"/>
      <c r="AA1" s="179"/>
      <c r="AB1" s="179"/>
      <c r="AC1" s="179"/>
      <c r="AD1" s="179"/>
      <c r="AE1" s="179"/>
      <c r="AF1" s="179"/>
      <c r="AG1" s="179"/>
      <c r="AH1" s="179"/>
      <c r="AI1" s="179"/>
      <c r="AJ1" s="179"/>
      <c r="AK1" s="154"/>
      <c r="AL1" s="154"/>
      <c r="AM1" s="131"/>
      <c r="AN1" s="131"/>
      <c r="AO1" s="131"/>
      <c r="AP1" s="126"/>
      <c r="AQ1" s="126"/>
      <c r="AR1" s="126"/>
      <c r="AS1" s="126"/>
      <c r="AT1" s="126"/>
      <c r="AU1" s="126"/>
      <c r="AV1" s="126"/>
      <c r="AW1" s="126"/>
      <c r="AX1" s="126"/>
      <c r="AY1" s="126"/>
      <c r="AZ1" s="126"/>
      <c r="BA1" s="126"/>
      <c r="BB1" s="126"/>
      <c r="BC1" s="126"/>
      <c r="BD1" s="126"/>
      <c r="BE1" s="126"/>
      <c r="BF1" s="126"/>
      <c r="BG1" s="126"/>
      <c r="BH1" s="126"/>
      <c r="BI1" s="126"/>
      <c r="BJ1" s="126"/>
      <c r="BK1" s="126"/>
      <c r="BL1" s="126"/>
    </row>
    <row r="2" spans="1:64" s="95" customFormat="1" ht="15.75" customHeight="1">
      <c r="A2" s="157"/>
      <c r="B2" s="560"/>
      <c r="C2" s="560"/>
      <c r="D2" s="560"/>
      <c r="E2" s="560"/>
      <c r="F2" s="560"/>
      <c r="G2" s="560"/>
      <c r="H2" s="560"/>
      <c r="I2" s="560"/>
      <c r="J2" s="560"/>
      <c r="K2" s="560"/>
      <c r="L2" s="560"/>
      <c r="M2" s="560"/>
      <c r="N2" s="560"/>
      <c r="O2" s="560"/>
      <c r="P2" s="560"/>
      <c r="Q2" s="560"/>
      <c r="R2" s="560"/>
      <c r="S2" s="560"/>
      <c r="T2" s="560"/>
      <c r="U2" s="131"/>
      <c r="V2" s="131"/>
      <c r="W2" s="131"/>
      <c r="X2" s="131"/>
      <c r="Y2" s="131"/>
      <c r="Z2" s="131"/>
      <c r="AA2" s="131"/>
      <c r="AB2" s="131"/>
      <c r="AC2" s="131"/>
      <c r="AD2" s="131"/>
      <c r="AE2" s="131"/>
      <c r="AF2" s="131"/>
      <c r="AG2" s="131"/>
      <c r="AH2" s="131"/>
      <c r="AI2" s="131"/>
      <c r="AJ2" s="131"/>
      <c r="AK2" s="154"/>
      <c r="AL2" s="154"/>
      <c r="AM2" s="131"/>
      <c r="AN2" s="131"/>
      <c r="AO2" s="131"/>
      <c r="AP2" s="126"/>
      <c r="AQ2" s="126"/>
      <c r="AR2" s="126"/>
      <c r="AS2" s="126"/>
      <c r="AT2" s="126"/>
      <c r="AU2" s="126"/>
      <c r="AV2" s="126"/>
      <c r="AW2" s="126"/>
      <c r="AX2" s="126"/>
      <c r="AY2" s="126"/>
      <c r="AZ2" s="126"/>
      <c r="BA2" s="126"/>
      <c r="BB2" s="126"/>
      <c r="BC2" s="126"/>
      <c r="BD2" s="126"/>
      <c r="BE2" s="126"/>
      <c r="BF2" s="126"/>
      <c r="BG2" s="126"/>
      <c r="BH2" s="126"/>
      <c r="BI2" s="126"/>
      <c r="BJ2" s="126"/>
      <c r="BK2" s="126"/>
      <c r="BL2" s="126"/>
    </row>
    <row r="3" spans="1:64" s="95" customFormat="1" ht="17.25" customHeight="1">
      <c r="A3" s="131"/>
      <c r="B3" s="111" t="str">
        <f>IF('General Info'!B5="","",'General Info'!B5)</f>
        <v>154-156 PASSAIC STREET, 38 3RD, Passaic, NJ (Loan 504565494)</v>
      </c>
      <c r="C3" s="136"/>
      <c r="D3" s="136"/>
      <c r="E3" s="136"/>
      <c r="F3" s="136"/>
      <c r="G3" s="170"/>
      <c r="H3" s="170"/>
      <c r="I3" s="170"/>
      <c r="J3" s="170"/>
      <c r="K3" s="170"/>
      <c r="L3" s="136"/>
      <c r="M3" s="138"/>
      <c r="N3" s="131"/>
      <c r="O3" s="139"/>
      <c r="P3" s="139"/>
      <c r="Q3" s="139"/>
      <c r="R3" s="131"/>
      <c r="S3" s="141"/>
      <c r="T3" s="141"/>
      <c r="U3" s="141"/>
      <c r="V3" s="141"/>
      <c r="W3" s="141"/>
      <c r="X3" s="141"/>
      <c r="Y3" s="141"/>
      <c r="Z3" s="140"/>
      <c r="AA3" s="131"/>
      <c r="AB3" s="131"/>
      <c r="AC3" s="131"/>
      <c r="AD3" s="131"/>
      <c r="AE3" s="131"/>
      <c r="AF3" s="131"/>
      <c r="AG3" s="131"/>
      <c r="AH3" s="131"/>
      <c r="AI3" s="131"/>
      <c r="AJ3" s="131"/>
      <c r="AK3" s="154"/>
      <c r="AL3" s="154"/>
      <c r="AM3" s="131"/>
      <c r="AN3" s="131"/>
      <c r="AO3" s="131"/>
      <c r="AP3" s="126"/>
      <c r="AQ3" s="126"/>
      <c r="AR3" s="126"/>
      <c r="AS3" s="126"/>
      <c r="AT3" s="126"/>
      <c r="AU3" s="126"/>
      <c r="AV3" s="126"/>
      <c r="AW3" s="126"/>
      <c r="AX3" s="126"/>
      <c r="AY3" s="126"/>
      <c r="AZ3" s="126"/>
      <c r="BA3" s="126"/>
      <c r="BB3" s="126"/>
      <c r="BC3" s="126"/>
      <c r="BD3" s="126"/>
      <c r="BE3" s="126"/>
      <c r="BF3" s="126"/>
      <c r="BG3" s="126"/>
      <c r="BH3" s="126"/>
      <c r="BI3" s="126"/>
      <c r="BJ3" s="126"/>
      <c r="BK3" s="126"/>
      <c r="BL3" s="126"/>
    </row>
    <row r="4" spans="1:64" s="95" customFormat="1" ht="14.85" customHeight="1">
      <c r="A4" s="131"/>
      <c r="B4" s="112" t="str">
        <f>IF('General Info'!B6="","",'General Info'!B6)</f>
        <v>Overall Rating: 2, 100% Occupied</v>
      </c>
      <c r="C4" s="136"/>
      <c r="D4" s="136"/>
      <c r="E4" s="136"/>
      <c r="F4" s="136"/>
      <c r="G4" s="141"/>
      <c r="H4" s="131"/>
      <c r="I4" s="131"/>
      <c r="J4" s="131"/>
      <c r="K4" s="131"/>
      <c r="L4" s="131"/>
      <c r="M4" s="131"/>
      <c r="N4" s="131"/>
      <c r="O4" s="131"/>
      <c r="P4" s="131"/>
      <c r="Q4" s="131"/>
      <c r="R4" s="131"/>
      <c r="S4" s="141"/>
      <c r="T4" s="141"/>
      <c r="U4" s="141"/>
      <c r="V4" s="141"/>
      <c r="W4" s="141"/>
      <c r="X4" s="141"/>
      <c r="Y4" s="141"/>
      <c r="Z4" s="141"/>
      <c r="AA4" s="131"/>
      <c r="AB4" s="131"/>
      <c r="AC4" s="131"/>
      <c r="AD4" s="131"/>
      <c r="AE4" s="131"/>
      <c r="AF4" s="131"/>
      <c r="AG4" s="131"/>
      <c r="AH4" s="131"/>
      <c r="AI4" s="132"/>
      <c r="AJ4" s="131"/>
      <c r="AK4" s="154"/>
      <c r="AL4" s="154"/>
      <c r="AM4" s="131"/>
      <c r="AN4" s="131"/>
      <c r="AO4" s="131"/>
      <c r="AP4" s="126"/>
      <c r="AQ4" s="126"/>
      <c r="AR4" s="126"/>
      <c r="AS4" s="126"/>
      <c r="AT4" s="126"/>
      <c r="AU4" s="126"/>
      <c r="AV4" s="126"/>
      <c r="AW4" s="126"/>
      <c r="AX4" s="126"/>
      <c r="AY4" s="126"/>
      <c r="AZ4" s="126"/>
      <c r="BA4" s="126"/>
      <c r="BB4" s="126"/>
      <c r="BC4" s="126"/>
      <c r="BD4" s="126"/>
      <c r="BE4" s="126"/>
      <c r="BF4" s="126"/>
      <c r="BG4" s="126"/>
      <c r="BH4" s="126"/>
      <c r="BI4" s="126"/>
      <c r="BJ4" s="126"/>
      <c r="BK4" s="126"/>
      <c r="BL4" s="126"/>
    </row>
    <row r="5" spans="1:64" s="95" customFormat="1" ht="14.85" hidden="1" customHeight="1">
      <c r="A5" s="131"/>
      <c r="B5" s="112" t="str">
        <f>IF('General Info'!B7="","",'General Info'!B7)</f>
        <v>2 Life Safety</v>
      </c>
      <c r="C5" s="136"/>
      <c r="D5" s="136"/>
      <c r="E5" s="136"/>
      <c r="F5" s="136"/>
      <c r="G5" s="141"/>
      <c r="H5" s="131"/>
      <c r="I5" s="131"/>
      <c r="J5" s="131"/>
      <c r="K5" s="131"/>
      <c r="L5" s="131"/>
      <c r="M5" s="131"/>
      <c r="N5" s="131"/>
      <c r="O5" s="131"/>
      <c r="P5" s="131"/>
      <c r="Q5" s="131"/>
      <c r="R5" s="131"/>
      <c r="S5" s="141"/>
      <c r="T5" s="141"/>
      <c r="U5" s="141"/>
      <c r="V5" s="141"/>
      <c r="W5" s="141"/>
      <c r="X5" s="141"/>
      <c r="Y5" s="141"/>
      <c r="Z5" s="141"/>
      <c r="AA5" s="141"/>
      <c r="AB5" s="138"/>
      <c r="AC5" s="138"/>
      <c r="AD5" s="138"/>
      <c r="AE5" s="138"/>
      <c r="AF5" s="138"/>
      <c r="AG5" s="138"/>
      <c r="AH5" s="138"/>
      <c r="AI5" s="138"/>
      <c r="AJ5" s="131"/>
      <c r="AK5" s="154"/>
      <c r="AL5" s="154"/>
      <c r="AM5" s="131"/>
      <c r="AN5" s="131"/>
      <c r="AO5" s="131"/>
      <c r="AP5" s="126"/>
      <c r="AQ5" s="126"/>
      <c r="AR5" s="126"/>
      <c r="AS5" s="126"/>
      <c r="AT5" s="126"/>
      <c r="AU5" s="126"/>
      <c r="AV5" s="126"/>
      <c r="AW5" s="126"/>
      <c r="AX5" s="126"/>
      <c r="AY5" s="126"/>
      <c r="AZ5" s="126"/>
      <c r="BA5" s="126"/>
      <c r="BB5" s="126"/>
      <c r="BC5" s="126"/>
      <c r="BD5" s="126"/>
      <c r="BE5" s="126"/>
      <c r="BF5" s="126"/>
      <c r="BG5" s="126"/>
      <c r="BH5" s="126"/>
      <c r="BI5" s="126"/>
      <c r="BJ5" s="126"/>
      <c r="BK5" s="126"/>
      <c r="BL5" s="126"/>
    </row>
    <row r="6" spans="1:64" s="95" customFormat="1" ht="3" customHeight="1">
      <c r="A6" s="174"/>
      <c r="B6" s="174"/>
      <c r="C6" s="174"/>
      <c r="D6" s="174"/>
      <c r="E6" s="174"/>
      <c r="F6" s="174"/>
      <c r="G6" s="174"/>
      <c r="H6" s="174"/>
      <c r="I6" s="174"/>
      <c r="J6" s="174"/>
      <c r="K6" s="174"/>
      <c r="L6" s="174"/>
      <c r="M6" s="174"/>
      <c r="N6" s="174"/>
      <c r="O6" s="174"/>
      <c r="P6" s="131"/>
      <c r="Q6" s="131"/>
      <c r="R6" s="141"/>
      <c r="S6" s="131"/>
      <c r="T6" s="141"/>
      <c r="U6" s="141"/>
      <c r="V6" s="141"/>
      <c r="W6" s="141"/>
      <c r="X6" s="141"/>
      <c r="Y6" s="141"/>
      <c r="Z6" s="141"/>
      <c r="AA6" s="131"/>
      <c r="AB6" s="131"/>
      <c r="AC6" s="131"/>
      <c r="AD6" s="131"/>
      <c r="AE6" s="131"/>
      <c r="AF6" s="131"/>
      <c r="AG6" s="131"/>
      <c r="AH6" s="131"/>
      <c r="AI6" s="143"/>
      <c r="AJ6" s="131"/>
      <c r="AK6" s="154"/>
      <c r="AL6" s="154"/>
      <c r="AM6" s="131"/>
      <c r="AN6" s="131"/>
      <c r="AO6" s="131"/>
      <c r="AP6" s="126"/>
      <c r="AQ6" s="126"/>
      <c r="AR6" s="126"/>
      <c r="AS6" s="126"/>
      <c r="AT6" s="126"/>
      <c r="AU6" s="126"/>
      <c r="AV6" s="126"/>
      <c r="AW6" s="126"/>
      <c r="AX6" s="126"/>
      <c r="AY6" s="126"/>
      <c r="AZ6" s="126"/>
      <c r="BA6" s="126"/>
      <c r="BB6" s="126"/>
      <c r="BC6" s="126"/>
      <c r="BD6" s="126"/>
      <c r="BE6" s="126"/>
      <c r="BF6" s="126"/>
      <c r="BG6" s="126"/>
      <c r="BH6" s="126"/>
      <c r="BI6" s="126"/>
      <c r="BJ6" s="126"/>
      <c r="BK6" s="126"/>
      <c r="BL6" s="126"/>
    </row>
    <row r="7" spans="1:64" ht="17.25">
      <c r="A7" s="153"/>
      <c r="B7" s="734" t="s">
        <v>275</v>
      </c>
      <c r="C7" s="734"/>
      <c r="D7" s="734"/>
      <c r="E7" s="734"/>
      <c r="F7" s="734"/>
      <c r="G7" s="734"/>
      <c r="H7" s="734"/>
      <c r="I7" s="734"/>
      <c r="J7" s="734"/>
      <c r="K7" s="734"/>
      <c r="L7" s="734"/>
      <c r="M7" s="734"/>
      <c r="N7" s="734"/>
      <c r="O7" s="734"/>
      <c r="P7" s="734"/>
      <c r="Q7" s="734"/>
      <c r="R7" s="734"/>
      <c r="S7" s="734"/>
      <c r="T7" s="734"/>
      <c r="U7" s="734"/>
      <c r="V7" s="734"/>
      <c r="W7" s="734"/>
      <c r="X7" s="734"/>
      <c r="Y7" s="734"/>
      <c r="Z7" s="734"/>
      <c r="AA7" s="734"/>
      <c r="AB7" s="734"/>
      <c r="AC7" s="734"/>
      <c r="AD7" s="734"/>
      <c r="AE7" s="734"/>
      <c r="AF7" s="734"/>
      <c r="AG7" s="734"/>
      <c r="AH7" s="734"/>
      <c r="AI7" s="734"/>
      <c r="AJ7" s="734"/>
    </row>
    <row r="8" spans="1:64" ht="6" customHeight="1">
      <c r="A8" s="155"/>
      <c r="B8" s="155"/>
      <c r="C8" s="155"/>
      <c r="D8" s="155"/>
      <c r="E8" s="155"/>
      <c r="F8" s="155"/>
      <c r="G8" s="155"/>
      <c r="H8" s="155"/>
      <c r="I8" s="155"/>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156"/>
    </row>
    <row r="9" spans="1:64" ht="14.25" customHeight="1">
      <c r="B9" s="572" t="s">
        <v>206</v>
      </c>
      <c r="C9" s="572"/>
      <c r="D9" s="572"/>
      <c r="E9" s="572"/>
      <c r="F9" s="572"/>
      <c r="G9" s="572"/>
      <c r="H9" s="572"/>
      <c r="I9" s="572"/>
      <c r="J9" s="572"/>
      <c r="K9" s="572"/>
      <c r="L9" s="725" t="str">
        <f>IF(PartyRoleManagementCompanyName="","",PartyRoleManagementCompanyName)</f>
        <v>XDEV@third LLC</v>
      </c>
      <c r="M9" s="726"/>
      <c r="N9" s="726"/>
      <c r="O9" s="726"/>
      <c r="P9" s="726"/>
      <c r="Q9" s="726"/>
      <c r="R9" s="726"/>
      <c r="S9" s="726"/>
      <c r="T9" s="726"/>
      <c r="U9" s="726"/>
      <c r="V9" s="727"/>
      <c r="W9" s="141"/>
      <c r="X9" s="572" t="s">
        <v>207</v>
      </c>
      <c r="Y9" s="741"/>
      <c r="Z9" s="741"/>
      <c r="AA9" s="741"/>
      <c r="AB9" s="741"/>
      <c r="AC9" s="743" t="s">
        <v>1039</v>
      </c>
      <c r="AD9" s="744"/>
      <c r="AE9" s="744"/>
      <c r="AF9" s="744"/>
      <c r="AG9" s="744"/>
      <c r="AH9" s="744"/>
      <c r="AI9" s="744"/>
      <c r="AJ9" s="745"/>
    </row>
    <row r="10" spans="1:64" ht="14.25" customHeight="1">
      <c r="B10" s="572" t="s">
        <v>291</v>
      </c>
      <c r="C10" s="572"/>
      <c r="D10" s="572"/>
      <c r="E10" s="572"/>
      <c r="F10" s="572"/>
      <c r="G10" s="572"/>
      <c r="H10" s="572"/>
      <c r="I10" s="572"/>
      <c r="J10" s="572"/>
      <c r="K10" s="572"/>
      <c r="L10" s="722" t="s">
        <v>1036</v>
      </c>
      <c r="M10" s="742"/>
      <c r="N10" s="742"/>
      <c r="O10" s="742"/>
      <c r="P10" s="150" t="s">
        <v>379</v>
      </c>
      <c r="Q10" s="723" t="s">
        <v>1037</v>
      </c>
      <c r="R10" s="742"/>
      <c r="S10" s="742"/>
      <c r="T10" s="742"/>
      <c r="U10" s="742"/>
      <c r="V10" s="749"/>
      <c r="W10" s="141"/>
      <c r="X10" s="572" t="s">
        <v>279</v>
      </c>
      <c r="Y10" s="741"/>
      <c r="Z10" s="741"/>
      <c r="AA10" s="741"/>
      <c r="AB10" s="741"/>
      <c r="AC10" s="746" t="s">
        <v>1038</v>
      </c>
      <c r="AD10" s="747"/>
      <c r="AE10" s="747"/>
      <c r="AF10" s="747"/>
      <c r="AG10" s="747"/>
      <c r="AH10" s="747"/>
      <c r="AI10" s="747"/>
      <c r="AJ10" s="748"/>
    </row>
    <row r="11" spans="1:64" ht="14.25" customHeight="1">
      <c r="B11" s="572" t="s">
        <v>292</v>
      </c>
      <c r="C11" s="572"/>
      <c r="D11" s="572"/>
      <c r="E11" s="572"/>
      <c r="F11" s="572"/>
      <c r="G11" s="572"/>
      <c r="H11" s="572"/>
      <c r="I11" s="572"/>
      <c r="J11" s="572"/>
      <c r="K11" s="572"/>
      <c r="L11" s="722" t="s">
        <v>1035</v>
      </c>
      <c r="M11" s="723"/>
      <c r="N11" s="723"/>
      <c r="O11" s="723"/>
      <c r="P11" s="723"/>
      <c r="Q11" s="723"/>
      <c r="R11" s="723"/>
      <c r="S11" s="723"/>
      <c r="T11" s="723"/>
      <c r="U11" s="723"/>
      <c r="V11" s="724"/>
      <c r="W11" s="141"/>
      <c r="X11" s="131" t="s">
        <v>179</v>
      </c>
      <c r="AF11" s="716" t="s">
        <v>404</v>
      </c>
      <c r="AG11" s="717"/>
      <c r="AH11" s="717"/>
      <c r="AI11" s="717"/>
      <c r="AJ11" s="718"/>
    </row>
    <row r="12" spans="1:64" ht="14.25" customHeight="1">
      <c r="B12" s="572" t="s">
        <v>253</v>
      </c>
      <c r="C12" s="572"/>
      <c r="D12" s="572"/>
      <c r="E12" s="572"/>
      <c r="F12" s="572"/>
      <c r="G12" s="572"/>
      <c r="H12" s="572"/>
      <c r="I12" s="572"/>
      <c r="J12" s="572"/>
      <c r="K12" s="572"/>
      <c r="L12" s="725" t="str">
        <f>IF(ManagementAffiliationType="","",ManagementAffiliationType)</f>
        <v>Affiliated with the Borrower</v>
      </c>
      <c r="M12" s="726"/>
      <c r="N12" s="726"/>
      <c r="O12" s="726"/>
      <c r="P12" s="726"/>
      <c r="Q12" s="726"/>
      <c r="R12" s="726"/>
      <c r="S12" s="726"/>
      <c r="T12" s="726"/>
      <c r="U12" s="726"/>
      <c r="V12" s="727"/>
      <c r="X12" s="131" t="s">
        <v>32</v>
      </c>
      <c r="AH12" s="713" t="str">
        <f>IF(ManagementCompanyChangeIndicator="","",ManagementCompanyChangeIndicator)</f>
        <v>No</v>
      </c>
      <c r="AI12" s="714"/>
      <c r="AJ12" s="715"/>
    </row>
    <row r="13" spans="1:64" ht="14.25" customHeight="1">
      <c r="B13" s="141" t="s">
        <v>970</v>
      </c>
      <c r="C13" s="141"/>
      <c r="D13" s="141"/>
      <c r="E13" s="141"/>
      <c r="F13" s="141"/>
      <c r="G13" s="141"/>
      <c r="H13" s="141"/>
      <c r="I13" s="141"/>
      <c r="J13" s="141"/>
      <c r="K13" s="141"/>
      <c r="L13" s="731" t="s">
        <v>974</v>
      </c>
      <c r="M13" s="732"/>
      <c r="N13" s="732"/>
      <c r="O13" s="732"/>
      <c r="P13" s="732"/>
      <c r="Q13" s="732"/>
      <c r="R13" s="732"/>
      <c r="S13" s="732"/>
      <c r="T13" s="732"/>
      <c r="U13" s="732"/>
      <c r="V13" s="733"/>
      <c r="AH13" s="138"/>
      <c r="AI13" s="138"/>
      <c r="AJ13" s="138"/>
    </row>
    <row r="14" spans="1:64" ht="6" customHeight="1">
      <c r="B14" s="141"/>
      <c r="C14" s="141"/>
      <c r="D14" s="141"/>
      <c r="E14" s="141"/>
      <c r="F14" s="141"/>
      <c r="G14" s="141"/>
      <c r="H14" s="141"/>
      <c r="I14" s="141"/>
      <c r="J14" s="141"/>
      <c r="K14" s="141"/>
      <c r="L14" s="141"/>
      <c r="M14" s="141"/>
      <c r="N14" s="141"/>
      <c r="O14" s="141"/>
      <c r="P14" s="141"/>
      <c r="Q14" s="141"/>
      <c r="R14" s="141"/>
      <c r="S14" s="141"/>
      <c r="T14" s="141"/>
      <c r="U14" s="141"/>
      <c r="V14" s="141"/>
      <c r="AH14" s="141"/>
      <c r="AI14" s="141"/>
      <c r="AJ14" s="141"/>
    </row>
    <row r="15" spans="1:64" ht="17.25" customHeight="1">
      <c r="B15" s="1" t="s">
        <v>716</v>
      </c>
      <c r="C15" s="186"/>
      <c r="D15" s="186"/>
      <c r="E15" s="186"/>
      <c r="F15" s="186"/>
      <c r="G15" s="186"/>
      <c r="H15" s="186"/>
      <c r="I15" s="186"/>
      <c r="J15" s="186"/>
      <c r="K15" s="186"/>
      <c r="L15" s="186"/>
      <c r="M15" s="186"/>
      <c r="N15" s="186"/>
      <c r="O15" s="186"/>
      <c r="P15" s="186"/>
      <c r="Q15" s="186"/>
      <c r="R15" s="141"/>
      <c r="S15" s="141"/>
      <c r="T15" s="141"/>
      <c r="U15" s="141"/>
      <c r="V15" s="141"/>
      <c r="AH15" s="141"/>
      <c r="AI15" s="141"/>
      <c r="AJ15" s="141"/>
    </row>
    <row r="16" spans="1:64" ht="3" customHeight="1">
      <c r="B16" s="1"/>
      <c r="C16" s="186"/>
      <c r="D16" s="186"/>
      <c r="E16" s="186"/>
      <c r="F16" s="186"/>
      <c r="G16" s="186"/>
      <c r="H16" s="186"/>
      <c r="I16" s="186"/>
      <c r="J16" s="186"/>
      <c r="K16" s="186"/>
      <c r="L16" s="186"/>
      <c r="M16" s="186"/>
      <c r="N16" s="186"/>
      <c r="O16" s="186"/>
      <c r="P16" s="186"/>
      <c r="Q16" s="186"/>
      <c r="R16" s="141"/>
      <c r="S16" s="141"/>
      <c r="T16" s="141"/>
      <c r="U16" s="141"/>
      <c r="V16" s="141"/>
      <c r="AH16" s="141"/>
      <c r="AI16" s="141"/>
      <c r="AJ16" s="141"/>
    </row>
    <row r="17" spans="2:36" ht="14.25" customHeight="1">
      <c r="B17" s="716" t="s">
        <v>198</v>
      </c>
      <c r="C17" s="717"/>
      <c r="D17" s="717"/>
      <c r="E17" s="717"/>
      <c r="F17" s="718"/>
      <c r="G17" s="136"/>
      <c r="H17" s="136" t="s">
        <v>926</v>
      </c>
    </row>
    <row r="18" spans="2:36" ht="3" customHeight="1">
      <c r="B18" s="138"/>
      <c r="C18" s="138"/>
      <c r="D18" s="138"/>
      <c r="E18" s="138"/>
      <c r="F18" s="138"/>
      <c r="H18" s="136"/>
    </row>
    <row r="19" spans="2:36" ht="14.25" customHeight="1">
      <c r="B19" s="761">
        <v>0.02</v>
      </c>
      <c r="C19" s="762"/>
      <c r="D19" s="762"/>
      <c r="E19" s="762"/>
      <c r="F19" s="763"/>
      <c r="G19" s="136"/>
      <c r="H19" s="136" t="s">
        <v>927</v>
      </c>
    </row>
    <row r="20" spans="2:36" ht="3" customHeight="1">
      <c r="B20" s="330"/>
      <c r="C20" s="330"/>
      <c r="D20" s="330"/>
      <c r="E20" s="330"/>
      <c r="F20" s="330"/>
      <c r="H20" s="136"/>
    </row>
    <row r="21" spans="2:36" ht="14.25" customHeight="1">
      <c r="B21" s="728">
        <v>2200</v>
      </c>
      <c r="C21" s="729"/>
      <c r="D21" s="729"/>
      <c r="E21" s="729"/>
      <c r="F21" s="730"/>
      <c r="G21" s="136"/>
      <c r="H21" s="136" t="s">
        <v>937</v>
      </c>
    </row>
    <row r="22" spans="2:36" ht="3" customHeight="1">
      <c r="B22" s="158"/>
      <c r="C22" s="158"/>
      <c r="D22" s="158"/>
      <c r="E22" s="158"/>
      <c r="F22" s="158"/>
      <c r="H22" s="136"/>
    </row>
    <row r="23" spans="2:36" ht="14.25" customHeight="1">
      <c r="B23" s="514" t="s">
        <v>830</v>
      </c>
      <c r="C23" s="515"/>
      <c r="D23" s="515"/>
      <c r="E23" s="515"/>
      <c r="F23" s="516"/>
      <c r="G23" s="136"/>
      <c r="H23" s="136" t="s">
        <v>928</v>
      </c>
      <c r="I23" s="132"/>
      <c r="J23" s="132"/>
      <c r="K23" s="132"/>
      <c r="L23" s="160"/>
      <c r="M23" s="160"/>
      <c r="N23" s="161"/>
      <c r="O23" s="161"/>
      <c r="P23" s="161"/>
      <c r="Q23" s="161"/>
      <c r="R23" s="161"/>
      <c r="S23" s="132"/>
      <c r="T23" s="132"/>
      <c r="V23" s="306"/>
      <c r="W23" s="306"/>
      <c r="X23" s="306"/>
      <c r="Y23" s="306"/>
      <c r="Z23" s="306"/>
      <c r="AA23" s="306"/>
      <c r="AB23" s="306"/>
      <c r="AC23" s="306"/>
      <c r="AD23" s="306"/>
      <c r="AE23" s="306"/>
    </row>
    <row r="24" spans="2:36" ht="6" customHeight="1">
      <c r="B24" s="141"/>
      <c r="AF24" s="144"/>
      <c r="AG24" s="144"/>
      <c r="AH24" s="144"/>
      <c r="AI24" s="144"/>
    </row>
    <row r="25" spans="2:36" ht="15" customHeight="1">
      <c r="B25" s="147" t="s">
        <v>714</v>
      </c>
      <c r="C25" s="147"/>
      <c r="D25" s="147"/>
      <c r="E25" s="147"/>
      <c r="F25" s="147"/>
      <c r="G25" s="147"/>
      <c r="H25" s="147"/>
      <c r="I25" s="147"/>
      <c r="J25" s="147"/>
      <c r="K25" s="147"/>
      <c r="L25" s="147"/>
      <c r="M25" s="147"/>
      <c r="N25" s="147"/>
      <c r="O25" s="147"/>
      <c r="P25" s="147"/>
      <c r="Q25" s="147"/>
      <c r="R25" s="147"/>
      <c r="S25" s="147"/>
      <c r="T25" s="147"/>
    </row>
    <row r="26" spans="2:36" ht="57.6" customHeight="1">
      <c r="B26" s="542" t="s">
        <v>1043</v>
      </c>
      <c r="C26" s="543"/>
      <c r="D26" s="543"/>
      <c r="E26" s="543"/>
      <c r="F26" s="543"/>
      <c r="G26" s="543"/>
      <c r="H26" s="543"/>
      <c r="I26" s="543"/>
      <c r="J26" s="543"/>
      <c r="K26" s="543"/>
      <c r="L26" s="543"/>
      <c r="M26" s="543"/>
      <c r="N26" s="543"/>
      <c r="O26" s="543"/>
      <c r="P26" s="543"/>
      <c r="Q26" s="543"/>
      <c r="R26" s="543"/>
      <c r="S26" s="543"/>
      <c r="T26" s="543"/>
      <c r="U26" s="543"/>
      <c r="V26" s="543"/>
      <c r="W26" s="543"/>
      <c r="X26" s="543"/>
      <c r="Y26" s="543"/>
      <c r="Z26" s="543"/>
      <c r="AA26" s="543"/>
      <c r="AB26" s="543"/>
      <c r="AC26" s="543"/>
      <c r="AD26" s="543"/>
      <c r="AE26" s="543"/>
      <c r="AF26" s="543"/>
      <c r="AG26" s="543"/>
      <c r="AH26" s="543"/>
      <c r="AI26" s="543"/>
      <c r="AJ26" s="544"/>
    </row>
    <row r="27" spans="2:36" ht="13.5" customHeight="1">
      <c r="R27" s="148"/>
      <c r="S27" s="148"/>
      <c r="T27" s="148"/>
      <c r="U27" s="148"/>
      <c r="V27" s="148"/>
      <c r="W27" s="148"/>
      <c r="X27" s="148"/>
      <c r="Y27" s="148"/>
      <c r="Z27" s="148"/>
      <c r="AA27" s="148"/>
      <c r="AB27" s="148"/>
      <c r="AC27" s="148"/>
      <c r="AD27" s="148"/>
      <c r="AE27" s="148"/>
      <c r="AF27" s="148"/>
      <c r="AG27" s="148"/>
      <c r="AH27" s="148"/>
      <c r="AI27" s="148"/>
      <c r="AJ27" s="148"/>
    </row>
    <row r="28" spans="2:36" ht="14.25" customHeight="1">
      <c r="B28" s="753" t="s">
        <v>189</v>
      </c>
      <c r="C28" s="754"/>
      <c r="D28" s="754"/>
      <c r="E28" s="754"/>
      <c r="F28" s="755"/>
      <c r="H28" s="136" t="s">
        <v>925</v>
      </c>
      <c r="R28" s="148"/>
      <c r="S28" s="148"/>
      <c r="T28" s="148"/>
      <c r="U28" s="148"/>
      <c r="V28" s="148"/>
      <c r="W28" s="148"/>
      <c r="X28" s="148"/>
      <c r="Y28" s="148"/>
      <c r="Z28" s="148"/>
      <c r="AA28" s="148"/>
      <c r="AB28" s="148"/>
      <c r="AC28" s="148"/>
      <c r="AD28" s="148"/>
      <c r="AE28" s="148"/>
      <c r="AF28" s="148"/>
      <c r="AG28" s="148"/>
      <c r="AH28" s="148"/>
      <c r="AI28" s="148"/>
      <c r="AJ28" s="148"/>
    </row>
    <row r="29" spans="2:36" ht="3" customHeight="1">
      <c r="B29" s="148"/>
      <c r="C29" s="148"/>
      <c r="D29" s="148"/>
      <c r="E29" s="148"/>
      <c r="F29" s="148"/>
      <c r="G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row>
    <row r="30" spans="2:36" ht="13.5" customHeight="1">
      <c r="B30" s="131" t="s">
        <v>158</v>
      </c>
      <c r="D30" s="148"/>
      <c r="E30" s="148"/>
      <c r="F30" s="148"/>
      <c r="G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row>
    <row r="31" spans="2:36" ht="57.6" customHeight="1">
      <c r="B31" s="542" t="s">
        <v>696</v>
      </c>
      <c r="C31" s="543"/>
      <c r="D31" s="543"/>
      <c r="E31" s="543"/>
      <c r="F31" s="543"/>
      <c r="G31" s="543"/>
      <c r="H31" s="543"/>
      <c r="I31" s="543"/>
      <c r="J31" s="543"/>
      <c r="K31" s="543"/>
      <c r="L31" s="543"/>
      <c r="M31" s="543"/>
      <c r="N31" s="543"/>
      <c r="O31" s="543"/>
      <c r="P31" s="543"/>
      <c r="Q31" s="543"/>
      <c r="R31" s="543"/>
      <c r="S31" s="543"/>
      <c r="T31" s="543"/>
      <c r="U31" s="543"/>
      <c r="V31" s="543"/>
      <c r="W31" s="543"/>
      <c r="X31" s="543"/>
      <c r="Y31" s="543"/>
      <c r="Z31" s="543"/>
      <c r="AA31" s="543"/>
      <c r="AB31" s="543"/>
      <c r="AC31" s="543"/>
      <c r="AD31" s="543"/>
      <c r="AE31" s="543"/>
      <c r="AF31" s="543"/>
      <c r="AG31" s="543"/>
      <c r="AH31" s="543"/>
      <c r="AI31" s="543"/>
      <c r="AJ31" s="544"/>
    </row>
    <row r="32" spans="2:36" ht="8.25" customHeight="1">
      <c r="B32" s="141"/>
      <c r="U32" s="147"/>
      <c r="V32" s="147"/>
      <c r="W32" s="147"/>
      <c r="X32" s="147"/>
      <c r="Y32" s="147"/>
      <c r="Z32" s="147"/>
      <c r="AA32" s="147"/>
      <c r="AB32" s="147"/>
      <c r="AC32" s="147"/>
      <c r="AD32" s="147"/>
      <c r="AE32" s="147"/>
      <c r="AF32" s="147"/>
      <c r="AG32" s="147"/>
      <c r="AH32" s="147"/>
      <c r="AI32" s="147"/>
      <c r="AJ32" s="147"/>
    </row>
    <row r="33" spans="2:67" ht="14.25" customHeight="1">
      <c r="B33" s="719">
        <v>0.03</v>
      </c>
      <c r="C33" s="720"/>
      <c r="D33" s="720"/>
      <c r="E33" s="720"/>
      <c r="F33" s="721"/>
      <c r="G33" s="136"/>
      <c r="H33" s="131" t="s">
        <v>923</v>
      </c>
      <c r="I33" s="132"/>
      <c r="J33" s="132"/>
      <c r="K33" s="132"/>
      <c r="S33" s="132"/>
      <c r="T33" s="758">
        <v>1</v>
      </c>
      <c r="U33" s="759"/>
      <c r="V33" s="759"/>
      <c r="W33" s="759"/>
      <c r="X33" s="760"/>
      <c r="Y33" s="136" t="s">
        <v>841</v>
      </c>
      <c r="Z33" s="136"/>
      <c r="BE33" s="132"/>
      <c r="BF33" s="132"/>
      <c r="BG33" s="132"/>
      <c r="BH33" s="132"/>
      <c r="BI33" s="132"/>
      <c r="BJ33" s="132"/>
      <c r="BK33" s="132"/>
      <c r="BL33" s="132"/>
      <c r="BM33" s="132"/>
      <c r="BN33" s="132"/>
    </row>
    <row r="34" spans="2:67" ht="14.25" customHeight="1">
      <c r="B34" s="764" t="s">
        <v>696</v>
      </c>
      <c r="C34" s="765"/>
      <c r="D34" s="765"/>
      <c r="E34" s="765"/>
      <c r="F34" s="766"/>
      <c r="G34" s="159"/>
      <c r="H34" s="131" t="s">
        <v>924</v>
      </c>
      <c r="I34" s="132"/>
      <c r="J34" s="132"/>
      <c r="K34" s="132"/>
      <c r="L34" s="160"/>
      <c r="M34" s="160"/>
      <c r="S34" s="132"/>
      <c r="T34" s="758">
        <v>1</v>
      </c>
      <c r="U34" s="759"/>
      <c r="V34" s="759"/>
      <c r="W34" s="759"/>
      <c r="X34" s="760"/>
      <c r="Y34" s="157" t="s">
        <v>842</v>
      </c>
      <c r="Z34" s="157"/>
      <c r="BE34" s="132"/>
      <c r="BF34" s="132"/>
      <c r="BG34" s="132"/>
      <c r="BH34" s="132"/>
      <c r="BI34" s="132"/>
      <c r="BJ34" s="132"/>
      <c r="BK34" s="132"/>
      <c r="BL34" s="132"/>
      <c r="BM34" s="132"/>
      <c r="BN34" s="132"/>
      <c r="BO34" s="161"/>
    </row>
    <row r="35" spans="2:67" ht="8.25" customHeight="1">
      <c r="B35" s="167"/>
      <c r="C35" s="168"/>
      <c r="D35" s="168"/>
      <c r="E35" s="168"/>
      <c r="F35" s="168"/>
      <c r="G35" s="168"/>
      <c r="H35" s="168"/>
      <c r="I35" s="168"/>
      <c r="J35" s="168"/>
      <c r="K35" s="168"/>
      <c r="L35" s="168"/>
      <c r="M35" s="168"/>
      <c r="N35" s="168"/>
      <c r="O35" s="168"/>
      <c r="P35" s="168"/>
      <c r="Q35" s="168"/>
      <c r="R35" s="168"/>
      <c r="AF35" s="169"/>
      <c r="AG35" s="169"/>
      <c r="AH35" s="169"/>
      <c r="AI35" s="169"/>
      <c r="AJ35" s="169"/>
    </row>
    <row r="36" spans="2:67" ht="13.5" customHeight="1">
      <c r="B36" s="585" t="s">
        <v>719</v>
      </c>
      <c r="C36" s="585"/>
      <c r="D36" s="585"/>
      <c r="E36" s="585"/>
      <c r="F36" s="585"/>
      <c r="G36" s="147"/>
      <c r="H36" s="147"/>
      <c r="I36" s="147"/>
      <c r="J36" s="147"/>
      <c r="K36" s="147"/>
      <c r="L36" s="147"/>
      <c r="T36" s="585" t="s">
        <v>717</v>
      </c>
      <c r="U36" s="585"/>
      <c r="V36" s="585"/>
      <c r="W36" s="585"/>
      <c r="X36" s="585"/>
    </row>
    <row r="37" spans="2:67" ht="14.25" customHeight="1">
      <c r="B37" s="756" t="s">
        <v>272</v>
      </c>
      <c r="C37" s="756"/>
      <c r="D37" s="756"/>
      <c r="E37" s="756"/>
      <c r="F37" s="756"/>
      <c r="G37" s="136"/>
      <c r="H37" s="131" t="s">
        <v>917</v>
      </c>
      <c r="T37" s="605">
        <v>0</v>
      </c>
      <c r="U37" s="606"/>
      <c r="V37" s="606"/>
      <c r="W37" s="606"/>
      <c r="X37" s="607"/>
      <c r="Y37" s="136" t="s">
        <v>843</v>
      </c>
      <c r="Z37" s="157"/>
      <c r="AA37" s="157"/>
      <c r="AB37" s="157"/>
      <c r="AC37" s="157"/>
      <c r="AD37" s="157"/>
      <c r="AE37" s="157"/>
    </row>
    <row r="38" spans="2:67" ht="14.25" customHeight="1">
      <c r="B38" s="756" t="s">
        <v>273</v>
      </c>
      <c r="C38" s="756"/>
      <c r="D38" s="756"/>
      <c r="E38" s="756"/>
      <c r="F38" s="756"/>
      <c r="G38" s="136"/>
      <c r="H38" s="131" t="s">
        <v>918</v>
      </c>
      <c r="T38" s="605">
        <v>0</v>
      </c>
      <c r="U38" s="606"/>
      <c r="V38" s="606"/>
      <c r="W38" s="606"/>
      <c r="X38" s="607"/>
      <c r="Y38" s="136" t="s">
        <v>844</v>
      </c>
      <c r="Z38" s="157"/>
      <c r="AA38" s="157"/>
      <c r="AB38" s="157"/>
      <c r="AC38" s="157"/>
      <c r="AD38" s="157"/>
      <c r="AE38" s="157"/>
    </row>
    <row r="39" spans="2:67" ht="14.25" customHeight="1">
      <c r="B39" s="756" t="s">
        <v>272</v>
      </c>
      <c r="C39" s="756"/>
      <c r="D39" s="756"/>
      <c r="E39" s="756"/>
      <c r="F39" s="756"/>
      <c r="G39" s="136"/>
      <c r="H39" s="131" t="s">
        <v>919</v>
      </c>
      <c r="T39" s="605">
        <v>0</v>
      </c>
      <c r="U39" s="606"/>
      <c r="V39" s="606"/>
      <c r="W39" s="606"/>
      <c r="X39" s="607"/>
      <c r="Y39" s="136" t="s">
        <v>845</v>
      </c>
      <c r="Z39" s="157"/>
      <c r="AA39" s="157"/>
      <c r="AB39" s="157"/>
      <c r="AC39" s="157"/>
      <c r="AD39" s="157"/>
      <c r="AE39" s="157"/>
    </row>
    <row r="40" spans="2:67" ht="14.25" customHeight="1">
      <c r="B40" s="757" t="s">
        <v>272</v>
      </c>
      <c r="C40" s="757"/>
      <c r="D40" s="757"/>
      <c r="E40" s="757"/>
      <c r="F40" s="757"/>
      <c r="G40" s="136"/>
      <c r="H40" s="131" t="s">
        <v>920</v>
      </c>
      <c r="T40" s="605">
        <v>0.2</v>
      </c>
      <c r="U40" s="606"/>
      <c r="V40" s="606"/>
      <c r="W40" s="606"/>
      <c r="X40" s="607"/>
      <c r="Y40" s="136" t="s">
        <v>846</v>
      </c>
      <c r="Z40" s="157"/>
      <c r="AA40" s="157"/>
      <c r="AB40" s="157"/>
      <c r="AC40" s="157"/>
      <c r="AD40" s="157"/>
      <c r="AE40" s="157"/>
    </row>
    <row r="41" spans="2:67" ht="14.25" customHeight="1">
      <c r="B41" s="757" t="s">
        <v>273</v>
      </c>
      <c r="C41" s="757"/>
      <c r="D41" s="757"/>
      <c r="E41" s="757"/>
      <c r="F41" s="757"/>
      <c r="G41" s="136"/>
      <c r="H41" s="131" t="s">
        <v>921</v>
      </c>
      <c r="T41" s="605">
        <v>0</v>
      </c>
      <c r="U41" s="606"/>
      <c r="V41" s="606"/>
      <c r="W41" s="606"/>
      <c r="X41" s="607"/>
      <c r="Y41" s="136" t="s">
        <v>847</v>
      </c>
      <c r="Z41" s="157"/>
      <c r="AA41" s="157"/>
      <c r="AB41" s="157"/>
      <c r="AC41" s="157"/>
      <c r="AD41" s="157"/>
      <c r="AE41" s="157"/>
    </row>
    <row r="42" spans="2:67" ht="14.25" customHeight="1">
      <c r="B42" s="757" t="s">
        <v>272</v>
      </c>
      <c r="C42" s="757"/>
      <c r="D42" s="757"/>
      <c r="E42" s="757"/>
      <c r="F42" s="757"/>
      <c r="G42" s="136"/>
      <c r="H42" s="131" t="s">
        <v>922</v>
      </c>
      <c r="T42" s="738">
        <f>1-(CorporateUsePercent+MilitaryUsePercent+SeasonalUsePercent+SeniorsUsePercent+StudentsUsePercent)</f>
        <v>0.8</v>
      </c>
      <c r="U42" s="739"/>
      <c r="V42" s="739"/>
      <c r="W42" s="739"/>
      <c r="X42" s="740"/>
      <c r="Y42" s="136" t="s">
        <v>848</v>
      </c>
      <c r="Z42" s="157"/>
      <c r="AA42" s="157"/>
      <c r="AB42" s="157"/>
      <c r="AC42" s="157"/>
      <c r="AD42" s="157"/>
      <c r="AE42" s="157"/>
    </row>
    <row r="43" spans="2:67" ht="6" customHeight="1"/>
    <row r="44" spans="2:67" ht="17.25" customHeight="1">
      <c r="B44" s="1" t="s">
        <v>718</v>
      </c>
      <c r="C44" s="203"/>
      <c r="D44" s="203"/>
      <c r="E44" s="203"/>
      <c r="F44" s="203"/>
      <c r="G44" s="203"/>
      <c r="H44" s="203"/>
      <c r="I44" s="203"/>
      <c r="J44" s="203"/>
      <c r="K44" s="203"/>
      <c r="L44" s="203"/>
      <c r="M44" s="203"/>
      <c r="N44" s="203"/>
      <c r="O44" s="203"/>
      <c r="P44" s="203"/>
      <c r="Q44" s="203"/>
      <c r="R44" s="205"/>
      <c r="S44" s="141"/>
      <c r="T44" s="141"/>
      <c r="U44" s="141"/>
      <c r="V44" s="141"/>
      <c r="AH44" s="141"/>
      <c r="AI44" s="141"/>
      <c r="AJ44" s="141"/>
    </row>
    <row r="45" spans="2:67" ht="3" customHeight="1">
      <c r="B45" s="1"/>
      <c r="C45" s="203"/>
      <c r="D45" s="203"/>
      <c r="E45" s="203"/>
      <c r="F45" s="203"/>
      <c r="G45" s="203"/>
      <c r="H45" s="203"/>
      <c r="I45" s="203"/>
      <c r="J45" s="203"/>
      <c r="K45" s="203"/>
      <c r="L45" s="203"/>
      <c r="M45" s="203"/>
      <c r="N45" s="203"/>
      <c r="O45" s="203"/>
      <c r="P45" s="203"/>
      <c r="Q45" s="203"/>
      <c r="R45" s="205"/>
      <c r="S45" s="141"/>
      <c r="T45" s="141"/>
      <c r="U45" s="141"/>
      <c r="V45" s="141"/>
      <c r="AH45" s="141"/>
      <c r="AI45" s="141"/>
      <c r="AJ45" s="141"/>
    </row>
    <row r="46" spans="2:67" ht="14.25" customHeight="1">
      <c r="B46" s="750" t="s">
        <v>189</v>
      </c>
      <c r="C46" s="751"/>
      <c r="D46" s="751"/>
      <c r="E46" s="751"/>
      <c r="F46" s="752"/>
      <c r="G46" s="164"/>
      <c r="H46" s="559" t="s">
        <v>1008</v>
      </c>
      <c r="I46" s="559"/>
      <c r="J46" s="559"/>
      <c r="K46" s="559"/>
      <c r="L46" s="559"/>
      <c r="M46" s="559"/>
      <c r="N46" s="559"/>
      <c r="O46" s="559"/>
      <c r="P46" s="559"/>
      <c r="Q46" s="559"/>
      <c r="R46" s="559"/>
      <c r="S46" s="559"/>
      <c r="T46" s="559"/>
      <c r="U46" s="559"/>
      <c r="V46" s="559"/>
      <c r="W46" s="559"/>
      <c r="X46" s="559"/>
      <c r="Y46" s="559"/>
      <c r="Z46" s="559"/>
      <c r="AA46" s="559"/>
      <c r="AB46" s="559"/>
      <c r="AC46" s="559"/>
      <c r="AD46" s="559"/>
      <c r="AE46" s="559"/>
      <c r="AF46" s="559"/>
      <c r="AG46" s="559"/>
      <c r="AH46" s="559"/>
      <c r="AI46" s="559"/>
      <c r="AJ46" s="559"/>
    </row>
    <row r="47" spans="2:67" ht="14.25" customHeight="1">
      <c r="B47" s="484"/>
      <c r="C47" s="484"/>
      <c r="D47" s="484"/>
      <c r="E47" s="484"/>
      <c r="F47" s="484"/>
      <c r="G47" s="164"/>
      <c r="H47" s="559"/>
      <c r="I47" s="559"/>
      <c r="J47" s="559"/>
      <c r="K47" s="559"/>
      <c r="L47" s="559"/>
      <c r="M47" s="559"/>
      <c r="N47" s="559"/>
      <c r="O47" s="559"/>
      <c r="P47" s="559"/>
      <c r="Q47" s="559"/>
      <c r="R47" s="559"/>
      <c r="S47" s="559"/>
      <c r="T47" s="559"/>
      <c r="U47" s="559"/>
      <c r="V47" s="559"/>
      <c r="W47" s="559"/>
      <c r="X47" s="559"/>
      <c r="Y47" s="559"/>
      <c r="Z47" s="559"/>
      <c r="AA47" s="559"/>
      <c r="AB47" s="559"/>
      <c r="AC47" s="559"/>
      <c r="AD47" s="559"/>
      <c r="AE47" s="559"/>
      <c r="AF47" s="559"/>
      <c r="AG47" s="559"/>
      <c r="AH47" s="559"/>
      <c r="AI47" s="559"/>
      <c r="AJ47" s="559"/>
    </row>
    <row r="48" spans="2:67" ht="3" customHeight="1">
      <c r="B48" s="424"/>
      <c r="C48" s="424"/>
      <c r="D48" s="424"/>
      <c r="E48" s="424"/>
      <c r="F48" s="424"/>
      <c r="G48" s="164"/>
      <c r="H48" s="164"/>
      <c r="I48" s="164"/>
      <c r="J48" s="164"/>
      <c r="K48" s="164"/>
      <c r="L48" s="164"/>
      <c r="M48" s="164"/>
      <c r="N48" s="164"/>
      <c r="O48" s="164"/>
      <c r="P48" s="164"/>
      <c r="Q48" s="164"/>
      <c r="R48" s="164"/>
      <c r="S48" s="164"/>
      <c r="T48" s="164"/>
      <c r="U48" s="164"/>
      <c r="V48" s="164"/>
      <c r="W48" s="164"/>
      <c r="X48" s="164"/>
      <c r="Y48" s="164"/>
      <c r="Z48" s="164"/>
      <c r="AA48" s="165"/>
      <c r="AB48" s="165"/>
      <c r="AC48" s="165"/>
      <c r="AD48" s="165"/>
      <c r="AE48" s="166"/>
    </row>
    <row r="49" spans="1:52" ht="57.6" customHeight="1">
      <c r="B49" s="767"/>
      <c r="C49" s="768"/>
      <c r="D49" s="768"/>
      <c r="E49" s="768"/>
      <c r="F49" s="768"/>
      <c r="G49" s="768"/>
      <c r="H49" s="768"/>
      <c r="I49" s="768"/>
      <c r="J49" s="768"/>
      <c r="K49" s="768"/>
      <c r="L49" s="768"/>
      <c r="M49" s="768"/>
      <c r="N49" s="768"/>
      <c r="O49" s="768"/>
      <c r="P49" s="768"/>
      <c r="Q49" s="768"/>
      <c r="R49" s="768"/>
      <c r="S49" s="768"/>
      <c r="T49" s="768"/>
      <c r="U49" s="768"/>
      <c r="V49" s="768"/>
      <c r="W49" s="768"/>
      <c r="X49" s="768"/>
      <c r="Y49" s="768"/>
      <c r="Z49" s="768"/>
      <c r="AA49" s="768"/>
      <c r="AB49" s="768"/>
      <c r="AC49" s="768"/>
      <c r="AD49" s="768"/>
      <c r="AE49" s="768"/>
      <c r="AF49" s="768"/>
      <c r="AG49" s="768"/>
      <c r="AH49" s="768"/>
      <c r="AI49" s="768"/>
      <c r="AJ49" s="769"/>
    </row>
    <row r="50" spans="1:52" ht="13.5" customHeight="1">
      <c r="B50" s="141"/>
      <c r="AC50" s="144"/>
      <c r="AD50" s="144"/>
      <c r="AE50" s="144"/>
      <c r="AF50" s="144"/>
      <c r="AG50" s="144"/>
      <c r="AH50" s="144"/>
      <c r="AI50" s="144"/>
    </row>
    <row r="51" spans="1:52" ht="14.25" customHeight="1">
      <c r="A51" s="141"/>
      <c r="B51" s="716" t="s">
        <v>189</v>
      </c>
      <c r="C51" s="717"/>
      <c r="D51" s="717"/>
      <c r="E51" s="717"/>
      <c r="F51" s="718"/>
      <c r="G51" s="136"/>
      <c r="H51" s="136" t="s">
        <v>916</v>
      </c>
      <c r="I51" s="141"/>
      <c r="J51" s="141"/>
      <c r="K51" s="141"/>
      <c r="L51" s="141"/>
      <c r="M51" s="141"/>
      <c r="N51" s="141"/>
      <c r="O51" s="141"/>
      <c r="P51" s="141"/>
      <c r="Q51" s="141"/>
      <c r="R51" s="141"/>
      <c r="S51" s="141"/>
      <c r="T51" s="141"/>
      <c r="U51" s="141"/>
      <c r="V51" s="141"/>
      <c r="W51" s="141"/>
      <c r="X51" s="141"/>
      <c r="Y51" s="141"/>
      <c r="Z51" s="141"/>
      <c r="AA51" s="141"/>
      <c r="AB51" s="141"/>
      <c r="AC51" s="141"/>
      <c r="AD51" s="141"/>
    </row>
    <row r="52" spans="1:52" ht="3" customHeight="1">
      <c r="A52" s="141"/>
      <c r="B52" s="136"/>
      <c r="C52" s="141"/>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141"/>
      <c r="AB52" s="141"/>
      <c r="AC52" s="141"/>
      <c r="AD52" s="141"/>
      <c r="AF52" s="138"/>
      <c r="AG52" s="138"/>
      <c r="AH52" s="138"/>
      <c r="AI52" s="138"/>
      <c r="AJ52" s="138"/>
    </row>
    <row r="53" spans="1:52" ht="13.5" customHeight="1">
      <c r="B53" s="147" t="s">
        <v>980</v>
      </c>
      <c r="AO53" s="148"/>
      <c r="AP53" s="148"/>
      <c r="AQ53" s="148"/>
      <c r="AR53" s="148"/>
      <c r="AS53" s="148"/>
      <c r="AT53" s="148"/>
      <c r="AU53" s="148"/>
      <c r="AV53" s="148"/>
      <c r="AW53" s="148"/>
      <c r="AX53" s="148"/>
      <c r="AY53" s="148"/>
      <c r="AZ53" s="148"/>
    </row>
    <row r="54" spans="1:52" ht="57.6" customHeight="1">
      <c r="A54" s="141"/>
      <c r="B54" s="542" t="s">
        <v>696</v>
      </c>
      <c r="C54" s="543"/>
      <c r="D54" s="543"/>
      <c r="E54" s="543"/>
      <c r="F54" s="543"/>
      <c r="G54" s="543"/>
      <c r="H54" s="543"/>
      <c r="I54" s="543"/>
      <c r="J54" s="543"/>
      <c r="K54" s="543"/>
      <c r="L54" s="543"/>
      <c r="M54" s="543"/>
      <c r="N54" s="543"/>
      <c r="O54" s="543"/>
      <c r="P54" s="543"/>
      <c r="Q54" s="543"/>
      <c r="R54" s="543"/>
      <c r="S54" s="543"/>
      <c r="T54" s="543"/>
      <c r="U54" s="543"/>
      <c r="V54" s="543"/>
      <c r="W54" s="543"/>
      <c r="X54" s="543"/>
      <c r="Y54" s="543"/>
      <c r="Z54" s="543"/>
      <c r="AA54" s="543"/>
      <c r="AB54" s="543"/>
      <c r="AC54" s="543"/>
      <c r="AD54" s="543"/>
      <c r="AE54" s="543"/>
      <c r="AF54" s="543"/>
      <c r="AG54" s="543"/>
      <c r="AH54" s="543"/>
      <c r="AI54" s="543"/>
      <c r="AJ54" s="544"/>
    </row>
    <row r="55" spans="1:52" ht="13.5" customHeight="1">
      <c r="A55" s="141"/>
      <c r="B55" s="368"/>
      <c r="C55" s="368"/>
      <c r="D55" s="368"/>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8"/>
      <c r="AI55" s="368"/>
      <c r="AJ55" s="368"/>
    </row>
    <row r="56" spans="1:52" ht="14.25" customHeight="1">
      <c r="A56" s="141"/>
      <c r="B56" s="716" t="s">
        <v>189</v>
      </c>
      <c r="C56" s="717"/>
      <c r="D56" s="717"/>
      <c r="E56" s="717"/>
      <c r="F56" s="718"/>
      <c r="G56" s="423"/>
      <c r="H56" s="422" t="s">
        <v>981</v>
      </c>
      <c r="I56" s="423"/>
      <c r="J56" s="423"/>
      <c r="K56" s="423"/>
      <c r="L56" s="423"/>
      <c r="M56" s="423"/>
      <c r="N56" s="423"/>
      <c r="O56" s="423"/>
      <c r="P56" s="423"/>
      <c r="Q56" s="423"/>
      <c r="R56" s="423"/>
      <c r="S56" s="423"/>
      <c r="T56" s="423"/>
      <c r="U56" s="423"/>
      <c r="V56" s="423"/>
      <c r="W56" s="423"/>
      <c r="X56" s="423"/>
      <c r="Y56" s="423"/>
      <c r="Z56" s="423"/>
      <c r="AA56" s="423"/>
      <c r="AB56" s="423"/>
      <c r="AC56" s="423"/>
      <c r="AD56" s="423"/>
      <c r="AE56" s="423"/>
      <c r="AF56" s="423"/>
      <c r="AG56" s="423"/>
      <c r="AH56" s="423"/>
      <c r="AI56" s="423"/>
      <c r="AJ56" s="423"/>
    </row>
    <row r="57" spans="1:52" ht="3" customHeight="1">
      <c r="A57" s="141"/>
      <c r="B57" s="430"/>
      <c r="C57" s="430"/>
      <c r="D57" s="430"/>
      <c r="E57" s="430"/>
      <c r="F57" s="430"/>
      <c r="G57" s="423"/>
      <c r="H57" s="423"/>
      <c r="I57" s="423"/>
      <c r="J57" s="423"/>
      <c r="K57" s="423"/>
      <c r="L57" s="423"/>
      <c r="M57" s="423"/>
      <c r="N57" s="423"/>
      <c r="O57" s="423"/>
      <c r="P57" s="423"/>
      <c r="Q57" s="423"/>
      <c r="R57" s="423"/>
      <c r="S57" s="423"/>
      <c r="T57" s="423"/>
      <c r="U57" s="423"/>
      <c r="V57" s="423"/>
      <c r="W57" s="423"/>
      <c r="X57" s="423"/>
      <c r="Y57" s="423"/>
      <c r="Z57" s="423"/>
      <c r="AA57" s="423"/>
      <c r="AB57" s="423"/>
      <c r="AC57" s="423"/>
      <c r="AD57" s="423"/>
      <c r="AE57" s="423"/>
      <c r="AF57" s="423"/>
      <c r="AG57" s="423"/>
      <c r="AH57" s="423"/>
      <c r="AI57" s="423"/>
      <c r="AJ57" s="423"/>
    </row>
    <row r="58" spans="1:52" ht="13.5" customHeight="1">
      <c r="A58" s="141"/>
      <c r="B58" s="423" t="s">
        <v>982</v>
      </c>
      <c r="C58" s="423"/>
      <c r="D58" s="423"/>
      <c r="E58" s="423"/>
      <c r="F58" s="423"/>
      <c r="G58" s="423"/>
      <c r="H58" s="423"/>
      <c r="I58" s="423"/>
      <c r="J58" s="423"/>
      <c r="K58" s="423"/>
      <c r="L58" s="423"/>
      <c r="M58" s="423"/>
      <c r="N58" s="423"/>
      <c r="O58" s="423"/>
      <c r="P58" s="423"/>
      <c r="Q58" s="423"/>
      <c r="R58" s="423"/>
      <c r="S58" s="423"/>
      <c r="T58" s="423"/>
      <c r="U58" s="423"/>
      <c r="V58" s="423"/>
      <c r="W58" s="423"/>
      <c r="X58" s="423"/>
      <c r="Y58" s="423"/>
      <c r="Z58" s="423"/>
      <c r="AA58" s="423"/>
      <c r="AB58" s="423"/>
      <c r="AC58" s="423"/>
      <c r="AD58" s="423"/>
      <c r="AE58" s="423"/>
      <c r="AF58" s="423"/>
      <c r="AG58" s="423"/>
      <c r="AH58" s="423"/>
      <c r="AI58" s="423"/>
      <c r="AJ58" s="423"/>
    </row>
    <row r="59" spans="1:52" ht="57.6" customHeight="1">
      <c r="A59" s="141"/>
      <c r="B59" s="542" t="s">
        <v>696</v>
      </c>
      <c r="C59" s="543"/>
      <c r="D59" s="543"/>
      <c r="E59" s="543"/>
      <c r="F59" s="543"/>
      <c r="G59" s="543"/>
      <c r="H59" s="543"/>
      <c r="I59" s="543"/>
      <c r="J59" s="543"/>
      <c r="K59" s="543"/>
      <c r="L59" s="543"/>
      <c r="M59" s="543"/>
      <c r="N59" s="543"/>
      <c r="O59" s="543"/>
      <c r="P59" s="543"/>
      <c r="Q59" s="543"/>
      <c r="R59" s="543"/>
      <c r="S59" s="543"/>
      <c r="T59" s="543"/>
      <c r="U59" s="543"/>
      <c r="V59" s="543"/>
      <c r="W59" s="543"/>
      <c r="X59" s="543"/>
      <c r="Y59" s="543"/>
      <c r="Z59" s="543"/>
      <c r="AA59" s="543"/>
      <c r="AB59" s="543"/>
      <c r="AC59" s="543"/>
      <c r="AD59" s="543"/>
      <c r="AE59" s="543"/>
      <c r="AF59" s="543"/>
      <c r="AG59" s="543"/>
      <c r="AH59" s="543"/>
      <c r="AI59" s="543"/>
      <c r="AJ59" s="544"/>
    </row>
    <row r="60" spans="1:52" ht="13.5" customHeight="1">
      <c r="A60" s="141"/>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row>
    <row r="61" spans="1:52" ht="14.25" customHeight="1">
      <c r="A61" s="141"/>
      <c r="B61" s="716" t="s">
        <v>189</v>
      </c>
      <c r="C61" s="717"/>
      <c r="D61" s="717"/>
      <c r="E61" s="717"/>
      <c r="F61" s="718"/>
      <c r="G61" s="136"/>
      <c r="H61" s="147" t="s">
        <v>915</v>
      </c>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row>
    <row r="62" spans="1:52" ht="3" customHeight="1">
      <c r="A62" s="141"/>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row>
    <row r="63" spans="1:52" ht="13.5" customHeight="1">
      <c r="A63" s="141"/>
      <c r="B63" s="147" t="s">
        <v>712</v>
      </c>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row>
    <row r="64" spans="1:52" ht="57.6" customHeight="1">
      <c r="A64" s="141"/>
      <c r="B64" s="542" t="s">
        <v>696</v>
      </c>
      <c r="C64" s="543"/>
      <c r="D64" s="543"/>
      <c r="E64" s="543"/>
      <c r="F64" s="543"/>
      <c r="G64" s="543"/>
      <c r="H64" s="543"/>
      <c r="I64" s="543"/>
      <c r="J64" s="543"/>
      <c r="K64" s="543"/>
      <c r="L64" s="543"/>
      <c r="M64" s="543"/>
      <c r="N64" s="543"/>
      <c r="O64" s="543"/>
      <c r="P64" s="543"/>
      <c r="Q64" s="543"/>
      <c r="R64" s="543"/>
      <c r="S64" s="543"/>
      <c r="T64" s="543"/>
      <c r="U64" s="543"/>
      <c r="V64" s="543"/>
      <c r="W64" s="543"/>
      <c r="X64" s="543"/>
      <c r="Y64" s="543"/>
      <c r="Z64" s="543"/>
      <c r="AA64" s="543"/>
      <c r="AB64" s="543"/>
      <c r="AC64" s="543"/>
      <c r="AD64" s="543"/>
      <c r="AE64" s="543"/>
      <c r="AF64" s="543"/>
      <c r="AG64" s="543"/>
      <c r="AH64" s="543"/>
      <c r="AI64" s="543"/>
      <c r="AJ64" s="544"/>
    </row>
    <row r="65" spans="1:36" ht="13.5" customHeight="1">
      <c r="A65" s="141"/>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row>
    <row r="66" spans="1:36" ht="14.25" customHeight="1">
      <c r="A66" s="141"/>
      <c r="B66" s="735" t="s">
        <v>189</v>
      </c>
      <c r="C66" s="736"/>
      <c r="D66" s="736"/>
      <c r="E66" s="736"/>
      <c r="F66" s="737"/>
      <c r="G66" s="136"/>
      <c r="H66" s="147" t="s">
        <v>914</v>
      </c>
      <c r="I66" s="148"/>
      <c r="J66" s="148"/>
      <c r="K66" s="148"/>
      <c r="L66" s="148"/>
      <c r="M66" s="148"/>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row>
    <row r="67" spans="1:36" ht="3" customHeight="1">
      <c r="A67" s="141"/>
      <c r="B67" s="148"/>
      <c r="C67" s="148"/>
      <c r="D67" s="148"/>
      <c r="E67" s="148"/>
      <c r="F67" s="148"/>
      <c r="G67" s="148"/>
      <c r="H67" s="148"/>
      <c r="I67" s="148"/>
      <c r="J67" s="148"/>
      <c r="K67" s="148"/>
      <c r="L67" s="148"/>
      <c r="M67" s="148"/>
      <c r="N67" s="148"/>
      <c r="O67" s="148"/>
      <c r="P67" s="148"/>
      <c r="Q67" s="148"/>
      <c r="R67" s="148"/>
      <c r="S67" s="148"/>
      <c r="T67" s="148"/>
      <c r="U67" s="148"/>
      <c r="V67" s="148"/>
      <c r="W67" s="148"/>
      <c r="X67" s="148"/>
      <c r="Y67" s="148"/>
      <c r="Z67" s="148"/>
      <c r="AA67" s="148"/>
      <c r="AB67" s="148"/>
      <c r="AC67" s="148"/>
      <c r="AD67" s="148"/>
      <c r="AE67" s="148"/>
      <c r="AF67" s="148"/>
      <c r="AG67" s="148"/>
      <c r="AH67" s="148"/>
      <c r="AI67" s="148"/>
      <c r="AJ67" s="148"/>
    </row>
    <row r="68" spans="1:36" ht="13.5" customHeight="1">
      <c r="A68" s="141"/>
      <c r="B68" s="147" t="s">
        <v>270</v>
      </c>
      <c r="C68" s="148"/>
      <c r="D68" s="148"/>
      <c r="E68" s="148"/>
      <c r="F68" s="148"/>
      <c r="G68" s="148"/>
      <c r="H68" s="148"/>
      <c r="I68" s="148"/>
      <c r="J68" s="148"/>
      <c r="K68" s="148"/>
      <c r="L68" s="148"/>
      <c r="M68" s="148"/>
      <c r="N68" s="148"/>
      <c r="O68" s="148"/>
      <c r="P68" s="148"/>
      <c r="Q68" s="148"/>
      <c r="R68" s="148"/>
      <c r="S68" s="148"/>
      <c r="T68" s="148"/>
      <c r="U68" s="148"/>
      <c r="V68" s="148"/>
      <c r="W68" s="148"/>
      <c r="X68" s="148"/>
      <c r="Y68" s="148"/>
      <c r="Z68" s="148"/>
      <c r="AA68" s="148"/>
      <c r="AB68" s="148"/>
      <c r="AC68" s="148"/>
      <c r="AD68" s="148"/>
      <c r="AE68" s="148"/>
      <c r="AF68" s="148"/>
      <c r="AG68" s="148"/>
      <c r="AH68" s="148"/>
      <c r="AI68" s="148"/>
      <c r="AJ68" s="148"/>
    </row>
    <row r="69" spans="1:36" ht="57.6" customHeight="1">
      <c r="A69" s="141"/>
      <c r="B69" s="542" t="s">
        <v>696</v>
      </c>
      <c r="C69" s="543"/>
      <c r="D69" s="543"/>
      <c r="E69" s="543"/>
      <c r="F69" s="543"/>
      <c r="G69" s="543"/>
      <c r="H69" s="543"/>
      <c r="I69" s="543"/>
      <c r="J69" s="543"/>
      <c r="K69" s="543"/>
      <c r="L69" s="543"/>
      <c r="M69" s="543"/>
      <c r="N69" s="543"/>
      <c r="O69" s="543"/>
      <c r="P69" s="543"/>
      <c r="Q69" s="543"/>
      <c r="R69" s="543"/>
      <c r="S69" s="543"/>
      <c r="T69" s="543"/>
      <c r="U69" s="543"/>
      <c r="V69" s="543"/>
      <c r="W69" s="543"/>
      <c r="X69" s="543"/>
      <c r="Y69" s="543"/>
      <c r="Z69" s="543"/>
      <c r="AA69" s="543"/>
      <c r="AB69" s="543"/>
      <c r="AC69" s="543"/>
      <c r="AD69" s="543"/>
      <c r="AE69" s="543"/>
      <c r="AF69" s="543"/>
      <c r="AG69" s="543"/>
      <c r="AH69" s="543"/>
      <c r="AI69" s="543"/>
      <c r="AJ69" s="544"/>
    </row>
    <row r="70" spans="1:36" ht="13.5" customHeight="1">
      <c r="A70" s="141"/>
      <c r="C70" s="148"/>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148"/>
      <c r="AB70" s="148"/>
      <c r="AC70" s="148"/>
      <c r="AD70" s="148"/>
      <c r="AE70" s="148"/>
      <c r="AF70" s="148"/>
      <c r="AG70" s="148"/>
      <c r="AH70" s="148"/>
      <c r="AI70" s="148"/>
      <c r="AJ70" s="148"/>
    </row>
    <row r="71" spans="1:36" ht="14.25" customHeight="1">
      <c r="A71" s="141"/>
      <c r="B71" s="735" t="s">
        <v>1033</v>
      </c>
      <c r="C71" s="736"/>
      <c r="D71" s="736"/>
      <c r="E71" s="736"/>
      <c r="F71" s="737"/>
      <c r="G71" s="136"/>
      <c r="H71" s="147" t="s">
        <v>913</v>
      </c>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row>
    <row r="72" spans="1:36" ht="3" customHeight="1">
      <c r="A72" s="141"/>
      <c r="C72" s="148"/>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row>
    <row r="73" spans="1:36" ht="13.5" customHeight="1">
      <c r="A73" s="141"/>
      <c r="B73" s="131" t="s">
        <v>713</v>
      </c>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148"/>
      <c r="AB73" s="148"/>
      <c r="AC73" s="148"/>
      <c r="AD73" s="148"/>
      <c r="AE73" s="148"/>
      <c r="AF73" s="148"/>
      <c r="AG73" s="148"/>
      <c r="AH73" s="148"/>
      <c r="AI73" s="148"/>
      <c r="AJ73" s="148"/>
    </row>
    <row r="74" spans="1:36" ht="57.6" customHeight="1">
      <c r="A74" s="141"/>
      <c r="B74" s="542" t="s">
        <v>696</v>
      </c>
      <c r="C74" s="543"/>
      <c r="D74" s="543"/>
      <c r="E74" s="543"/>
      <c r="F74" s="543"/>
      <c r="G74" s="543"/>
      <c r="H74" s="543"/>
      <c r="I74" s="543"/>
      <c r="J74" s="543"/>
      <c r="K74" s="543"/>
      <c r="L74" s="543"/>
      <c r="M74" s="543"/>
      <c r="N74" s="543"/>
      <c r="O74" s="543"/>
      <c r="P74" s="543"/>
      <c r="Q74" s="543"/>
      <c r="R74" s="543"/>
      <c r="S74" s="543"/>
      <c r="T74" s="543"/>
      <c r="U74" s="543"/>
      <c r="V74" s="543"/>
      <c r="W74" s="543"/>
      <c r="X74" s="543"/>
      <c r="Y74" s="543"/>
      <c r="Z74" s="543"/>
      <c r="AA74" s="543"/>
      <c r="AB74" s="543"/>
      <c r="AC74" s="543"/>
      <c r="AD74" s="543"/>
      <c r="AE74" s="543"/>
      <c r="AF74" s="543"/>
      <c r="AG74" s="543"/>
      <c r="AH74" s="543"/>
      <c r="AI74" s="543"/>
      <c r="AJ74" s="544"/>
    </row>
    <row r="75" spans="1:36" ht="13.5" customHeight="1">
      <c r="A75" s="141"/>
      <c r="C75" s="148"/>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148"/>
      <c r="AB75" s="148"/>
      <c r="AC75" s="148"/>
      <c r="AD75" s="148"/>
      <c r="AE75" s="148"/>
      <c r="AF75" s="148"/>
      <c r="AG75" s="148"/>
      <c r="AH75" s="148"/>
      <c r="AI75" s="148"/>
      <c r="AJ75" s="148"/>
    </row>
    <row r="76" spans="1:36" ht="14.25" customHeight="1">
      <c r="A76" s="141"/>
      <c r="B76" s="773" t="s">
        <v>189</v>
      </c>
      <c r="C76" s="774"/>
      <c r="D76" s="774"/>
      <c r="E76" s="774"/>
      <c r="F76" s="775"/>
      <c r="G76" s="136"/>
      <c r="H76" s="147" t="s">
        <v>912</v>
      </c>
      <c r="I76" s="148"/>
      <c r="J76" s="148"/>
      <c r="K76" s="148"/>
      <c r="L76" s="148"/>
      <c r="M76" s="148"/>
      <c r="N76" s="148"/>
      <c r="O76" s="148"/>
      <c r="P76" s="148"/>
      <c r="Q76" s="148"/>
      <c r="R76" s="148"/>
      <c r="S76" s="148"/>
      <c r="T76" s="148"/>
      <c r="U76" s="148"/>
      <c r="V76" s="148"/>
      <c r="W76" s="148"/>
      <c r="X76" s="148"/>
      <c r="Y76" s="148"/>
      <c r="Z76" s="148"/>
      <c r="AA76" s="148"/>
      <c r="AB76" s="148"/>
      <c r="AC76" s="148"/>
      <c r="AD76" s="148"/>
      <c r="AE76" s="148"/>
      <c r="AF76" s="148"/>
      <c r="AG76" s="148"/>
      <c r="AH76" s="148"/>
      <c r="AI76" s="148"/>
      <c r="AJ76" s="148"/>
    </row>
    <row r="77" spans="1:36" ht="3" customHeight="1">
      <c r="A77" s="141"/>
      <c r="C77" s="14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row>
    <row r="78" spans="1:36" ht="13.5" customHeight="1">
      <c r="A78" s="141"/>
      <c r="B78" s="136" t="s">
        <v>715</v>
      </c>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row>
    <row r="79" spans="1:36" ht="57.6" customHeight="1">
      <c r="A79" s="141"/>
      <c r="B79" s="542" t="s">
        <v>696</v>
      </c>
      <c r="C79" s="543"/>
      <c r="D79" s="543"/>
      <c r="E79" s="543"/>
      <c r="F79" s="543"/>
      <c r="G79" s="543"/>
      <c r="H79" s="543"/>
      <c r="I79" s="543"/>
      <c r="J79" s="543"/>
      <c r="K79" s="543"/>
      <c r="L79" s="543"/>
      <c r="M79" s="543"/>
      <c r="N79" s="543"/>
      <c r="O79" s="543"/>
      <c r="P79" s="543"/>
      <c r="Q79" s="543"/>
      <c r="R79" s="543"/>
      <c r="S79" s="543"/>
      <c r="T79" s="543"/>
      <c r="U79" s="543"/>
      <c r="V79" s="543"/>
      <c r="W79" s="543"/>
      <c r="X79" s="543"/>
      <c r="Y79" s="543"/>
      <c r="Z79" s="543"/>
      <c r="AA79" s="543"/>
      <c r="AB79" s="543"/>
      <c r="AC79" s="543"/>
      <c r="AD79" s="543"/>
      <c r="AE79" s="543"/>
      <c r="AF79" s="543"/>
      <c r="AG79" s="543"/>
      <c r="AH79" s="543"/>
      <c r="AI79" s="543"/>
      <c r="AJ79" s="544"/>
    </row>
    <row r="80" spans="1:36" ht="13.5" customHeight="1">
      <c r="A80" s="141"/>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148"/>
      <c r="AC80" s="148"/>
      <c r="AD80" s="148"/>
      <c r="AE80" s="148"/>
      <c r="AF80" s="148"/>
      <c r="AG80" s="148"/>
      <c r="AH80" s="148"/>
      <c r="AI80" s="148"/>
      <c r="AJ80" s="148"/>
    </row>
    <row r="81" spans="1:36" ht="14.25" customHeight="1">
      <c r="A81" s="141"/>
      <c r="B81" s="750" t="s">
        <v>1032</v>
      </c>
      <c r="C81" s="751"/>
      <c r="D81" s="751"/>
      <c r="E81" s="751"/>
      <c r="F81" s="752"/>
      <c r="G81" s="136"/>
      <c r="H81" s="147" t="s">
        <v>911</v>
      </c>
      <c r="I81" s="148"/>
      <c r="J81" s="148"/>
      <c r="K81" s="148"/>
      <c r="L81" s="148"/>
      <c r="M81" s="148"/>
      <c r="N81" s="148"/>
      <c r="O81" s="148"/>
      <c r="P81" s="148"/>
      <c r="Q81" s="148"/>
      <c r="R81" s="148"/>
      <c r="S81" s="148"/>
      <c r="T81" s="148"/>
      <c r="U81" s="148"/>
      <c r="V81" s="148"/>
      <c r="W81" s="148"/>
      <c r="X81" s="148"/>
      <c r="Y81" s="148"/>
      <c r="Z81" s="148"/>
      <c r="AA81" s="148"/>
      <c r="AB81" s="148"/>
      <c r="AC81" s="148"/>
      <c r="AD81" s="148"/>
      <c r="AE81" s="148"/>
      <c r="AF81" s="148"/>
      <c r="AG81" s="148"/>
      <c r="AH81" s="148"/>
      <c r="AI81" s="148"/>
      <c r="AJ81" s="148"/>
    </row>
    <row r="82" spans="1:36" ht="3" customHeight="1">
      <c r="A82" s="141"/>
      <c r="C82" s="148"/>
      <c r="D82" s="148"/>
      <c r="E82" s="148"/>
      <c r="F82" s="148"/>
      <c r="G82" s="148"/>
      <c r="H82" s="148"/>
      <c r="I82" s="148"/>
      <c r="J82" s="148"/>
      <c r="K82" s="148"/>
      <c r="L82" s="148"/>
      <c r="M82" s="148"/>
      <c r="N82" s="148"/>
      <c r="O82" s="148"/>
      <c r="P82" s="148"/>
      <c r="Q82" s="148"/>
      <c r="R82" s="148"/>
      <c r="S82" s="148"/>
      <c r="T82" s="148"/>
      <c r="U82" s="148"/>
      <c r="V82" s="148"/>
      <c r="W82" s="148"/>
      <c r="X82" s="148"/>
      <c r="Y82" s="148"/>
      <c r="Z82" s="148"/>
      <c r="AA82" s="148"/>
      <c r="AB82" s="148"/>
      <c r="AC82" s="148"/>
      <c r="AD82" s="148"/>
      <c r="AE82" s="148"/>
      <c r="AF82" s="148"/>
      <c r="AG82" s="148"/>
      <c r="AH82" s="148"/>
      <c r="AI82" s="148"/>
      <c r="AJ82" s="148"/>
    </row>
    <row r="83" spans="1:36" ht="13.5" customHeight="1">
      <c r="A83" s="141"/>
      <c r="B83" s="136" t="s">
        <v>715</v>
      </c>
      <c r="C83" s="148"/>
      <c r="D83" s="148"/>
      <c r="E83" s="148"/>
      <c r="F83" s="148"/>
      <c r="G83" s="148"/>
      <c r="H83" s="148"/>
      <c r="I83" s="148"/>
      <c r="J83" s="148"/>
      <c r="K83" s="148"/>
      <c r="L83" s="148"/>
      <c r="M83" s="148"/>
      <c r="N83" s="148"/>
      <c r="O83" s="148"/>
      <c r="P83" s="148"/>
      <c r="Q83" s="148"/>
      <c r="R83" s="148"/>
      <c r="S83" s="148"/>
      <c r="T83" s="148"/>
      <c r="U83" s="148"/>
      <c r="V83" s="148"/>
      <c r="W83" s="148"/>
      <c r="X83" s="148"/>
      <c r="Y83" s="148"/>
      <c r="Z83" s="148"/>
      <c r="AA83" s="148"/>
      <c r="AB83" s="148"/>
      <c r="AC83" s="148"/>
      <c r="AD83" s="148"/>
      <c r="AE83" s="148"/>
      <c r="AF83" s="148"/>
      <c r="AG83" s="148"/>
      <c r="AH83" s="148"/>
      <c r="AI83" s="148"/>
      <c r="AJ83" s="148"/>
    </row>
    <row r="84" spans="1:36" ht="57.6" customHeight="1">
      <c r="A84" s="141"/>
      <c r="B84" s="542" t="s">
        <v>696</v>
      </c>
      <c r="C84" s="543"/>
      <c r="D84" s="543"/>
      <c r="E84" s="543"/>
      <c r="F84" s="543"/>
      <c r="G84" s="543"/>
      <c r="H84" s="543"/>
      <c r="I84" s="543"/>
      <c r="J84" s="543"/>
      <c r="K84" s="543"/>
      <c r="L84" s="543"/>
      <c r="M84" s="543"/>
      <c r="N84" s="543"/>
      <c r="O84" s="543"/>
      <c r="P84" s="543"/>
      <c r="Q84" s="543"/>
      <c r="R84" s="543"/>
      <c r="S84" s="543"/>
      <c r="T84" s="543"/>
      <c r="U84" s="543"/>
      <c r="V84" s="543"/>
      <c r="W84" s="543"/>
      <c r="X84" s="543"/>
      <c r="Y84" s="543"/>
      <c r="Z84" s="543"/>
      <c r="AA84" s="543"/>
      <c r="AB84" s="543"/>
      <c r="AC84" s="543"/>
      <c r="AD84" s="543"/>
      <c r="AE84" s="543"/>
      <c r="AF84" s="543"/>
      <c r="AG84" s="543"/>
      <c r="AH84" s="543"/>
      <c r="AI84" s="543"/>
      <c r="AJ84" s="544"/>
    </row>
    <row r="85" spans="1:36" ht="13.5" customHeight="1">
      <c r="A85" s="141"/>
      <c r="B85" s="148"/>
      <c r="C85" s="148"/>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148"/>
      <c r="AB85" s="148"/>
      <c r="AC85" s="148"/>
      <c r="AD85" s="148"/>
      <c r="AE85" s="148"/>
      <c r="AF85" s="148"/>
      <c r="AG85" s="148"/>
      <c r="AH85" s="148"/>
      <c r="AI85" s="148"/>
      <c r="AJ85" s="148"/>
    </row>
    <row r="86" spans="1:36" ht="14.25" customHeight="1">
      <c r="A86" s="141"/>
      <c r="B86" s="750" t="s">
        <v>189</v>
      </c>
      <c r="C86" s="751"/>
      <c r="D86" s="751"/>
      <c r="E86" s="751"/>
      <c r="F86" s="752"/>
      <c r="G86" s="147"/>
      <c r="H86" s="776" t="s">
        <v>910</v>
      </c>
      <c r="I86" s="777"/>
      <c r="J86" s="777"/>
      <c r="K86" s="777"/>
      <c r="L86" s="777"/>
      <c r="M86" s="777"/>
      <c r="N86" s="777"/>
      <c r="O86" s="777"/>
      <c r="P86" s="777"/>
      <c r="Q86" s="777"/>
      <c r="R86" s="777"/>
      <c r="S86" s="777"/>
      <c r="T86" s="777"/>
      <c r="U86" s="777"/>
      <c r="V86" s="777"/>
      <c r="W86" s="777"/>
      <c r="X86" s="777"/>
      <c r="Y86" s="777"/>
      <c r="Z86" s="777"/>
      <c r="AA86" s="777"/>
      <c r="AB86" s="777"/>
      <c r="AC86" s="777"/>
      <c r="AD86" s="777"/>
      <c r="AE86" s="777"/>
      <c r="AF86" s="777"/>
      <c r="AG86" s="777"/>
      <c r="AH86" s="777"/>
      <c r="AI86" s="777"/>
      <c r="AJ86" s="777"/>
    </row>
    <row r="87" spans="1:36" ht="14.25" customHeight="1">
      <c r="A87" s="141"/>
      <c r="B87" s="424"/>
      <c r="C87" s="424"/>
      <c r="D87" s="424"/>
      <c r="E87" s="424"/>
      <c r="F87" s="424"/>
      <c r="G87" s="147"/>
      <c r="H87" s="777"/>
      <c r="I87" s="777"/>
      <c r="J87" s="777"/>
      <c r="K87" s="777"/>
      <c r="L87" s="777"/>
      <c r="M87" s="777"/>
      <c r="N87" s="777"/>
      <c r="O87" s="777"/>
      <c r="P87" s="777"/>
      <c r="Q87" s="777"/>
      <c r="R87" s="777"/>
      <c r="S87" s="777"/>
      <c r="T87" s="777"/>
      <c r="U87" s="777"/>
      <c r="V87" s="777"/>
      <c r="W87" s="777"/>
      <c r="X87" s="777"/>
      <c r="Y87" s="777"/>
      <c r="Z87" s="777"/>
      <c r="AA87" s="777"/>
      <c r="AB87" s="777"/>
      <c r="AC87" s="777"/>
      <c r="AD87" s="777"/>
      <c r="AE87" s="777"/>
      <c r="AF87" s="777"/>
      <c r="AG87" s="777"/>
      <c r="AH87" s="777"/>
      <c r="AI87" s="777"/>
      <c r="AJ87" s="777"/>
    </row>
    <row r="88" spans="1:36" ht="3" customHeight="1">
      <c r="A88" s="141"/>
      <c r="B88" s="166"/>
      <c r="C88" s="166"/>
      <c r="D88" s="166"/>
      <c r="E88" s="166"/>
      <c r="F88" s="166"/>
      <c r="G88" s="147"/>
      <c r="H88" s="148"/>
      <c r="I88" s="148"/>
      <c r="J88" s="148"/>
      <c r="K88" s="148"/>
      <c r="L88" s="148"/>
      <c r="M88" s="148"/>
      <c r="N88" s="148"/>
      <c r="O88" s="148"/>
      <c r="P88" s="148"/>
      <c r="Q88" s="148"/>
      <c r="R88" s="148"/>
      <c r="S88" s="148"/>
      <c r="T88" s="148"/>
      <c r="U88" s="148"/>
      <c r="V88" s="148"/>
      <c r="W88" s="148"/>
      <c r="X88" s="148"/>
      <c r="Y88" s="148"/>
      <c r="Z88" s="148"/>
      <c r="AA88" s="148"/>
      <c r="AB88" s="148"/>
      <c r="AC88" s="148"/>
      <c r="AD88" s="148"/>
      <c r="AE88" s="148"/>
      <c r="AF88" s="148"/>
      <c r="AG88" s="148"/>
      <c r="AH88" s="148"/>
      <c r="AI88" s="148"/>
      <c r="AJ88" s="148"/>
    </row>
    <row r="89" spans="1:36" ht="13.5" customHeight="1">
      <c r="A89" s="141"/>
      <c r="B89" s="136" t="s">
        <v>715</v>
      </c>
      <c r="C89" s="148"/>
      <c r="D89" s="148"/>
      <c r="E89" s="148"/>
      <c r="F89" s="148"/>
      <c r="G89" s="148"/>
      <c r="H89" s="148"/>
      <c r="I89" s="148"/>
      <c r="J89" s="148"/>
      <c r="K89" s="148"/>
      <c r="L89" s="148"/>
      <c r="M89" s="148"/>
      <c r="N89" s="148"/>
      <c r="O89" s="148"/>
      <c r="P89" s="148"/>
      <c r="Q89" s="148"/>
      <c r="R89" s="148"/>
      <c r="S89" s="148"/>
      <c r="T89" s="148"/>
      <c r="U89" s="148"/>
      <c r="V89" s="148"/>
      <c r="W89" s="148"/>
      <c r="X89" s="148"/>
      <c r="Y89" s="148"/>
      <c r="Z89" s="148"/>
      <c r="AA89" s="148"/>
      <c r="AB89" s="148"/>
      <c r="AC89" s="148"/>
      <c r="AD89" s="148"/>
      <c r="AE89" s="148"/>
      <c r="AF89" s="148"/>
      <c r="AG89" s="148"/>
      <c r="AH89" s="148"/>
      <c r="AI89" s="148"/>
      <c r="AJ89" s="148"/>
    </row>
    <row r="90" spans="1:36" ht="57.6" customHeight="1">
      <c r="A90" s="141"/>
      <c r="B90" s="542" t="s">
        <v>696</v>
      </c>
      <c r="C90" s="543"/>
      <c r="D90" s="543"/>
      <c r="E90" s="543"/>
      <c r="F90" s="543"/>
      <c r="G90" s="543"/>
      <c r="H90" s="543"/>
      <c r="I90" s="543"/>
      <c r="J90" s="543"/>
      <c r="K90" s="543"/>
      <c r="L90" s="543"/>
      <c r="M90" s="543"/>
      <c r="N90" s="543"/>
      <c r="O90" s="543"/>
      <c r="P90" s="543"/>
      <c r="Q90" s="543"/>
      <c r="R90" s="543"/>
      <c r="S90" s="543"/>
      <c r="T90" s="543"/>
      <c r="U90" s="543"/>
      <c r="V90" s="543"/>
      <c r="W90" s="543"/>
      <c r="X90" s="543"/>
      <c r="Y90" s="543"/>
      <c r="Z90" s="543"/>
      <c r="AA90" s="543"/>
      <c r="AB90" s="543"/>
      <c r="AC90" s="543"/>
      <c r="AD90" s="543"/>
      <c r="AE90" s="543"/>
      <c r="AF90" s="543"/>
      <c r="AG90" s="543"/>
      <c r="AH90" s="543"/>
      <c r="AI90" s="543"/>
      <c r="AJ90" s="544"/>
    </row>
    <row r="91" spans="1:36" ht="13.5" customHeight="1">
      <c r="A91" s="141"/>
      <c r="B91" s="368"/>
      <c r="C91" s="368"/>
      <c r="D91" s="368"/>
      <c r="E91" s="368"/>
      <c r="F91" s="368"/>
      <c r="G91" s="368"/>
      <c r="H91" s="368"/>
      <c r="I91" s="368"/>
      <c r="J91" s="368"/>
      <c r="K91" s="368"/>
      <c r="L91" s="368"/>
      <c r="M91" s="368"/>
      <c r="N91" s="368"/>
      <c r="O91" s="368"/>
      <c r="P91" s="368"/>
      <c r="Q91" s="368"/>
      <c r="R91" s="368"/>
      <c r="S91" s="368"/>
      <c r="T91" s="368"/>
      <c r="U91" s="368"/>
      <c r="V91" s="368"/>
      <c r="W91" s="368"/>
      <c r="X91" s="368"/>
      <c r="Y91" s="368"/>
      <c r="Z91" s="368"/>
      <c r="AA91" s="368"/>
      <c r="AB91" s="368"/>
      <c r="AC91" s="368"/>
      <c r="AD91" s="368"/>
      <c r="AE91" s="368"/>
      <c r="AF91" s="368"/>
      <c r="AG91" s="368"/>
      <c r="AH91" s="368"/>
      <c r="AI91" s="368"/>
      <c r="AJ91" s="368"/>
    </row>
    <row r="92" spans="1:36" ht="14.25" customHeight="1">
      <c r="A92" s="141"/>
      <c r="B92" s="778" t="s">
        <v>189</v>
      </c>
      <c r="C92" s="779"/>
      <c r="D92" s="779"/>
      <c r="E92" s="779"/>
      <c r="F92" s="780"/>
      <c r="H92" s="131" t="s">
        <v>957</v>
      </c>
    </row>
    <row r="93" spans="1:36" ht="3" customHeight="1">
      <c r="A93" s="141"/>
    </row>
    <row r="94" spans="1:36" ht="14.25" customHeight="1">
      <c r="A94" s="141"/>
      <c r="B94" s="136" t="s">
        <v>715</v>
      </c>
    </row>
    <row r="95" spans="1:36" ht="57.6" customHeight="1">
      <c r="A95" s="141"/>
      <c r="B95" s="770" t="s">
        <v>696</v>
      </c>
      <c r="C95" s="771"/>
      <c r="D95" s="771"/>
      <c r="E95" s="771"/>
      <c r="F95" s="771"/>
      <c r="G95" s="771"/>
      <c r="H95" s="771"/>
      <c r="I95" s="771"/>
      <c r="J95" s="771"/>
      <c r="K95" s="771"/>
      <c r="L95" s="771"/>
      <c r="M95" s="771"/>
      <c r="N95" s="771"/>
      <c r="O95" s="771"/>
      <c r="P95" s="771"/>
      <c r="Q95" s="771"/>
      <c r="R95" s="771"/>
      <c r="S95" s="771"/>
      <c r="T95" s="771"/>
      <c r="U95" s="771"/>
      <c r="V95" s="771"/>
      <c r="W95" s="771"/>
      <c r="X95" s="771"/>
      <c r="Y95" s="771"/>
      <c r="Z95" s="771"/>
      <c r="AA95" s="771"/>
      <c r="AB95" s="771"/>
      <c r="AC95" s="771"/>
      <c r="AD95" s="771"/>
      <c r="AE95" s="771"/>
      <c r="AF95" s="771"/>
      <c r="AG95" s="771"/>
      <c r="AH95" s="771"/>
      <c r="AI95" s="771"/>
      <c r="AJ95" s="772"/>
    </row>
    <row r="96" spans="1:36" ht="13.5" customHeight="1">
      <c r="B96" s="483"/>
      <c r="C96" s="148"/>
      <c r="D96" s="148"/>
      <c r="E96" s="148"/>
      <c r="F96" s="148"/>
      <c r="G96" s="148"/>
      <c r="H96" s="148"/>
      <c r="I96" s="148"/>
      <c r="J96" s="148"/>
      <c r="K96" s="148"/>
      <c r="L96" s="148"/>
      <c r="M96" s="148"/>
      <c r="N96" s="148"/>
      <c r="O96" s="148"/>
      <c r="P96" s="148"/>
      <c r="Q96" s="148"/>
      <c r="R96" s="148"/>
      <c r="S96" s="148"/>
      <c r="T96" s="148"/>
      <c r="U96" s="148"/>
      <c r="V96" s="148"/>
      <c r="W96" s="148"/>
      <c r="X96" s="148"/>
      <c r="Y96" s="148"/>
      <c r="Z96" s="148"/>
      <c r="AA96" s="148"/>
      <c r="AB96" s="148"/>
      <c r="AC96" s="148"/>
      <c r="AD96" s="148"/>
      <c r="AE96" s="148"/>
      <c r="AF96" s="148"/>
      <c r="AG96" s="148"/>
      <c r="AH96" s="148"/>
      <c r="AI96" s="148"/>
      <c r="AJ96" s="148"/>
    </row>
    <row r="97" spans="1:38" ht="13.5" customHeight="1">
      <c r="B97" s="750" t="s">
        <v>189</v>
      </c>
      <c r="C97" s="751"/>
      <c r="D97" s="751"/>
      <c r="E97" s="751"/>
      <c r="F97" s="752"/>
      <c r="G97" s="368"/>
      <c r="H97" s="147" t="s">
        <v>1011</v>
      </c>
      <c r="I97" s="368"/>
      <c r="J97" s="368"/>
      <c r="K97" s="368"/>
      <c r="L97" s="368"/>
      <c r="M97" s="368"/>
      <c r="N97" s="368"/>
      <c r="O97" s="368"/>
      <c r="P97" s="368"/>
      <c r="Q97" s="368"/>
      <c r="R97" s="368"/>
      <c r="S97" s="368"/>
      <c r="T97" s="368"/>
      <c r="U97" s="368"/>
      <c r="V97" s="368"/>
      <c r="W97" s="368"/>
      <c r="X97" s="368"/>
      <c r="Y97" s="368"/>
      <c r="Z97" s="368"/>
      <c r="AA97" s="368"/>
      <c r="AB97" s="368"/>
      <c r="AC97" s="368"/>
      <c r="AD97" s="368"/>
      <c r="AE97" s="368"/>
      <c r="AF97" s="368"/>
      <c r="AG97" s="368"/>
      <c r="AH97" s="368"/>
      <c r="AI97" s="368"/>
      <c r="AJ97" s="368"/>
    </row>
    <row r="98" spans="1:38" ht="3" customHeight="1">
      <c r="B98" s="136"/>
      <c r="C98" s="368"/>
      <c r="D98" s="368"/>
      <c r="E98" s="368"/>
      <c r="F98" s="368"/>
      <c r="G98" s="368"/>
      <c r="H98" s="368"/>
      <c r="I98" s="368"/>
      <c r="J98" s="368"/>
      <c r="K98" s="368"/>
      <c r="L98" s="368"/>
      <c r="M98" s="368"/>
      <c r="N98" s="368"/>
      <c r="O98" s="368"/>
      <c r="P98" s="368"/>
      <c r="Q98" s="368"/>
      <c r="R98" s="368"/>
      <c r="S98" s="368"/>
      <c r="T98" s="368"/>
      <c r="U98" s="368"/>
      <c r="V98" s="368"/>
      <c r="W98" s="368"/>
      <c r="X98" s="368"/>
      <c r="Y98" s="368"/>
      <c r="Z98" s="368"/>
      <c r="AA98" s="368"/>
      <c r="AB98" s="368"/>
      <c r="AC98" s="368"/>
      <c r="AD98" s="368"/>
      <c r="AE98" s="368"/>
      <c r="AF98" s="368"/>
      <c r="AG98" s="368"/>
      <c r="AH98" s="368"/>
      <c r="AI98" s="368"/>
      <c r="AJ98" s="368"/>
    </row>
    <row r="99" spans="1:38" ht="13.5" customHeight="1">
      <c r="B99" s="136" t="s">
        <v>715</v>
      </c>
      <c r="C99" s="368"/>
      <c r="D99" s="368"/>
      <c r="E99" s="368"/>
      <c r="F99" s="368"/>
      <c r="G99" s="368"/>
      <c r="H99" s="368"/>
      <c r="I99" s="368"/>
      <c r="J99" s="368"/>
      <c r="K99" s="368"/>
      <c r="L99" s="368"/>
      <c r="M99" s="368"/>
      <c r="N99" s="368"/>
      <c r="O99" s="368"/>
      <c r="P99" s="368"/>
      <c r="Q99" s="368"/>
      <c r="R99" s="368"/>
      <c r="S99" s="368"/>
      <c r="T99" s="368"/>
      <c r="U99" s="368"/>
      <c r="V99" s="368"/>
      <c r="W99" s="368"/>
      <c r="X99" s="368"/>
      <c r="Y99" s="368"/>
      <c r="Z99" s="368"/>
      <c r="AA99" s="368"/>
      <c r="AB99" s="368"/>
      <c r="AC99" s="368"/>
      <c r="AD99" s="368"/>
      <c r="AE99" s="368"/>
      <c r="AF99" s="368"/>
      <c r="AG99" s="368"/>
      <c r="AH99" s="368"/>
      <c r="AI99" s="368"/>
      <c r="AJ99" s="368"/>
    </row>
    <row r="100" spans="1:38" ht="57.6" customHeight="1">
      <c r="A100" s="141"/>
      <c r="B100" s="770" t="s">
        <v>696</v>
      </c>
      <c r="C100" s="771"/>
      <c r="D100" s="771"/>
      <c r="E100" s="771"/>
      <c r="F100" s="771"/>
      <c r="G100" s="771"/>
      <c r="H100" s="771"/>
      <c r="I100" s="771"/>
      <c r="J100" s="771"/>
      <c r="K100" s="771"/>
      <c r="L100" s="771"/>
      <c r="M100" s="771"/>
      <c r="N100" s="771"/>
      <c r="O100" s="771"/>
      <c r="P100" s="771"/>
      <c r="Q100" s="771"/>
      <c r="R100" s="771"/>
      <c r="S100" s="771"/>
      <c r="T100" s="771"/>
      <c r="U100" s="771"/>
      <c r="V100" s="771"/>
      <c r="W100" s="771"/>
      <c r="X100" s="771"/>
      <c r="Y100" s="771"/>
      <c r="Z100" s="771"/>
      <c r="AA100" s="771"/>
      <c r="AB100" s="771"/>
      <c r="AC100" s="771"/>
      <c r="AD100" s="771"/>
      <c r="AE100" s="771"/>
      <c r="AF100" s="771"/>
      <c r="AG100" s="771"/>
      <c r="AH100" s="771"/>
      <c r="AI100" s="771"/>
      <c r="AJ100" s="772"/>
    </row>
    <row r="101" spans="1:38" ht="13.5" customHeight="1">
      <c r="C101" s="148"/>
      <c r="D101" s="148"/>
      <c r="E101" s="148"/>
      <c r="F101" s="148"/>
      <c r="G101" s="148"/>
      <c r="H101" s="148"/>
      <c r="I101" s="148"/>
      <c r="J101" s="148"/>
      <c r="K101" s="148"/>
      <c r="L101" s="148"/>
      <c r="M101" s="148"/>
      <c r="N101" s="148"/>
      <c r="O101" s="148"/>
      <c r="P101" s="148"/>
      <c r="Q101" s="148"/>
      <c r="R101" s="148"/>
      <c r="S101" s="148"/>
      <c r="T101" s="148"/>
      <c r="U101" s="148"/>
      <c r="V101" s="148"/>
      <c r="W101" s="148"/>
      <c r="X101" s="148"/>
      <c r="Y101" s="148"/>
      <c r="Z101" s="148"/>
      <c r="AA101" s="148"/>
      <c r="AB101" s="148"/>
      <c r="AC101" s="148"/>
      <c r="AD101" s="148"/>
      <c r="AE101" s="148"/>
      <c r="AF101" s="148"/>
      <c r="AG101" s="148"/>
      <c r="AH101" s="148"/>
      <c r="AI101" s="148"/>
      <c r="AJ101" s="148"/>
    </row>
    <row r="102" spans="1:38" ht="13.5" customHeight="1">
      <c r="B102" s="131" t="s">
        <v>796</v>
      </c>
      <c r="P102" s="149"/>
      <c r="Q102" s="149"/>
      <c r="R102" s="149"/>
      <c r="S102" s="149"/>
      <c r="T102" s="149"/>
      <c r="U102" s="149"/>
      <c r="V102" s="149"/>
      <c r="W102" s="149"/>
      <c r="X102" s="149"/>
      <c r="Y102" s="149"/>
      <c r="Z102" s="149"/>
      <c r="AA102" s="149"/>
      <c r="AB102" s="149"/>
      <c r="AC102" s="149"/>
      <c r="AD102" s="149"/>
      <c r="AE102" s="149"/>
      <c r="AF102" s="149"/>
      <c r="AG102" s="149"/>
      <c r="AH102" s="149"/>
      <c r="AI102" s="149"/>
    </row>
    <row r="103" spans="1:38" ht="57.6" customHeight="1">
      <c r="A103" s="141"/>
      <c r="B103" s="770" t="s">
        <v>1042</v>
      </c>
      <c r="C103" s="771"/>
      <c r="D103" s="771"/>
      <c r="E103" s="771"/>
      <c r="F103" s="771"/>
      <c r="G103" s="771"/>
      <c r="H103" s="771"/>
      <c r="I103" s="771"/>
      <c r="J103" s="771"/>
      <c r="K103" s="771"/>
      <c r="L103" s="771"/>
      <c r="M103" s="771"/>
      <c r="N103" s="771"/>
      <c r="O103" s="771"/>
      <c r="P103" s="771"/>
      <c r="Q103" s="771"/>
      <c r="R103" s="771"/>
      <c r="S103" s="771"/>
      <c r="T103" s="771"/>
      <c r="U103" s="771"/>
      <c r="V103" s="771"/>
      <c r="W103" s="771"/>
      <c r="X103" s="771"/>
      <c r="Y103" s="771"/>
      <c r="Z103" s="771"/>
      <c r="AA103" s="771"/>
      <c r="AB103" s="771"/>
      <c r="AC103" s="771"/>
      <c r="AD103" s="771"/>
      <c r="AE103" s="771"/>
      <c r="AF103" s="771"/>
      <c r="AG103" s="771"/>
      <c r="AH103" s="771"/>
      <c r="AI103" s="771"/>
      <c r="AJ103" s="772"/>
    </row>
    <row r="104" spans="1:38" ht="13.5" customHeight="1"/>
    <row r="105" spans="1:38" ht="13.5" customHeight="1">
      <c r="B105" s="132"/>
      <c r="AF105" s="162"/>
      <c r="AG105" s="162"/>
      <c r="AH105" s="162"/>
      <c r="AI105" s="162"/>
      <c r="AJ105" s="162"/>
    </row>
    <row r="106" spans="1:38" ht="13.5" customHeight="1">
      <c r="B106" s="132"/>
      <c r="C106" s="148"/>
      <c r="D106" s="148"/>
      <c r="E106" s="148"/>
      <c r="F106" s="148"/>
      <c r="G106" s="148"/>
      <c r="H106" s="148"/>
      <c r="I106" s="148"/>
      <c r="J106" s="148"/>
      <c r="K106" s="148"/>
      <c r="L106" s="148"/>
      <c r="M106" s="148"/>
      <c r="N106" s="148"/>
      <c r="O106" s="148"/>
      <c r="Q106" s="148"/>
      <c r="R106" s="148"/>
      <c r="S106" s="148"/>
      <c r="T106" s="148"/>
      <c r="U106" s="148"/>
      <c r="V106" s="148"/>
      <c r="W106" s="148"/>
      <c r="X106" s="148"/>
      <c r="Y106" s="148"/>
      <c r="Z106" s="148"/>
      <c r="AA106" s="148"/>
      <c r="AB106" s="148"/>
      <c r="AC106" s="148"/>
      <c r="AD106" s="148"/>
      <c r="AE106" s="148"/>
      <c r="AF106" s="148"/>
      <c r="AG106" s="148"/>
      <c r="AH106" s="148"/>
      <c r="AI106" s="148"/>
      <c r="AJ106" s="148"/>
    </row>
    <row r="107" spans="1:38" ht="13.5" hidden="1" customHeight="1">
      <c r="B107" s="132"/>
      <c r="C107" s="148"/>
      <c r="D107" s="148"/>
      <c r="E107" s="148"/>
      <c r="F107" s="148"/>
      <c r="G107" s="148"/>
      <c r="H107" s="148"/>
      <c r="I107" s="148"/>
      <c r="J107" s="148"/>
      <c r="K107" s="148"/>
      <c r="L107" s="148"/>
      <c r="M107" s="148"/>
      <c r="N107" s="148"/>
      <c r="O107" s="148"/>
      <c r="P107" s="148"/>
      <c r="Q107" s="148"/>
      <c r="R107" s="148"/>
      <c r="S107" s="148"/>
      <c r="T107" s="148"/>
      <c r="U107" s="148"/>
      <c r="V107" s="148"/>
      <c r="W107" s="148"/>
      <c r="X107" s="148"/>
      <c r="Y107" s="148"/>
      <c r="Z107" s="148"/>
      <c r="AA107" s="148"/>
      <c r="AB107" s="148"/>
      <c r="AC107" s="148"/>
      <c r="AD107" s="148"/>
      <c r="AE107" s="148"/>
      <c r="AF107" s="148"/>
      <c r="AG107" s="148"/>
      <c r="AH107" s="148"/>
      <c r="AI107" s="148"/>
      <c r="AJ107" s="148"/>
    </row>
    <row r="108" spans="1:38" ht="13.5" hidden="1" customHeight="1">
      <c r="C108" s="148"/>
      <c r="D108" s="148"/>
      <c r="E108" s="148"/>
      <c r="F108" s="148"/>
      <c r="G108" s="148"/>
      <c r="H108" s="148"/>
      <c r="I108" s="148"/>
      <c r="J108" s="148"/>
      <c r="K108" s="148"/>
      <c r="L108" s="148"/>
      <c r="M108" s="148"/>
      <c r="N108" s="148"/>
      <c r="O108" s="148"/>
      <c r="P108" s="148"/>
      <c r="Q108" s="148"/>
      <c r="R108" s="148"/>
      <c r="S108" s="148"/>
      <c r="T108" s="148"/>
      <c r="U108" s="148"/>
      <c r="V108" s="148"/>
      <c r="W108" s="148"/>
      <c r="X108" s="148"/>
      <c r="Y108" s="148"/>
      <c r="Z108" s="148"/>
      <c r="AA108" s="148"/>
      <c r="AB108" s="148"/>
      <c r="AC108" s="148"/>
      <c r="AD108" s="148"/>
      <c r="AE108" s="148"/>
      <c r="AF108" s="148"/>
      <c r="AG108" s="148"/>
      <c r="AH108" s="148"/>
      <c r="AI108" s="148"/>
      <c r="AJ108" s="148"/>
    </row>
    <row r="109" spans="1:38" ht="13.5" hidden="1" customHeight="1">
      <c r="A109" s="147"/>
      <c r="B109" s="147"/>
      <c r="C109" s="148"/>
      <c r="D109" s="148"/>
      <c r="E109" s="148"/>
      <c r="F109" s="148"/>
      <c r="G109" s="148"/>
      <c r="H109" s="148"/>
      <c r="I109" s="148"/>
      <c r="J109" s="148"/>
      <c r="K109" s="148"/>
      <c r="L109" s="148"/>
      <c r="M109" s="148"/>
      <c r="N109" s="148"/>
      <c r="O109" s="148"/>
      <c r="P109" s="148"/>
      <c r="Q109" s="148"/>
      <c r="R109" s="148"/>
      <c r="S109" s="148"/>
      <c r="T109" s="148"/>
      <c r="U109" s="147"/>
      <c r="V109" s="148"/>
      <c r="W109" s="148"/>
      <c r="X109" s="148"/>
      <c r="Y109" s="148"/>
      <c r="Z109" s="148"/>
      <c r="AA109" s="148"/>
      <c r="AB109" s="148"/>
      <c r="AC109" s="148"/>
      <c r="AD109" s="148"/>
      <c r="AE109" s="148"/>
      <c r="AF109" s="148"/>
      <c r="AG109" s="148"/>
      <c r="AH109" s="148"/>
      <c r="AI109" s="148"/>
      <c r="AJ109" s="148"/>
      <c r="AK109" s="147"/>
      <c r="AL109" s="147"/>
    </row>
    <row r="110" spans="1:38" ht="13.5" hidden="1" customHeight="1">
      <c r="A110" s="147"/>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K110" s="147"/>
      <c r="AL110" s="147"/>
    </row>
    <row r="111" spans="1:38" ht="13.5" hidden="1" customHeight="1">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row>
    <row r="112" spans="1:38" ht="13.5" hidden="1" customHeight="1">
      <c r="A112" s="147"/>
      <c r="B112" s="147"/>
      <c r="D112" s="147"/>
      <c r="E112" s="147"/>
      <c r="F112" s="147"/>
      <c r="G112" s="147"/>
      <c r="H112" s="147"/>
      <c r="I112" s="147"/>
      <c r="J112" s="147"/>
      <c r="K112" s="147"/>
      <c r="L112" s="147"/>
      <c r="M112" s="147"/>
      <c r="N112" s="147"/>
      <c r="O112" s="147"/>
      <c r="Q112" s="368"/>
      <c r="R112" s="368"/>
      <c r="S112" s="368"/>
      <c r="T112" s="368"/>
      <c r="U112" s="368"/>
      <c r="V112" s="368"/>
      <c r="W112" s="368"/>
      <c r="X112" s="368"/>
      <c r="Y112" s="368"/>
      <c r="Z112" s="368"/>
      <c r="AA112" s="368"/>
      <c r="AB112" s="368"/>
      <c r="AC112" s="368"/>
      <c r="AD112" s="368"/>
      <c r="AE112" s="368"/>
      <c r="AF112" s="368"/>
      <c r="AG112" s="368"/>
      <c r="AH112" s="368"/>
      <c r="AI112" s="368"/>
      <c r="AJ112" s="368"/>
      <c r="AK112" s="147"/>
      <c r="AL112" s="147"/>
    </row>
    <row r="113" spans="1:38" ht="13.5" hidden="1" customHeight="1">
      <c r="A113" s="147"/>
      <c r="B113" s="147"/>
      <c r="C113" s="147"/>
      <c r="D113" s="147"/>
      <c r="E113" s="147"/>
      <c r="F113" s="147"/>
      <c r="G113" s="147"/>
      <c r="H113" s="147"/>
      <c r="I113" s="147"/>
      <c r="J113" s="147"/>
      <c r="K113" s="147"/>
      <c r="L113" s="147"/>
      <c r="M113" s="147"/>
      <c r="N113" s="147"/>
      <c r="O113" s="147"/>
      <c r="P113" s="368"/>
      <c r="Q113" s="368"/>
      <c r="R113" s="368"/>
      <c r="S113" s="368"/>
      <c r="T113" s="368"/>
      <c r="U113" s="368"/>
      <c r="V113" s="368"/>
      <c r="W113" s="368"/>
      <c r="X113" s="368"/>
      <c r="Y113" s="368"/>
      <c r="Z113" s="368"/>
      <c r="AA113" s="368"/>
      <c r="AB113" s="368"/>
      <c r="AC113" s="368"/>
      <c r="AD113" s="368"/>
      <c r="AE113" s="368"/>
      <c r="AF113" s="368"/>
      <c r="AG113" s="368"/>
      <c r="AH113" s="368"/>
      <c r="AI113" s="368"/>
      <c r="AJ113" s="368"/>
      <c r="AK113" s="147"/>
      <c r="AL113" s="147"/>
    </row>
    <row r="114" spans="1:38" ht="13.5" hidden="1" customHeight="1">
      <c r="A114" s="147"/>
      <c r="B114" s="147"/>
      <c r="C114" s="148"/>
      <c r="D114" s="148"/>
      <c r="E114" s="148"/>
      <c r="F114" s="148"/>
      <c r="G114" s="148"/>
      <c r="H114" s="148"/>
      <c r="I114" s="148"/>
      <c r="J114" s="148"/>
      <c r="K114" s="148"/>
      <c r="L114" s="148"/>
      <c r="M114" s="148"/>
      <c r="N114" s="148"/>
      <c r="O114" s="148"/>
      <c r="P114" s="368"/>
      <c r="Q114" s="368"/>
      <c r="R114" s="368"/>
      <c r="S114" s="368"/>
      <c r="T114" s="368"/>
      <c r="U114" s="368"/>
      <c r="V114" s="368"/>
      <c r="W114" s="368"/>
      <c r="X114" s="368"/>
      <c r="Y114" s="368"/>
      <c r="Z114" s="368"/>
      <c r="AA114" s="368"/>
      <c r="AB114" s="368"/>
      <c r="AC114" s="368"/>
      <c r="AD114" s="368"/>
      <c r="AE114" s="368"/>
      <c r="AF114" s="368"/>
      <c r="AG114" s="368"/>
      <c r="AH114" s="368"/>
      <c r="AI114" s="368"/>
      <c r="AJ114" s="368"/>
      <c r="AK114" s="147"/>
      <c r="AL114" s="147"/>
    </row>
    <row r="115" spans="1:38" ht="13.5" hidden="1" customHeight="1">
      <c r="A115" s="147"/>
      <c r="B115" s="148"/>
      <c r="C115" s="148"/>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148"/>
      <c r="AB115" s="148"/>
      <c r="AC115" s="148"/>
      <c r="AD115" s="148"/>
      <c r="AE115" s="148"/>
      <c r="AF115" s="148"/>
      <c r="AG115" s="148"/>
      <c r="AH115" s="148"/>
      <c r="AI115" s="148"/>
      <c r="AJ115" s="147"/>
      <c r="AK115" s="147"/>
      <c r="AL115" s="147"/>
    </row>
    <row r="116" spans="1:38" ht="13.5" hidden="1" customHeight="1">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65"/>
    </row>
    <row r="117" spans="1:38" ht="13.5" hidden="1" customHeight="1">
      <c r="C117" s="148"/>
      <c r="D117" s="148"/>
      <c r="E117" s="148"/>
      <c r="F117" s="148"/>
      <c r="G117" s="148"/>
      <c r="H117" s="148"/>
      <c r="I117" s="148"/>
      <c r="J117" s="148"/>
      <c r="K117" s="148"/>
      <c r="L117" s="148"/>
      <c r="M117" s="148"/>
      <c r="N117" s="148"/>
      <c r="O117" s="148"/>
      <c r="P117" s="148"/>
      <c r="Q117" s="148"/>
      <c r="R117" s="148"/>
      <c r="S117" s="148"/>
      <c r="T117" s="148"/>
      <c r="U117" s="148"/>
      <c r="V117" s="148"/>
      <c r="W117" s="148"/>
      <c r="X117" s="148"/>
      <c r="Y117" s="148"/>
      <c r="Z117" s="148"/>
      <c r="AA117" s="148"/>
      <c r="AB117" s="148"/>
      <c r="AC117" s="148"/>
      <c r="AD117" s="148"/>
      <c r="AE117" s="148"/>
      <c r="AF117" s="148"/>
      <c r="AG117" s="148"/>
      <c r="AH117" s="148"/>
      <c r="AI117" s="148"/>
    </row>
    <row r="118" spans="1:38" ht="13.5" hidden="1" customHeight="1">
      <c r="D118" s="163"/>
      <c r="E118" s="163"/>
      <c r="F118" s="163"/>
      <c r="G118" s="163"/>
      <c r="H118" s="163"/>
      <c r="I118" s="163"/>
      <c r="J118" s="163"/>
      <c r="K118" s="163"/>
      <c r="L118" s="163"/>
      <c r="M118" s="163"/>
      <c r="N118" s="163"/>
      <c r="O118" s="163"/>
      <c r="Q118" s="368"/>
      <c r="R118" s="368"/>
      <c r="S118" s="368"/>
      <c r="T118" s="368"/>
      <c r="U118" s="368"/>
      <c r="V118" s="368"/>
      <c r="W118" s="368"/>
      <c r="X118" s="368"/>
      <c r="Y118" s="368"/>
      <c r="Z118" s="368"/>
      <c r="AA118" s="368"/>
      <c r="AB118" s="368"/>
      <c r="AC118" s="368"/>
      <c r="AD118" s="368"/>
      <c r="AE118" s="368"/>
      <c r="AF118" s="368"/>
      <c r="AG118" s="368"/>
      <c r="AH118" s="368"/>
      <c r="AI118" s="368"/>
      <c r="AJ118" s="368"/>
    </row>
    <row r="119" spans="1:38" ht="13.5" hidden="1" customHeight="1">
      <c r="C119" s="163"/>
      <c r="D119" s="163"/>
      <c r="E119" s="163"/>
      <c r="F119" s="163"/>
      <c r="G119" s="163"/>
      <c r="H119" s="163"/>
      <c r="I119" s="163"/>
      <c r="J119" s="163"/>
      <c r="K119" s="163"/>
      <c r="L119" s="163"/>
      <c r="M119" s="163"/>
      <c r="N119" s="163"/>
      <c r="O119" s="163"/>
      <c r="P119" s="368"/>
      <c r="Q119" s="368"/>
      <c r="R119" s="368"/>
      <c r="S119" s="368"/>
      <c r="T119" s="368"/>
      <c r="U119" s="368"/>
      <c r="V119" s="368"/>
      <c r="W119" s="368"/>
      <c r="X119" s="368"/>
      <c r="Y119" s="368"/>
      <c r="Z119" s="368"/>
      <c r="AA119" s="368"/>
      <c r="AB119" s="368"/>
      <c r="AC119" s="368"/>
      <c r="AD119" s="368"/>
      <c r="AE119" s="368"/>
      <c r="AF119" s="368"/>
      <c r="AG119" s="368"/>
      <c r="AH119" s="368"/>
      <c r="AI119" s="368"/>
      <c r="AJ119" s="368"/>
    </row>
    <row r="120" spans="1:38" ht="13.5" hidden="1" customHeight="1">
      <c r="B120" s="163"/>
      <c r="C120" s="163"/>
      <c r="D120" s="163"/>
      <c r="E120" s="163"/>
      <c r="F120" s="163"/>
      <c r="G120" s="163"/>
      <c r="H120" s="163"/>
      <c r="I120" s="163"/>
      <c r="J120" s="163"/>
      <c r="K120" s="163"/>
      <c r="L120" s="163"/>
      <c r="M120" s="163"/>
      <c r="N120" s="163"/>
      <c r="O120" s="163"/>
      <c r="P120" s="368"/>
      <c r="Q120" s="368"/>
      <c r="R120" s="368"/>
      <c r="S120" s="368"/>
      <c r="T120" s="368"/>
      <c r="U120" s="368"/>
      <c r="V120" s="368"/>
      <c r="W120" s="368"/>
      <c r="X120" s="368"/>
      <c r="Y120" s="368"/>
      <c r="Z120" s="368"/>
      <c r="AA120" s="368"/>
      <c r="AB120" s="368"/>
      <c r="AC120" s="368"/>
      <c r="AD120" s="368"/>
      <c r="AE120" s="368"/>
      <c r="AF120" s="368"/>
      <c r="AG120" s="368"/>
      <c r="AH120" s="368"/>
      <c r="AI120" s="368"/>
      <c r="AJ120" s="368"/>
    </row>
    <row r="121" spans="1:38" ht="13.5" hidden="1" customHeight="1"/>
    <row r="122" spans="1:38" ht="13.5" hidden="1" customHeight="1"/>
    <row r="123" spans="1:38" ht="13.5" hidden="1" customHeight="1">
      <c r="AK123" s="149"/>
    </row>
    <row r="124" spans="1:38" ht="13.5" hidden="1" customHeight="1">
      <c r="AK124" s="149"/>
    </row>
    <row r="125" spans="1:38" ht="14.25" hidden="1" customHeight="1">
      <c r="AK125" s="149"/>
    </row>
  </sheetData>
  <sheetProtection algorithmName="SHA-512" hashValue="NA9Pqn/vsLee/y7J3FZCzgt3Dc3dBC8aApmWRsAVmodWVzcMjtBvwKJEzTknzVrqTZPT1vaVRK1oZJd/h/G/rw==" saltValue="/mdnUhS9JmTnPr7gDj58Zw==" spinCount="100000" sheet="1" objects="1" scenarios="1" selectLockedCells="1"/>
  <mergeCells count="68">
    <mergeCell ref="B103:AJ103"/>
    <mergeCell ref="B81:F81"/>
    <mergeCell ref="B76:F76"/>
    <mergeCell ref="B86:F86"/>
    <mergeCell ref="B90:AJ90"/>
    <mergeCell ref="H86:AJ87"/>
    <mergeCell ref="B97:F97"/>
    <mergeCell ref="B100:AJ100"/>
    <mergeCell ref="B95:AJ95"/>
    <mergeCell ref="B92:F92"/>
    <mergeCell ref="B34:F34"/>
    <mergeCell ref="B69:AJ69"/>
    <mergeCell ref="B74:AJ74"/>
    <mergeCell ref="B79:AJ79"/>
    <mergeCell ref="B84:AJ84"/>
    <mergeCell ref="B49:AJ49"/>
    <mergeCell ref="T41:X41"/>
    <mergeCell ref="T40:X40"/>
    <mergeCell ref="T39:X39"/>
    <mergeCell ref="T38:X38"/>
    <mergeCell ref="B64:AJ64"/>
    <mergeCell ref="B71:F71"/>
    <mergeCell ref="B54:AJ54"/>
    <mergeCell ref="B51:F51"/>
    <mergeCell ref="B1:T2"/>
    <mergeCell ref="B17:F17"/>
    <mergeCell ref="B46:F46"/>
    <mergeCell ref="B28:F28"/>
    <mergeCell ref="B37:F37"/>
    <mergeCell ref="B42:F42"/>
    <mergeCell ref="B41:F41"/>
    <mergeCell ref="B40:F40"/>
    <mergeCell ref="B39:F39"/>
    <mergeCell ref="B38:F38"/>
    <mergeCell ref="T34:X34"/>
    <mergeCell ref="T33:X33"/>
    <mergeCell ref="B19:F19"/>
    <mergeCell ref="B36:F36"/>
    <mergeCell ref="T36:X36"/>
    <mergeCell ref="T37:X37"/>
    <mergeCell ref="B7:AJ7"/>
    <mergeCell ref="B61:F61"/>
    <mergeCell ref="B66:F66"/>
    <mergeCell ref="T42:X42"/>
    <mergeCell ref="B10:K10"/>
    <mergeCell ref="X10:AB10"/>
    <mergeCell ref="B9:K9"/>
    <mergeCell ref="L9:V9"/>
    <mergeCell ref="X9:AB9"/>
    <mergeCell ref="L10:O10"/>
    <mergeCell ref="AC9:AJ9"/>
    <mergeCell ref="AC10:AJ10"/>
    <mergeCell ref="Q10:V10"/>
    <mergeCell ref="H46:AJ47"/>
    <mergeCell ref="B59:AJ59"/>
    <mergeCell ref="B56:F56"/>
    <mergeCell ref="AH12:AJ12"/>
    <mergeCell ref="AF11:AJ11"/>
    <mergeCell ref="B26:AJ26"/>
    <mergeCell ref="B33:F33"/>
    <mergeCell ref="B11:K11"/>
    <mergeCell ref="L11:V11"/>
    <mergeCell ref="B12:K12"/>
    <mergeCell ref="L12:V12"/>
    <mergeCell ref="B21:F21"/>
    <mergeCell ref="B23:F23"/>
    <mergeCell ref="B31:AJ31"/>
    <mergeCell ref="L13:V13"/>
  </mergeCells>
  <conditionalFormatting sqref="L9:V9 L12:V12 AH12">
    <cfRule type="cellIs" dxfId="28" priority="3" stopIfTrue="1" operator="equal">
      <formula>""</formula>
    </cfRule>
  </conditionalFormatting>
  <conditionalFormatting sqref="T42">
    <cfRule type="cellIs" dxfId="27" priority="2" stopIfTrue="1" operator="greaterThanOrEqual">
      <formula>0</formula>
    </cfRule>
  </conditionalFormatting>
  <conditionalFormatting sqref="T42:X42">
    <cfRule type="cellIs" dxfId="26" priority="1" operator="lessThan">
      <formula>0</formula>
    </cfRule>
  </conditionalFormatting>
  <dataValidations count="20">
    <dataValidation type="list" showInputMessage="1" showErrorMessage="1" errorTitle="Dropdown Menu" error="Invalid entry._x000a__x000a_Please select an entry from the available list. (Press Retry, Esc then use Alt+DownArrow to reveal list choices.)" sqref="AF11:AJ11" xr:uid="{00000000-0002-0000-0600-000000000000}">
      <formula1>nrLenOfStay</formula1>
    </dataValidation>
    <dataValidation type="list" showInputMessage="1" showErrorMessage="1" errorTitle="Dropdown Menu" error="Invalid entry._x000a__x000a_Please select an entry from the available list. (Press Retry, Esc then use Alt+DownArrow to reveal list choices.)" sqref="B17:F17" xr:uid="{00000000-0002-0000-0600-000001000000}">
      <formula1>nrQualRating</formula1>
    </dataValidation>
    <dataValidation type="list" showInputMessage="1" showErrorMessage="1" errorTitle="Dropdown Menu" error="Invalid entry._x000a__x000a_Please select an entry from the available list. (Press Retry, Esc then use Alt+DownArrow to reveal list choices.)_x000a_" sqref="B97:F97 B86:F86 B28:F28 B88:F88 B76:F76 B46:F47 B51:F51 B56:F56 B61:F61" xr:uid="{00000000-0002-0000-0600-000002000000}">
      <formula1>nrYesNoUnknown</formula1>
    </dataValidation>
    <dataValidation type="list" showInputMessage="1" showErrorMessage="1" errorTitle="Dropdiown Menu" error="Invalid entry._x000a__x000a_Please select an entry from the available list. (Press Retry, Esc then use Alt+DownArrow to reveal list choices.)_x000a_" sqref="B71:F71" xr:uid="{00000000-0002-0000-0600-000003000000}">
      <formula1>nrYesNoNotApplUnknwn</formula1>
    </dataValidation>
    <dataValidation type="decimal" allowBlank="1" showInputMessage="1" showErrorMessage="1" errorTitle="Dollar Amount" error="Please input a valid dollar amount" sqref="AF24:AI24 L34:M34 L23:M23" xr:uid="{00000000-0002-0000-0600-000004000000}">
      <formula1>0</formula1>
      <formula2>9.99999999999999E+26</formula2>
    </dataValidation>
    <dataValidation type="list" showInputMessage="1" showErrorMessage="1" errorTitle="Dropdown Menu" error="Invalid entry._x000a__x000a_Please select an entry from the available list. (Press Retry, Esc then use Alt+DownArrow to reveal list choices.)_x000a_" sqref="B66:F66" xr:uid="{00000000-0002-0000-0600-000005000000}">
      <formula1>nrYesNo</formula1>
    </dataValidation>
    <dataValidation type="list" showInputMessage="1" showErrorMessage="1" errorTitle="Dropdown Menu" error="Invalid entry._x000a__x000a_Please select an entry from the available list. (Press Retry, Esc then use Alt+DownArrow to reveal list choices.)" sqref="B81:F81" xr:uid="{00000000-0002-0000-0600-000006000000}">
      <formula1>nrYesNoNotAppl</formula1>
    </dataValidation>
    <dataValidation type="date" allowBlank="1" showInputMessage="1" showErrorMessage="1" errorTitle="Date" error="A valid date with month, day, and year must be input" sqref="BO34 N23:R23 B34:F34" xr:uid="{00000000-0002-0000-0600-000007000000}">
      <formula1>32874</formula1>
      <formula2>TODAY()</formula2>
    </dataValidation>
    <dataValidation type="decimal" allowBlank="1" showInputMessage="1" showErrorMessage="1" errorTitle="MBA Property Inspection WorkBook" error="Please enter a valid percentage between 0% and 100%." sqref="B19:F19" xr:uid="{00000000-0002-0000-0600-000008000000}">
      <formula1>0</formula1>
      <formula2>1</formula2>
    </dataValidation>
    <dataValidation type="list" showInputMessage="1" showErrorMessage="1" errorTitle="Dropdown Menu" error="Invalid entry._x000a__x000a_Please select an entry from the available list. (Press Retry, Esc then use Alt+DownArrow to reveal list choices.)_x000a_" sqref="B40 B42" xr:uid="{00000000-0002-0000-0600-000009000000}">
      <formula1>nrPaidByPlusNA</formula1>
    </dataValidation>
    <dataValidation type="list" showInputMessage="1" showErrorMessage="1" errorTitle="Dropdown Menu" error="Invalid entry._x000a__x000a_Please select an entry from the available list. (Press Retry, Esc then use Alt+DownArrow to reveal list choices.)_x000a_" sqref="B41 B37:B39" xr:uid="{00000000-0002-0000-0600-00000A000000}">
      <formula1>nrPaidBy</formula1>
    </dataValidation>
    <dataValidation type="list" showInputMessage="1" showErrorMessage="1" sqref="T37:X41" xr:uid="{00000000-0002-0000-0600-00000B000000}">
      <formula1>nrPctBy5</formula1>
    </dataValidation>
    <dataValidation type="decimal" allowBlank="1" showInputMessage="1" showErrorMessage="1" errorTitle="Dollar Amount" error="Please input a non-negative dollar amount" sqref="B21:F21" xr:uid="{00000000-0002-0000-0600-00000C000000}">
      <formula1>0</formula1>
      <formula2>9.99999999999999E+26</formula2>
    </dataValidation>
    <dataValidation type="decimal" allowBlank="1" showInputMessage="1" showErrorMessage="1" errorTitle="Number" error="Enter a valid number between 0 and 1000." sqref="T33:X34" xr:uid="{00000000-0002-0000-0600-00000D000000}">
      <formula1>0</formula1>
      <formula2>1000</formula2>
    </dataValidation>
    <dataValidation type="list" showInputMessage="1" showErrorMessage="1" errorTitle="Dropdown Menu" error="Invalid entry._x000a__x000a_Please select an entry from the available list. (Press Retry, Esc then use Alt+DownArrow to reveal list choices.)" sqref="B23:F23" xr:uid="{00000000-0002-0000-0600-00000E000000}">
      <formula1>nrMIVacancyCompare</formula1>
    </dataValidation>
    <dataValidation allowBlank="1" showInputMessage="1" showErrorMessage="1" prompt="Input First Name" sqref="L10:O10" xr:uid="{00000000-0002-0000-0600-00000F000000}"/>
    <dataValidation allowBlank="1" showInputMessage="1" showErrorMessage="1" prompt="Input Last Name" sqref="Q10:V10" xr:uid="{00000000-0002-0000-0600-000010000000}"/>
    <dataValidation type="list" showInputMessage="1" showErrorMessage="1" errorTitle="Invalid entry" error="Invalid entry._x000a__x000a_Please select an entry from the available list. (Press Retry, Esc then use Alt+DownArrow to reveal list choices.)" sqref="L13:V13" xr:uid="{00000000-0002-0000-0600-000011000000}">
      <formula1>nrManagementWorkLocation</formula1>
    </dataValidation>
    <dataValidation type="list" showInputMessage="1" showErrorMessage="1" errorTitle="MBA Property Inspection Workbook" error="Invalid selection made._x000a__x000a_Please choose from the list of available choices._x000a__x000a_Press Alt+DownArrow to reveal choices." sqref="B92:E92" xr:uid="{00000000-0002-0000-0600-000012000000}">
      <formula1>nrYesNo</formula1>
    </dataValidation>
    <dataValidation type="decimal" allowBlank="1" showInputMessage="1" showErrorMessage="1" errorTitle="Percentage" error="Please input as a percentage." sqref="B33:F33" xr:uid="{00000000-0002-0000-0600-000013000000}">
      <formula1>0</formula1>
      <formula2>1</formula2>
    </dataValidation>
  </dataValidations>
  <pageMargins left="0.35" right="0.35" top="0.5" bottom="0.4" header="0.25" footer="0.25"/>
  <pageSetup scale="97" fitToHeight="0" orientation="portrait" r:id="rId1"/>
  <headerFooter>
    <oddHeader>&amp;R&amp;"Calibri,Italic"&amp;A</oddHeader>
    <oddFooter>&amp;L&amp;"Calibri Light,Italic"&amp;8Copyright 2008-24 Mortgage Bankers Association, Washington, DC_x000D_&amp;1#&amp;"Aptos"&amp;10&amp;K008000 Internal Use&amp;R&amp;"Calbri,Regular"&amp;P</oddFooter>
  </headerFooter>
  <rowBreaks count="2" manualBreakCount="2">
    <brk id="50" max="16383" man="1"/>
    <brk id="85" max="16383" man="1"/>
  </rowBreak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Multifamily"/>
  <dimension ref="A1:BL158"/>
  <sheetViews>
    <sheetView showGridLines="0" showRowColHeaders="0" zoomScaleSheetLayoutView="100" workbookViewId="0">
      <selection activeCell="N44" sqref="N44:Q44"/>
    </sheetView>
  </sheetViews>
  <sheetFormatPr defaultColWidth="0" defaultRowHeight="14.25" zeroHeight="1"/>
  <cols>
    <col min="1" max="2" width="2.5703125" style="95" customWidth="1"/>
    <col min="3" max="3" width="4.42578125" style="95" customWidth="1"/>
    <col min="4" max="5" width="2.5703125" style="95" customWidth="1"/>
    <col min="6" max="6" width="4.42578125" style="95" customWidth="1"/>
    <col min="7" max="8" width="2.5703125" style="95" customWidth="1"/>
    <col min="9" max="9" width="4.42578125" style="95" customWidth="1"/>
    <col min="10" max="32" width="2.5703125" style="95" customWidth="1"/>
    <col min="33" max="33" width="1.5703125" style="95" hidden="1" customWidth="1"/>
    <col min="34" max="34" width="3.5703125" style="95" customWidth="1"/>
    <col min="35" max="39" width="2.5703125" style="95" customWidth="1"/>
    <col min="40" max="42" width="2.5703125" style="126" customWidth="1"/>
    <col min="43" max="64" width="0" style="126" hidden="1" customWidth="1"/>
    <col min="65" max="16384" width="2.5703125" style="95" hidden="1"/>
  </cols>
  <sheetData>
    <row r="1" spans="1:64" ht="15.75" customHeight="1">
      <c r="A1" s="173"/>
      <c r="B1" s="560" t="s">
        <v>711</v>
      </c>
      <c r="C1" s="560"/>
      <c r="D1" s="560"/>
      <c r="E1" s="560"/>
      <c r="F1" s="560"/>
      <c r="G1" s="560"/>
      <c r="H1" s="560"/>
      <c r="I1" s="560"/>
      <c r="J1" s="560"/>
      <c r="K1" s="560"/>
      <c r="L1" s="560"/>
      <c r="M1" s="560"/>
      <c r="N1" s="560"/>
      <c r="O1" s="560"/>
      <c r="P1" s="560"/>
      <c r="Q1" s="560"/>
      <c r="R1" s="560"/>
      <c r="S1" s="560"/>
      <c r="T1" s="560"/>
      <c r="U1" s="179"/>
      <c r="V1" s="179"/>
      <c r="W1" s="179"/>
      <c r="X1" s="179"/>
      <c r="Y1" s="179"/>
      <c r="Z1" s="179"/>
      <c r="AA1" s="179"/>
      <c r="AB1" s="179"/>
      <c r="AC1" s="179"/>
      <c r="AD1" s="179"/>
      <c r="AE1" s="179"/>
      <c r="AF1" s="179"/>
      <c r="AG1" s="179"/>
      <c r="AH1" s="179"/>
      <c r="AI1" s="179"/>
      <c r="AJ1" s="179"/>
      <c r="AK1" s="154"/>
      <c r="AL1" s="154"/>
      <c r="AM1" s="131"/>
      <c r="AN1" s="131"/>
      <c r="AO1" s="131"/>
      <c r="AP1" s="183"/>
      <c r="AR1" s="183"/>
    </row>
    <row r="2" spans="1:64" ht="15.75" customHeight="1">
      <c r="A2" s="157"/>
      <c r="B2" s="560"/>
      <c r="C2" s="560"/>
      <c r="D2" s="560"/>
      <c r="E2" s="560"/>
      <c r="F2" s="560"/>
      <c r="G2" s="560"/>
      <c r="H2" s="560"/>
      <c r="I2" s="560"/>
      <c r="J2" s="560"/>
      <c r="K2" s="560"/>
      <c r="L2" s="560"/>
      <c r="M2" s="560"/>
      <c r="N2" s="560"/>
      <c r="O2" s="560"/>
      <c r="P2" s="560"/>
      <c r="Q2" s="560"/>
      <c r="R2" s="560"/>
      <c r="S2" s="560"/>
      <c r="T2" s="560"/>
      <c r="U2" s="131"/>
      <c r="V2" s="131"/>
      <c r="W2" s="131"/>
      <c r="X2" s="131"/>
      <c r="Y2" s="131"/>
      <c r="Z2" s="131"/>
      <c r="AA2" s="131"/>
      <c r="AB2" s="131"/>
      <c r="AC2" s="131"/>
      <c r="AD2" s="131"/>
      <c r="AE2" s="131"/>
      <c r="AF2" s="131"/>
      <c r="AG2" s="131"/>
      <c r="AH2" s="131"/>
      <c r="AI2" s="131"/>
      <c r="AJ2" s="131"/>
      <c r="AK2" s="154"/>
      <c r="AL2" s="154"/>
      <c r="AM2" s="131"/>
      <c r="AN2" s="131"/>
      <c r="AO2" s="131"/>
      <c r="AP2" s="183"/>
      <c r="AR2" s="183"/>
    </row>
    <row r="3" spans="1:64" ht="17.25" customHeight="1">
      <c r="A3" s="131"/>
      <c r="B3" s="111" t="str">
        <f>IF('General Info'!B5="","",'General Info'!B5)</f>
        <v>154-156 PASSAIC STREET, 38 3RD, Passaic, NJ (Loan 504565494)</v>
      </c>
      <c r="C3" s="136"/>
      <c r="D3" s="136"/>
      <c r="E3" s="136"/>
      <c r="F3" s="136"/>
      <c r="G3" s="170"/>
      <c r="H3" s="170"/>
      <c r="I3" s="170"/>
      <c r="J3" s="170"/>
      <c r="K3" s="170"/>
      <c r="L3" s="136"/>
      <c r="M3" s="138"/>
      <c r="N3" s="131"/>
      <c r="O3" s="139"/>
      <c r="P3" s="139"/>
      <c r="Q3" s="139"/>
      <c r="R3" s="131"/>
      <c r="S3" s="141"/>
      <c r="T3" s="141"/>
      <c r="U3" s="141"/>
      <c r="V3" s="141"/>
      <c r="W3" s="141"/>
      <c r="X3" s="141"/>
      <c r="Y3" s="141"/>
      <c r="Z3" s="140"/>
      <c r="AA3" s="131"/>
      <c r="AB3" s="131"/>
      <c r="AC3" s="131"/>
      <c r="AD3" s="131"/>
      <c r="AE3" s="131"/>
      <c r="AF3" s="131"/>
      <c r="AG3" s="131"/>
      <c r="AH3" s="131"/>
      <c r="AI3" s="131"/>
      <c r="AJ3" s="131"/>
      <c r="AK3" s="154"/>
      <c r="AL3" s="154"/>
      <c r="AM3" s="131"/>
      <c r="AN3" s="131"/>
      <c r="AO3" s="131"/>
      <c r="AP3" s="183"/>
    </row>
    <row r="4" spans="1:64" ht="14.85" customHeight="1">
      <c r="A4" s="131"/>
      <c r="B4" s="112" t="str">
        <f>IF('General Info'!B6="","",'General Info'!B6)</f>
        <v>Overall Rating: 2, 100% Occupied</v>
      </c>
      <c r="C4" s="136"/>
      <c r="D4" s="136"/>
      <c r="E4" s="136"/>
      <c r="F4" s="136"/>
      <c r="G4" s="141"/>
      <c r="H4" s="131"/>
      <c r="I4" s="131"/>
      <c r="J4" s="131"/>
      <c r="K4" s="131"/>
      <c r="L4" s="131"/>
      <c r="M4" s="131"/>
      <c r="N4" s="131"/>
      <c r="O4" s="131"/>
      <c r="P4" s="131"/>
      <c r="Q4" s="131"/>
      <c r="R4" s="131"/>
      <c r="S4" s="141"/>
      <c r="T4" s="141"/>
      <c r="U4" s="141"/>
      <c r="V4" s="141"/>
      <c r="W4" s="141"/>
      <c r="X4" s="141"/>
      <c r="Y4" s="141"/>
      <c r="Z4" s="141"/>
      <c r="AA4" s="131"/>
      <c r="AB4" s="131"/>
      <c r="AC4" s="131"/>
      <c r="AD4" s="131"/>
      <c r="AE4" s="131"/>
      <c r="AF4" s="131"/>
      <c r="AG4" s="131"/>
      <c r="AH4" s="131"/>
      <c r="AI4" s="132"/>
      <c r="AJ4" s="131"/>
      <c r="AK4" s="154"/>
      <c r="AL4" s="154"/>
      <c r="AM4" s="131"/>
      <c r="AN4" s="131"/>
      <c r="AO4" s="131"/>
      <c r="AP4" s="183"/>
    </row>
    <row r="5" spans="1:64" ht="14.85" hidden="1" customHeight="1">
      <c r="A5" s="131"/>
      <c r="B5" s="112" t="str">
        <f>IF('General Info'!B7="","",'General Info'!B7)</f>
        <v>2 Life Safety</v>
      </c>
      <c r="C5" s="136"/>
      <c r="D5" s="136"/>
      <c r="E5" s="136"/>
      <c r="F5" s="136"/>
      <c r="G5" s="141"/>
      <c r="H5" s="131"/>
      <c r="I5" s="131"/>
      <c r="J5" s="131"/>
      <c r="K5" s="131"/>
      <c r="L5" s="131"/>
      <c r="M5" s="131"/>
      <c r="N5" s="131"/>
      <c r="O5" s="131"/>
      <c r="P5" s="131"/>
      <c r="Q5" s="131"/>
      <c r="R5" s="131"/>
      <c r="S5" s="141"/>
      <c r="T5" s="141"/>
      <c r="U5" s="141"/>
      <c r="V5" s="141"/>
      <c r="W5" s="141"/>
      <c r="X5" s="141"/>
      <c r="Y5" s="141"/>
      <c r="Z5" s="141"/>
      <c r="AA5" s="141"/>
      <c r="AB5" s="138"/>
      <c r="AC5" s="138"/>
      <c r="AD5" s="138"/>
      <c r="AE5" s="138"/>
      <c r="AF5" s="138"/>
      <c r="AG5" s="138"/>
      <c r="AH5" s="138"/>
      <c r="AI5" s="138"/>
      <c r="AJ5" s="131"/>
      <c r="AK5" s="154"/>
      <c r="AL5" s="154"/>
      <c r="AM5" s="131"/>
      <c r="AN5" s="131"/>
      <c r="AO5" s="131"/>
      <c r="AP5" s="183"/>
    </row>
    <row r="6" spans="1:64" ht="3" customHeight="1">
      <c r="A6" s="174"/>
      <c r="B6" s="174"/>
      <c r="C6" s="174"/>
      <c r="D6" s="174"/>
      <c r="E6" s="174"/>
      <c r="F6" s="174"/>
      <c r="G6" s="174"/>
      <c r="H6" s="174"/>
      <c r="I6" s="174"/>
      <c r="J6" s="174"/>
      <c r="K6" s="174"/>
      <c r="L6" s="174"/>
      <c r="M6" s="174"/>
      <c r="N6" s="174"/>
      <c r="O6" s="174"/>
      <c r="P6" s="131"/>
      <c r="Q6" s="131"/>
      <c r="R6" s="141"/>
      <c r="S6" s="131"/>
      <c r="T6" s="141"/>
      <c r="U6" s="141"/>
      <c r="V6" s="141"/>
      <c r="W6" s="141"/>
      <c r="X6" s="141"/>
      <c r="Y6" s="141"/>
      <c r="Z6" s="141"/>
      <c r="AA6" s="131"/>
      <c r="AB6" s="131"/>
      <c r="AC6" s="131"/>
      <c r="AD6" s="131"/>
      <c r="AE6" s="131"/>
      <c r="AF6" s="131"/>
      <c r="AG6" s="131"/>
      <c r="AH6" s="131"/>
      <c r="AI6" s="143"/>
      <c r="AJ6" s="131"/>
      <c r="AK6" s="154"/>
      <c r="AL6" s="154"/>
      <c r="AM6" s="131"/>
      <c r="AN6" s="131"/>
      <c r="AO6" s="131"/>
      <c r="AP6" s="183"/>
    </row>
    <row r="7" spans="1:64" ht="18.75">
      <c r="A7" s="175"/>
      <c r="B7" s="567" t="s">
        <v>258</v>
      </c>
      <c r="C7" s="567"/>
      <c r="D7" s="567"/>
      <c r="E7" s="567"/>
      <c r="F7" s="567"/>
      <c r="G7" s="567"/>
      <c r="H7" s="567"/>
      <c r="I7" s="567"/>
      <c r="J7" s="567"/>
      <c r="K7" s="567"/>
      <c r="L7" s="567"/>
      <c r="M7" s="567"/>
      <c r="N7" s="567"/>
      <c r="O7" s="567"/>
      <c r="P7" s="567"/>
      <c r="Q7" s="567"/>
      <c r="R7" s="567"/>
      <c r="S7" s="567"/>
      <c r="T7" s="567"/>
      <c r="U7" s="567"/>
      <c r="V7" s="567"/>
      <c r="W7" s="567"/>
      <c r="X7" s="567"/>
      <c r="Y7" s="567"/>
      <c r="Z7" s="567"/>
      <c r="AA7" s="567"/>
      <c r="AB7" s="567"/>
      <c r="AC7" s="567"/>
      <c r="AD7" s="567"/>
      <c r="AE7" s="567"/>
      <c r="AF7" s="567"/>
      <c r="AG7" s="567"/>
      <c r="AH7" s="567"/>
      <c r="AI7" s="567"/>
      <c r="AJ7" s="567"/>
      <c r="AK7" s="154"/>
      <c r="AL7" s="154"/>
      <c r="AM7" s="131"/>
      <c r="AN7" s="131"/>
      <c r="AO7" s="131"/>
      <c r="AZ7" s="131"/>
    </row>
    <row r="8" spans="1:64" ht="3" customHeight="1">
      <c r="A8" s="171"/>
      <c r="B8" s="138"/>
      <c r="C8" s="138"/>
      <c r="D8" s="138"/>
      <c r="E8" s="138"/>
      <c r="F8" s="138"/>
      <c r="G8" s="138"/>
      <c r="H8" s="138"/>
      <c r="I8" s="138"/>
      <c r="J8" s="138"/>
      <c r="K8" s="138"/>
      <c r="L8" s="138"/>
      <c r="M8" s="138"/>
      <c r="N8" s="138"/>
      <c r="O8" s="138"/>
      <c r="P8" s="138"/>
      <c r="Q8" s="138"/>
      <c r="R8" s="138"/>
      <c r="S8" s="138"/>
      <c r="T8" s="138"/>
      <c r="U8" s="138"/>
      <c r="V8" s="138"/>
      <c r="W8" s="138"/>
      <c r="X8" s="138"/>
      <c r="Y8" s="138"/>
      <c r="Z8" s="138"/>
      <c r="AA8" s="138"/>
      <c r="AB8" s="138"/>
      <c r="AC8" s="138"/>
      <c r="AD8" s="138"/>
      <c r="AE8" s="138"/>
      <c r="AF8" s="138"/>
      <c r="AG8" s="138"/>
      <c r="AH8" s="138"/>
      <c r="AI8" s="138"/>
      <c r="AJ8" s="171"/>
      <c r="AK8" s="154"/>
      <c r="AL8" s="154"/>
      <c r="AM8" s="131"/>
      <c r="AN8" s="131"/>
      <c r="AO8" s="131"/>
    </row>
    <row r="9" spans="1:64" ht="14.25" customHeight="1">
      <c r="A9" s="174"/>
      <c r="B9" s="131" t="s">
        <v>827</v>
      </c>
      <c r="C9" s="174"/>
      <c r="D9" s="174"/>
      <c r="E9" s="174"/>
      <c r="F9" s="174"/>
      <c r="G9" s="174"/>
      <c r="H9" s="174"/>
      <c r="I9" s="174"/>
      <c r="J9" s="174"/>
      <c r="K9" s="174"/>
      <c r="L9" s="174"/>
      <c r="M9" s="174"/>
      <c r="N9" s="829" t="s">
        <v>212</v>
      </c>
      <c r="O9" s="793"/>
      <c r="P9" s="793"/>
      <c r="Q9" s="793"/>
      <c r="R9" s="794"/>
      <c r="S9" s="131"/>
      <c r="T9" s="141"/>
      <c r="U9" s="141"/>
      <c r="V9" s="141"/>
      <c r="W9" s="141"/>
      <c r="X9" s="141"/>
      <c r="Y9" s="141"/>
      <c r="Z9" s="141"/>
      <c r="AA9" s="131"/>
      <c r="AB9" s="131"/>
      <c r="AC9" s="131"/>
      <c r="AD9" s="131"/>
      <c r="AE9" s="131"/>
      <c r="AF9" s="131"/>
      <c r="AG9" s="131"/>
      <c r="AH9" s="131"/>
      <c r="AI9" s="143"/>
      <c r="AJ9" s="131"/>
      <c r="AK9" s="154"/>
      <c r="AL9" s="154"/>
      <c r="AM9" s="131"/>
      <c r="AN9" s="131"/>
      <c r="AO9" s="131"/>
    </row>
    <row r="10" spans="1:64" ht="14.25" customHeight="1">
      <c r="A10" s="141"/>
      <c r="B10" s="141" t="s">
        <v>720</v>
      </c>
      <c r="C10" s="131"/>
      <c r="D10" s="141"/>
      <c r="E10" s="141"/>
      <c r="F10" s="141"/>
      <c r="G10" s="141"/>
      <c r="H10" s="141"/>
      <c r="I10" s="141"/>
      <c r="J10" s="141"/>
      <c r="K10" s="141"/>
      <c r="L10" s="141"/>
      <c r="M10" s="141"/>
      <c r="N10" s="716">
        <v>2</v>
      </c>
      <c r="O10" s="717"/>
      <c r="P10" s="717"/>
      <c r="Q10" s="717"/>
      <c r="R10" s="718"/>
      <c r="S10" s="131"/>
      <c r="T10" s="131"/>
      <c r="U10" s="131"/>
      <c r="V10" s="131"/>
      <c r="W10" s="131"/>
      <c r="X10" s="131"/>
      <c r="Y10" s="131"/>
      <c r="Z10" s="131"/>
      <c r="AA10" s="131"/>
      <c r="AB10" s="131"/>
      <c r="AC10" s="131"/>
      <c r="AD10" s="131"/>
      <c r="AE10" s="131"/>
      <c r="AF10" s="131"/>
      <c r="AG10" s="131"/>
      <c r="AH10" s="131"/>
      <c r="AI10" s="131"/>
      <c r="AJ10" s="131"/>
      <c r="AK10" s="154"/>
      <c r="AL10" s="154"/>
      <c r="AM10" s="131"/>
      <c r="AN10" s="131"/>
      <c r="AO10" s="131"/>
    </row>
    <row r="11" spans="1:64" s="126" customFormat="1" ht="14.25" customHeight="1">
      <c r="A11" s="131"/>
      <c r="B11" s="131" t="s">
        <v>721</v>
      </c>
      <c r="C11" s="141"/>
      <c r="D11" s="141"/>
      <c r="E11" s="141"/>
      <c r="F11" s="141"/>
      <c r="G11" s="141"/>
      <c r="H11" s="141"/>
      <c r="I11" s="141"/>
      <c r="J11" s="141"/>
      <c r="K11" s="131"/>
      <c r="L11" s="131"/>
      <c r="M11" s="131"/>
      <c r="N11" s="716">
        <v>2</v>
      </c>
      <c r="O11" s="717"/>
      <c r="P11" s="717"/>
      <c r="Q11" s="717"/>
      <c r="R11" s="718"/>
      <c r="S11" s="131"/>
      <c r="T11" s="268"/>
      <c r="U11" s="131"/>
      <c r="V11" s="131"/>
      <c r="W11" s="131"/>
      <c r="X11" s="131"/>
      <c r="Y11" s="131"/>
      <c r="Z11" s="131"/>
      <c r="AA11" s="131"/>
      <c r="AB11" s="131"/>
      <c r="AC11" s="131"/>
      <c r="AD11" s="131"/>
      <c r="AE11" s="131"/>
      <c r="AF11" s="131"/>
      <c r="AG11" s="131"/>
      <c r="AH11" s="131"/>
      <c r="AI11" s="131"/>
      <c r="AJ11" s="131"/>
      <c r="AK11" s="131"/>
      <c r="AL11" s="131"/>
      <c r="AM11" s="131"/>
      <c r="AN11" s="131"/>
      <c r="AO11" s="131"/>
    </row>
    <row r="12" spans="1:64" s="131" customFormat="1" ht="3" customHeight="1">
      <c r="C12" s="141"/>
      <c r="D12" s="141"/>
      <c r="E12" s="141"/>
      <c r="F12" s="141"/>
      <c r="G12" s="141"/>
      <c r="H12" s="141"/>
      <c r="I12" s="141"/>
      <c r="J12" s="141"/>
      <c r="P12" s="303"/>
      <c r="Q12" s="303"/>
      <c r="AI12" s="138"/>
      <c r="AJ12" s="138"/>
    </row>
    <row r="13" spans="1:64" s="96" customFormat="1" ht="17.25" customHeight="1">
      <c r="A13" s="204"/>
      <c r="B13" s="1" t="s">
        <v>707</v>
      </c>
      <c r="C13" s="203"/>
      <c r="D13" s="203"/>
      <c r="E13" s="203"/>
      <c r="F13" s="203"/>
      <c r="G13" s="203"/>
      <c r="H13" s="203"/>
      <c r="I13" s="203"/>
      <c r="J13" s="203"/>
      <c r="K13" s="203"/>
      <c r="L13" s="203"/>
      <c r="M13" s="203"/>
      <c r="N13" s="203"/>
      <c r="O13" s="203"/>
      <c r="P13" s="203"/>
      <c r="Q13" s="203"/>
      <c r="R13" s="203"/>
      <c r="S13" s="203"/>
      <c r="T13" s="1" t="s">
        <v>763</v>
      </c>
      <c r="U13" s="203"/>
      <c r="V13" s="203"/>
      <c r="W13" s="203"/>
      <c r="X13" s="203"/>
      <c r="Y13" s="203"/>
      <c r="Z13" s="203"/>
      <c r="AA13" s="203"/>
      <c r="AB13" s="203"/>
      <c r="AC13" s="203"/>
      <c r="AD13" s="203"/>
      <c r="AE13" s="203"/>
      <c r="AF13" s="203"/>
      <c r="AG13" s="203"/>
      <c r="AH13" s="203"/>
      <c r="AI13" s="203"/>
      <c r="AJ13" s="203"/>
      <c r="AK13" s="204"/>
      <c r="AL13" s="136"/>
      <c r="AM13" s="136"/>
      <c r="AN13" s="136"/>
      <c r="AO13" s="136"/>
      <c r="AP13" s="177"/>
      <c r="AQ13" s="177"/>
      <c r="AR13" s="177"/>
      <c r="AS13" s="177"/>
      <c r="AT13" s="177"/>
      <c r="AU13" s="177"/>
      <c r="AV13" s="177"/>
      <c r="AW13" s="177"/>
      <c r="AX13" s="177"/>
      <c r="AY13" s="177"/>
      <c r="AZ13" s="177"/>
      <c r="BA13" s="177"/>
      <c r="BB13" s="177"/>
      <c r="BC13" s="177"/>
      <c r="BD13" s="177"/>
      <c r="BE13" s="177"/>
      <c r="BF13" s="177"/>
      <c r="BG13" s="177"/>
      <c r="BH13" s="177"/>
      <c r="BI13" s="177"/>
      <c r="BJ13" s="177"/>
      <c r="BK13" s="177"/>
      <c r="BL13" s="177"/>
    </row>
    <row r="14" spans="1:64" ht="13.5" customHeight="1">
      <c r="A14" s="131"/>
      <c r="B14" s="131"/>
      <c r="C14" s="138"/>
      <c r="D14" s="138"/>
      <c r="E14" s="141"/>
      <c r="F14" s="141"/>
      <c r="G14" s="141"/>
      <c r="H14" s="545" t="s">
        <v>765</v>
      </c>
      <c r="I14" s="545"/>
      <c r="J14" s="545"/>
      <c r="K14" s="833" t="s">
        <v>699</v>
      </c>
      <c r="L14" s="833"/>
      <c r="M14" s="833"/>
      <c r="N14" s="833"/>
      <c r="O14" s="823" t="s">
        <v>703</v>
      </c>
      <c r="P14" s="823"/>
      <c r="Q14" s="823"/>
      <c r="R14" s="823"/>
      <c r="S14" s="131"/>
      <c r="T14" s="141"/>
      <c r="U14" s="141"/>
      <c r="V14" s="141"/>
      <c r="W14" s="545" t="s">
        <v>701</v>
      </c>
      <c r="X14" s="545"/>
      <c r="Y14" s="545"/>
      <c r="Z14" s="141"/>
      <c r="AA14" s="141"/>
      <c r="AB14" s="141"/>
      <c r="AC14" s="141"/>
      <c r="AD14" s="141"/>
      <c r="AE14" s="141"/>
      <c r="AF14" s="141"/>
      <c r="AG14" s="141"/>
      <c r="AH14" s="141"/>
      <c r="AI14" s="141"/>
      <c r="AJ14" s="131"/>
      <c r="AK14" s="131"/>
      <c r="AL14" s="131"/>
      <c r="AM14" s="131"/>
      <c r="AN14" s="131"/>
      <c r="AO14" s="131"/>
    </row>
    <row r="15" spans="1:64" ht="13.5" customHeight="1">
      <c r="A15" s="131"/>
      <c r="B15" s="854" t="s">
        <v>708</v>
      </c>
      <c r="C15" s="854"/>
      <c r="D15" s="854"/>
      <c r="E15" s="854" t="s">
        <v>709</v>
      </c>
      <c r="F15" s="854"/>
      <c r="G15" s="854"/>
      <c r="H15" s="545" t="s">
        <v>764</v>
      </c>
      <c r="I15" s="545"/>
      <c r="J15" s="545"/>
      <c r="K15" s="833" t="s">
        <v>698</v>
      </c>
      <c r="L15" s="833"/>
      <c r="M15" s="833"/>
      <c r="N15" s="833"/>
      <c r="O15" s="545" t="s">
        <v>702</v>
      </c>
      <c r="P15" s="545"/>
      <c r="Q15" s="545"/>
      <c r="R15" s="545"/>
      <c r="S15" s="131"/>
      <c r="T15" s="832" t="s">
        <v>489</v>
      </c>
      <c r="U15" s="832"/>
      <c r="V15" s="832"/>
      <c r="W15" s="830" t="s">
        <v>700</v>
      </c>
      <c r="X15" s="830"/>
      <c r="Y15" s="830"/>
      <c r="Z15" s="831" t="s">
        <v>490</v>
      </c>
      <c r="AA15" s="831"/>
      <c r="AB15" s="831"/>
      <c r="AC15" s="831" t="s">
        <v>491</v>
      </c>
      <c r="AD15" s="831"/>
      <c r="AE15" s="831"/>
      <c r="AF15" s="131"/>
      <c r="AG15" s="131"/>
      <c r="AH15" s="822" t="s">
        <v>492</v>
      </c>
      <c r="AI15" s="822"/>
      <c r="AJ15" s="822"/>
      <c r="AK15" s="131"/>
      <c r="AL15" s="131"/>
      <c r="AM15" s="131"/>
      <c r="AN15" s="131"/>
      <c r="AO15" s="131"/>
    </row>
    <row r="16" spans="1:64" ht="14.25" customHeight="1">
      <c r="A16" s="131"/>
      <c r="B16" s="811">
        <v>1</v>
      </c>
      <c r="C16" s="812"/>
      <c r="D16" s="812"/>
      <c r="E16" s="790">
        <v>1</v>
      </c>
      <c r="F16" s="791"/>
      <c r="G16" s="792"/>
      <c r="H16" s="820">
        <v>4</v>
      </c>
      <c r="I16" s="820"/>
      <c r="J16" s="820"/>
      <c r="K16" s="784">
        <v>385</v>
      </c>
      <c r="L16" s="785"/>
      <c r="M16" s="785"/>
      <c r="N16" s="786"/>
      <c r="O16" s="821">
        <v>2500</v>
      </c>
      <c r="P16" s="814"/>
      <c r="Q16" s="814"/>
      <c r="R16" s="814"/>
      <c r="S16" s="131"/>
      <c r="T16" s="801">
        <v>4</v>
      </c>
      <c r="U16" s="802"/>
      <c r="V16" s="803"/>
      <c r="W16" s="801">
        <v>0</v>
      </c>
      <c r="X16" s="802"/>
      <c r="Y16" s="803"/>
      <c r="Z16" s="820">
        <v>0</v>
      </c>
      <c r="AA16" s="812"/>
      <c r="AB16" s="812"/>
      <c r="AC16" s="801">
        <v>0</v>
      </c>
      <c r="AD16" s="802"/>
      <c r="AE16" s="803"/>
      <c r="AF16" s="131"/>
      <c r="AG16" s="131"/>
      <c r="AH16" s="826">
        <v>0</v>
      </c>
      <c r="AI16" s="827"/>
      <c r="AJ16" s="828"/>
      <c r="AK16" s="131"/>
      <c r="AL16" s="131"/>
      <c r="AM16" s="131"/>
      <c r="AN16" s="131"/>
      <c r="AO16" s="131"/>
    </row>
    <row r="17" spans="1:43" ht="14.25" customHeight="1">
      <c r="A17" s="131"/>
      <c r="B17" s="811">
        <v>2</v>
      </c>
      <c r="C17" s="812"/>
      <c r="D17" s="812"/>
      <c r="E17" s="815">
        <v>1</v>
      </c>
      <c r="F17" s="816"/>
      <c r="G17" s="817"/>
      <c r="H17" s="800">
        <v>15</v>
      </c>
      <c r="I17" s="800"/>
      <c r="J17" s="800"/>
      <c r="K17" s="784">
        <v>486</v>
      </c>
      <c r="L17" s="785"/>
      <c r="M17" s="785"/>
      <c r="N17" s="786"/>
      <c r="O17" s="821">
        <v>1400</v>
      </c>
      <c r="P17" s="814"/>
      <c r="Q17" s="814"/>
      <c r="R17" s="814"/>
      <c r="S17" s="131"/>
      <c r="T17" s="834">
        <v>15</v>
      </c>
      <c r="U17" s="835"/>
      <c r="V17" s="836"/>
      <c r="W17" s="834">
        <v>0</v>
      </c>
      <c r="X17" s="835"/>
      <c r="Y17" s="836"/>
      <c r="Z17" s="824">
        <v>0</v>
      </c>
      <c r="AA17" s="825"/>
      <c r="AB17" s="825"/>
      <c r="AC17" s="846">
        <v>0</v>
      </c>
      <c r="AD17" s="847"/>
      <c r="AE17" s="848"/>
      <c r="AF17" s="131"/>
      <c r="AG17" s="131"/>
      <c r="AH17" s="826">
        <v>3</v>
      </c>
      <c r="AI17" s="827"/>
      <c r="AJ17" s="828"/>
      <c r="AK17" s="131"/>
      <c r="AL17" s="131"/>
      <c r="AM17" s="131"/>
      <c r="AN17" s="131"/>
      <c r="AO17" s="131"/>
      <c r="AQ17" s="95"/>
    </row>
    <row r="18" spans="1:43" ht="14.25" customHeight="1">
      <c r="A18" s="131"/>
      <c r="B18" s="811">
        <v>3</v>
      </c>
      <c r="C18" s="812"/>
      <c r="D18" s="812"/>
      <c r="E18" s="815">
        <v>1</v>
      </c>
      <c r="F18" s="816"/>
      <c r="G18" s="817"/>
      <c r="H18" s="800">
        <v>1</v>
      </c>
      <c r="I18" s="800"/>
      <c r="J18" s="800"/>
      <c r="K18" s="784">
        <v>684</v>
      </c>
      <c r="L18" s="785"/>
      <c r="M18" s="785"/>
      <c r="N18" s="786"/>
      <c r="O18" s="821">
        <v>1700</v>
      </c>
      <c r="P18" s="814"/>
      <c r="Q18" s="814"/>
      <c r="R18" s="814"/>
      <c r="S18" s="131"/>
      <c r="T18" s="807">
        <v>1</v>
      </c>
      <c r="U18" s="807"/>
      <c r="V18" s="807"/>
      <c r="W18" s="807">
        <v>0</v>
      </c>
      <c r="X18" s="807"/>
      <c r="Y18" s="807"/>
      <c r="Z18" s="820">
        <v>0</v>
      </c>
      <c r="AA18" s="812"/>
      <c r="AB18" s="812"/>
      <c r="AC18" s="820">
        <v>0</v>
      </c>
      <c r="AD18" s="820"/>
      <c r="AE18" s="820"/>
      <c r="AF18" s="131"/>
      <c r="AG18" s="131"/>
      <c r="AH18" s="826">
        <v>1</v>
      </c>
      <c r="AI18" s="827"/>
      <c r="AJ18" s="828"/>
      <c r="AK18" s="131"/>
      <c r="AL18" s="131"/>
      <c r="AM18" s="131"/>
      <c r="AN18" s="131"/>
      <c r="AO18" s="131"/>
    </row>
    <row r="19" spans="1:43" ht="14.25" customHeight="1">
      <c r="A19" s="131"/>
      <c r="B19" s="811">
        <v>4</v>
      </c>
      <c r="C19" s="812"/>
      <c r="D19" s="812"/>
      <c r="E19" s="790">
        <v>2</v>
      </c>
      <c r="F19" s="791"/>
      <c r="G19" s="792"/>
      <c r="H19" s="800">
        <v>3</v>
      </c>
      <c r="I19" s="800"/>
      <c r="J19" s="800"/>
      <c r="K19" s="784">
        <v>1219</v>
      </c>
      <c r="L19" s="785"/>
      <c r="M19" s="785"/>
      <c r="N19" s="786"/>
      <c r="O19" s="821">
        <v>2500</v>
      </c>
      <c r="P19" s="814"/>
      <c r="Q19" s="814"/>
      <c r="R19" s="814"/>
      <c r="S19" s="131"/>
      <c r="T19" s="807">
        <v>3</v>
      </c>
      <c r="U19" s="807"/>
      <c r="V19" s="807"/>
      <c r="W19" s="807">
        <v>0</v>
      </c>
      <c r="X19" s="807"/>
      <c r="Y19" s="807"/>
      <c r="Z19" s="820">
        <v>0</v>
      </c>
      <c r="AA19" s="812"/>
      <c r="AB19" s="812"/>
      <c r="AC19" s="807">
        <v>0</v>
      </c>
      <c r="AD19" s="807"/>
      <c r="AE19" s="807"/>
      <c r="AF19" s="131"/>
      <c r="AG19" s="131"/>
      <c r="AH19" s="826">
        <v>1</v>
      </c>
      <c r="AI19" s="827"/>
      <c r="AJ19" s="828"/>
      <c r="AK19" s="131"/>
      <c r="AL19" s="131"/>
      <c r="AM19" s="131"/>
      <c r="AN19" s="131"/>
      <c r="AO19" s="131"/>
    </row>
    <row r="20" spans="1:43" ht="14.25" customHeight="1">
      <c r="A20" s="131"/>
      <c r="B20" s="811" t="s">
        <v>696</v>
      </c>
      <c r="C20" s="812"/>
      <c r="D20" s="812"/>
      <c r="E20" s="790" t="s">
        <v>696</v>
      </c>
      <c r="F20" s="791"/>
      <c r="G20" s="792"/>
      <c r="H20" s="800" t="s">
        <v>696</v>
      </c>
      <c r="I20" s="800"/>
      <c r="J20" s="800"/>
      <c r="K20" s="784" t="s">
        <v>696</v>
      </c>
      <c r="L20" s="785"/>
      <c r="M20" s="785"/>
      <c r="N20" s="786"/>
      <c r="O20" s="813" t="s">
        <v>696</v>
      </c>
      <c r="P20" s="814"/>
      <c r="Q20" s="814"/>
      <c r="R20" s="814"/>
      <c r="S20" s="131"/>
      <c r="T20" s="838" t="s">
        <v>696</v>
      </c>
      <c r="U20" s="839"/>
      <c r="V20" s="840"/>
      <c r="W20" s="838" t="s">
        <v>696</v>
      </c>
      <c r="X20" s="839"/>
      <c r="Y20" s="840"/>
      <c r="Z20" s="844" t="s">
        <v>696</v>
      </c>
      <c r="AA20" s="845"/>
      <c r="AB20" s="845"/>
      <c r="AC20" s="838" t="s">
        <v>696</v>
      </c>
      <c r="AD20" s="839"/>
      <c r="AE20" s="840"/>
      <c r="AF20" s="131"/>
      <c r="AG20" s="131"/>
      <c r="AH20" s="826" t="s">
        <v>696</v>
      </c>
      <c r="AI20" s="827"/>
      <c r="AJ20" s="828"/>
      <c r="AK20" s="131"/>
      <c r="AL20" s="131"/>
      <c r="AM20" s="131"/>
      <c r="AN20" s="131"/>
      <c r="AO20" s="131"/>
    </row>
    <row r="21" spans="1:43" ht="14.25" customHeight="1">
      <c r="A21" s="131"/>
      <c r="B21" s="811" t="s">
        <v>696</v>
      </c>
      <c r="C21" s="812"/>
      <c r="D21" s="812"/>
      <c r="E21" s="790" t="s">
        <v>696</v>
      </c>
      <c r="F21" s="791"/>
      <c r="G21" s="792"/>
      <c r="H21" s="800" t="s">
        <v>696</v>
      </c>
      <c r="I21" s="800"/>
      <c r="J21" s="800"/>
      <c r="K21" s="784" t="s">
        <v>696</v>
      </c>
      <c r="L21" s="785"/>
      <c r="M21" s="785"/>
      <c r="N21" s="786"/>
      <c r="O21" s="813" t="s">
        <v>696</v>
      </c>
      <c r="P21" s="814"/>
      <c r="Q21" s="814"/>
      <c r="R21" s="814"/>
      <c r="S21" s="131"/>
      <c r="T21" s="801" t="s">
        <v>696</v>
      </c>
      <c r="U21" s="802"/>
      <c r="V21" s="803"/>
      <c r="W21" s="801" t="s">
        <v>696</v>
      </c>
      <c r="X21" s="802"/>
      <c r="Y21" s="803"/>
      <c r="Z21" s="820" t="s">
        <v>696</v>
      </c>
      <c r="AA21" s="812"/>
      <c r="AB21" s="812"/>
      <c r="AC21" s="801" t="s">
        <v>696</v>
      </c>
      <c r="AD21" s="802"/>
      <c r="AE21" s="803"/>
      <c r="AF21" s="131"/>
      <c r="AG21" s="131"/>
      <c r="AH21" s="826" t="s">
        <v>696</v>
      </c>
      <c r="AI21" s="827"/>
      <c r="AJ21" s="828"/>
      <c r="AK21" s="131"/>
      <c r="AL21" s="131"/>
      <c r="AM21" s="131"/>
      <c r="AN21" s="131"/>
      <c r="AO21" s="131"/>
    </row>
    <row r="22" spans="1:43" ht="14.25" customHeight="1">
      <c r="A22" s="131"/>
      <c r="B22" s="811" t="s">
        <v>696</v>
      </c>
      <c r="C22" s="812"/>
      <c r="D22" s="812"/>
      <c r="E22" s="819" t="s">
        <v>696</v>
      </c>
      <c r="F22" s="819"/>
      <c r="G22" s="819"/>
      <c r="H22" s="800" t="s">
        <v>696</v>
      </c>
      <c r="I22" s="800"/>
      <c r="J22" s="800"/>
      <c r="K22" s="809" t="s">
        <v>696</v>
      </c>
      <c r="L22" s="809"/>
      <c r="M22" s="809"/>
      <c r="N22" s="809"/>
      <c r="O22" s="813" t="s">
        <v>696</v>
      </c>
      <c r="P22" s="814"/>
      <c r="Q22" s="814"/>
      <c r="R22" s="814"/>
      <c r="S22" s="131"/>
      <c r="T22" s="801" t="s">
        <v>696</v>
      </c>
      <c r="U22" s="802"/>
      <c r="V22" s="803"/>
      <c r="W22" s="801" t="s">
        <v>696</v>
      </c>
      <c r="X22" s="802"/>
      <c r="Y22" s="803"/>
      <c r="Z22" s="820" t="s">
        <v>696</v>
      </c>
      <c r="AA22" s="812"/>
      <c r="AB22" s="812"/>
      <c r="AC22" s="801" t="s">
        <v>696</v>
      </c>
      <c r="AD22" s="802"/>
      <c r="AE22" s="803"/>
      <c r="AF22" s="131"/>
      <c r="AG22" s="131"/>
      <c r="AH22" s="826" t="s">
        <v>696</v>
      </c>
      <c r="AI22" s="827"/>
      <c r="AJ22" s="828"/>
      <c r="AK22" s="131"/>
      <c r="AL22" s="131"/>
      <c r="AM22" s="131"/>
      <c r="AN22" s="131"/>
      <c r="AO22" s="131"/>
    </row>
    <row r="23" spans="1:43" ht="14.25" customHeight="1">
      <c r="A23" s="131"/>
      <c r="B23" s="811" t="s">
        <v>696</v>
      </c>
      <c r="C23" s="812"/>
      <c r="D23" s="812"/>
      <c r="E23" s="819" t="s">
        <v>696</v>
      </c>
      <c r="F23" s="819"/>
      <c r="G23" s="819"/>
      <c r="H23" s="800" t="s">
        <v>696</v>
      </c>
      <c r="I23" s="800"/>
      <c r="J23" s="800"/>
      <c r="K23" s="809" t="s">
        <v>696</v>
      </c>
      <c r="L23" s="809"/>
      <c r="M23" s="809"/>
      <c r="N23" s="809"/>
      <c r="O23" s="813" t="s">
        <v>696</v>
      </c>
      <c r="P23" s="814"/>
      <c r="Q23" s="814"/>
      <c r="R23" s="814"/>
      <c r="S23" s="131"/>
      <c r="T23" s="807" t="s">
        <v>696</v>
      </c>
      <c r="U23" s="807"/>
      <c r="V23" s="807"/>
      <c r="W23" s="807" t="s">
        <v>696</v>
      </c>
      <c r="X23" s="807"/>
      <c r="Y23" s="807"/>
      <c r="Z23" s="820" t="s">
        <v>696</v>
      </c>
      <c r="AA23" s="812"/>
      <c r="AB23" s="812"/>
      <c r="AC23" s="807" t="s">
        <v>696</v>
      </c>
      <c r="AD23" s="807"/>
      <c r="AE23" s="807"/>
      <c r="AF23" s="131"/>
      <c r="AG23" s="131"/>
      <c r="AH23" s="846" t="s">
        <v>696</v>
      </c>
      <c r="AI23" s="847"/>
      <c r="AJ23" s="848"/>
      <c r="AK23" s="131"/>
      <c r="AL23" s="131"/>
      <c r="AM23" s="131"/>
      <c r="AN23" s="131"/>
      <c r="AO23" s="131"/>
    </row>
    <row r="24" spans="1:43" ht="14.25" customHeight="1">
      <c r="A24" s="131"/>
      <c r="B24" s="811"/>
      <c r="C24" s="812"/>
      <c r="D24" s="812"/>
      <c r="E24" s="819"/>
      <c r="F24" s="819"/>
      <c r="G24" s="819"/>
      <c r="H24" s="800"/>
      <c r="I24" s="800"/>
      <c r="J24" s="800"/>
      <c r="K24" s="809"/>
      <c r="L24" s="809"/>
      <c r="M24" s="809"/>
      <c r="N24" s="809"/>
      <c r="O24" s="813"/>
      <c r="P24" s="814"/>
      <c r="Q24" s="814"/>
      <c r="R24" s="814"/>
      <c r="S24" s="131"/>
      <c r="T24" s="807"/>
      <c r="U24" s="807"/>
      <c r="V24" s="807"/>
      <c r="W24" s="807"/>
      <c r="X24" s="807"/>
      <c r="Y24" s="807"/>
      <c r="Z24" s="820"/>
      <c r="AA24" s="812"/>
      <c r="AB24" s="812"/>
      <c r="AC24" s="807"/>
      <c r="AD24" s="807"/>
      <c r="AE24" s="807"/>
      <c r="AF24" s="131"/>
      <c r="AG24" s="131"/>
      <c r="AH24" s="826"/>
      <c r="AI24" s="827"/>
      <c r="AJ24" s="828"/>
      <c r="AK24" s="131"/>
      <c r="AL24" s="131"/>
      <c r="AM24" s="131"/>
      <c r="AN24" s="131"/>
      <c r="AO24" s="131"/>
    </row>
    <row r="25" spans="1:43" ht="14.25" customHeight="1">
      <c r="A25" s="131"/>
      <c r="B25" s="811"/>
      <c r="C25" s="812"/>
      <c r="D25" s="812"/>
      <c r="E25" s="819"/>
      <c r="F25" s="819"/>
      <c r="G25" s="819"/>
      <c r="H25" s="800"/>
      <c r="I25" s="800"/>
      <c r="J25" s="800"/>
      <c r="K25" s="809"/>
      <c r="L25" s="809"/>
      <c r="M25" s="809"/>
      <c r="N25" s="809"/>
      <c r="O25" s="813"/>
      <c r="P25" s="814"/>
      <c r="Q25" s="814"/>
      <c r="R25" s="814"/>
      <c r="S25" s="131"/>
      <c r="T25" s="807"/>
      <c r="U25" s="807"/>
      <c r="V25" s="807"/>
      <c r="W25" s="807"/>
      <c r="X25" s="807"/>
      <c r="Y25" s="807"/>
      <c r="Z25" s="820"/>
      <c r="AA25" s="812"/>
      <c r="AB25" s="812"/>
      <c r="AC25" s="807"/>
      <c r="AD25" s="807"/>
      <c r="AE25" s="807"/>
      <c r="AF25" s="131"/>
      <c r="AG25" s="131"/>
      <c r="AH25" s="826"/>
      <c r="AI25" s="827"/>
      <c r="AJ25" s="828"/>
      <c r="AK25" s="131"/>
      <c r="AL25" s="131"/>
      <c r="AM25" s="131"/>
      <c r="AN25" s="131"/>
      <c r="AO25" s="131"/>
    </row>
    <row r="26" spans="1:43" ht="14.25" customHeight="1">
      <c r="A26" s="131"/>
      <c r="B26" s="811"/>
      <c r="C26" s="812"/>
      <c r="D26" s="812"/>
      <c r="E26" s="819"/>
      <c r="F26" s="819"/>
      <c r="G26" s="819"/>
      <c r="H26" s="800"/>
      <c r="I26" s="800"/>
      <c r="J26" s="800"/>
      <c r="K26" s="809"/>
      <c r="L26" s="809"/>
      <c r="M26" s="809"/>
      <c r="N26" s="809"/>
      <c r="O26" s="813"/>
      <c r="P26" s="814"/>
      <c r="Q26" s="814"/>
      <c r="R26" s="814"/>
      <c r="S26" s="131"/>
      <c r="T26" s="807"/>
      <c r="U26" s="807"/>
      <c r="V26" s="807"/>
      <c r="W26" s="807"/>
      <c r="X26" s="807"/>
      <c r="Y26" s="807"/>
      <c r="Z26" s="820"/>
      <c r="AA26" s="812"/>
      <c r="AB26" s="812"/>
      <c r="AC26" s="807"/>
      <c r="AD26" s="807"/>
      <c r="AE26" s="807"/>
      <c r="AF26" s="131"/>
      <c r="AG26" s="131"/>
      <c r="AH26" s="826"/>
      <c r="AI26" s="827"/>
      <c r="AJ26" s="828"/>
      <c r="AK26" s="131"/>
      <c r="AL26" s="131"/>
      <c r="AM26" s="131"/>
      <c r="AN26" s="131"/>
      <c r="AO26" s="131"/>
    </row>
    <row r="27" spans="1:43" ht="14.25" customHeight="1">
      <c r="A27" s="131"/>
      <c r="B27" s="811"/>
      <c r="C27" s="812"/>
      <c r="D27" s="812"/>
      <c r="E27" s="819"/>
      <c r="F27" s="819"/>
      <c r="G27" s="819"/>
      <c r="H27" s="800"/>
      <c r="I27" s="800"/>
      <c r="J27" s="800"/>
      <c r="K27" s="809"/>
      <c r="L27" s="809"/>
      <c r="M27" s="809"/>
      <c r="N27" s="809"/>
      <c r="O27" s="813"/>
      <c r="P27" s="814"/>
      <c r="Q27" s="814"/>
      <c r="R27" s="814"/>
      <c r="S27" s="131"/>
      <c r="T27" s="807"/>
      <c r="U27" s="807"/>
      <c r="V27" s="807"/>
      <c r="W27" s="807"/>
      <c r="X27" s="807"/>
      <c r="Y27" s="807"/>
      <c r="Z27" s="820"/>
      <c r="AA27" s="812"/>
      <c r="AB27" s="812"/>
      <c r="AC27" s="807"/>
      <c r="AD27" s="807"/>
      <c r="AE27" s="807"/>
      <c r="AF27" s="131"/>
      <c r="AG27" s="131"/>
      <c r="AH27" s="820"/>
      <c r="AI27" s="820"/>
      <c r="AJ27" s="820"/>
      <c r="AK27" s="131"/>
      <c r="AL27" s="131"/>
      <c r="AM27" s="131"/>
      <c r="AN27" s="131"/>
      <c r="AO27" s="131"/>
    </row>
    <row r="28" spans="1:43" ht="3" customHeight="1">
      <c r="A28" s="131"/>
      <c r="B28" s="307"/>
      <c r="C28" s="307"/>
      <c r="D28" s="307"/>
      <c r="E28" s="307"/>
      <c r="F28" s="307"/>
      <c r="G28" s="307"/>
      <c r="H28" s="307"/>
      <c r="I28" s="307"/>
      <c r="J28" s="307"/>
      <c r="K28" s="307"/>
      <c r="L28" s="307"/>
      <c r="M28" s="307"/>
      <c r="N28" s="308"/>
      <c r="O28" s="307"/>
      <c r="P28" s="307"/>
      <c r="Q28" s="307"/>
      <c r="R28" s="308"/>
      <c r="S28" s="131"/>
      <c r="T28" s="307"/>
      <c r="U28" s="307"/>
      <c r="V28" s="307"/>
      <c r="W28" s="307"/>
      <c r="X28" s="307"/>
      <c r="Y28" s="307"/>
      <c r="Z28" s="307"/>
      <c r="AA28" s="307"/>
      <c r="AB28" s="307"/>
      <c r="AC28" s="307"/>
      <c r="AD28" s="307"/>
      <c r="AE28" s="307"/>
      <c r="AF28" s="131"/>
      <c r="AG28" s="131"/>
      <c r="AH28" s="131"/>
      <c r="AI28" s="131"/>
      <c r="AJ28" s="131"/>
      <c r="AK28" s="131"/>
      <c r="AL28" s="131"/>
      <c r="AM28" s="131"/>
      <c r="AN28" s="131"/>
      <c r="AO28" s="131"/>
    </row>
    <row r="29" spans="1:43" ht="15" customHeight="1">
      <c r="A29" s="131"/>
      <c r="B29" s="141" t="s">
        <v>704</v>
      </c>
      <c r="C29" s="141"/>
      <c r="D29" s="141"/>
      <c r="E29" s="141"/>
      <c r="F29" s="141"/>
      <c r="G29" s="141"/>
      <c r="H29" s="841">
        <f>SUM(H16:J27)</f>
        <v>23</v>
      </c>
      <c r="I29" s="842"/>
      <c r="J29" s="842"/>
      <c r="K29" s="837" t="str">
        <f>"(Status by unit type totals "&amp;SUM(T29:AE29)&amp;")"</f>
        <v>(Status by unit type totals 23)</v>
      </c>
      <c r="L29" s="837"/>
      <c r="M29" s="837"/>
      <c r="N29" s="837"/>
      <c r="O29" s="837"/>
      <c r="P29" s="837"/>
      <c r="Q29" s="837"/>
      <c r="R29" s="837"/>
      <c r="S29" s="837"/>
      <c r="T29" s="806">
        <f>SUM(T16:V27)</f>
        <v>23</v>
      </c>
      <c r="U29" s="806"/>
      <c r="V29" s="806"/>
      <c r="W29" s="843">
        <f>SUM(W16:Y27)</f>
        <v>0</v>
      </c>
      <c r="X29" s="842"/>
      <c r="Y29" s="842"/>
      <c r="Z29" s="841">
        <f>SUM(Z16:AB27)</f>
        <v>0</v>
      </c>
      <c r="AA29" s="842"/>
      <c r="AB29" s="842"/>
      <c r="AC29" s="843">
        <f>SUM(AC16:AE27)</f>
        <v>0</v>
      </c>
      <c r="AD29" s="842"/>
      <c r="AE29" s="842"/>
      <c r="AF29" s="131"/>
      <c r="AG29" s="141"/>
      <c r="AH29" s="849">
        <f>SUM(AH16:AJ27)</f>
        <v>5</v>
      </c>
      <c r="AI29" s="850"/>
      <c r="AJ29" s="850"/>
      <c r="AK29" s="131"/>
      <c r="AL29" s="131"/>
      <c r="AM29" s="131"/>
      <c r="AN29" s="131"/>
      <c r="AO29" s="131"/>
    </row>
    <row r="30" spans="1:43" ht="3" customHeight="1">
      <c r="A30" s="131"/>
      <c r="B30" s="141"/>
      <c r="C30" s="141"/>
      <c r="D30" s="141"/>
      <c r="E30" s="141"/>
      <c r="F30" s="141"/>
      <c r="G30" s="141"/>
      <c r="H30" s="138"/>
      <c r="I30" s="138"/>
      <c r="J30" s="138"/>
      <c r="K30" s="146"/>
      <c r="L30" s="146"/>
      <c r="M30" s="146"/>
      <c r="N30" s="146"/>
      <c r="O30" s="146"/>
      <c r="P30" s="146"/>
      <c r="Q30" s="146"/>
      <c r="R30" s="131"/>
      <c r="S30" s="138"/>
      <c r="T30" s="172"/>
      <c r="U30" s="172"/>
      <c r="V30" s="172"/>
      <c r="W30" s="138"/>
      <c r="X30" s="138"/>
      <c r="Y30" s="138"/>
      <c r="Z30" s="138"/>
      <c r="AA30" s="138"/>
      <c r="AB30" s="138"/>
      <c r="AC30" s="141"/>
      <c r="AD30" s="138"/>
      <c r="AE30" s="138"/>
      <c r="AF30" s="138"/>
      <c r="AG30" s="141"/>
      <c r="AH30" s="138"/>
      <c r="AI30" s="138"/>
      <c r="AJ30" s="138"/>
      <c r="AK30" s="131"/>
      <c r="AL30" s="131"/>
      <c r="AM30" s="131"/>
      <c r="AN30" s="131"/>
      <c r="AO30" s="131"/>
    </row>
    <row r="31" spans="1:43" ht="15" customHeight="1">
      <c r="B31" s="128" t="s">
        <v>705</v>
      </c>
      <c r="C31" s="128"/>
      <c r="D31" s="128"/>
      <c r="E31" s="128"/>
      <c r="F31" s="128"/>
      <c r="G31" s="128"/>
      <c r="H31" s="805">
        <f>NumberOfUnitsRoomsBedsCount</f>
        <v>23</v>
      </c>
      <c r="I31" s="805"/>
      <c r="J31" s="805"/>
      <c r="K31" s="344"/>
      <c r="L31" s="344"/>
      <c r="M31" s="344"/>
      <c r="N31" s="344"/>
      <c r="O31" s="344"/>
      <c r="P31" s="344"/>
      <c r="Q31" s="810"/>
      <c r="R31" s="810"/>
      <c r="S31" s="345"/>
      <c r="T31" s="805">
        <f>OccupiedSpaceValue</f>
        <v>23</v>
      </c>
      <c r="U31" s="805"/>
      <c r="V31" s="805"/>
      <c r="W31" s="805"/>
      <c r="X31" s="805"/>
      <c r="Y31" s="805"/>
      <c r="Z31" s="805">
        <f>VacantSpaceValue</f>
        <v>0</v>
      </c>
      <c r="AA31" s="805"/>
      <c r="AB31" s="805"/>
      <c r="AC31" s="805">
        <f>NumberOfDownUnitsCount</f>
        <v>0</v>
      </c>
      <c r="AD31" s="805"/>
      <c r="AE31" s="805"/>
      <c r="AF31" s="346"/>
      <c r="AG31" s="347"/>
      <c r="AH31" s="805">
        <f>OccupiedUnitsInspectedCount+VacantUnitsInspectedCount</f>
        <v>5</v>
      </c>
      <c r="AI31" s="805"/>
      <c r="AJ31" s="805"/>
    </row>
    <row r="32" spans="1:43" ht="3" customHeight="1">
      <c r="B32" s="127"/>
      <c r="C32" s="127"/>
      <c r="D32" s="127"/>
      <c r="E32" s="127"/>
      <c r="F32" s="127"/>
      <c r="G32" s="127"/>
      <c r="H32" s="191"/>
      <c r="I32" s="191"/>
      <c r="J32" s="191"/>
      <c r="K32" s="192"/>
      <c r="L32" s="192"/>
      <c r="M32" s="192"/>
      <c r="N32" s="192"/>
      <c r="O32" s="192"/>
      <c r="P32" s="192"/>
      <c r="Q32" s="192"/>
      <c r="R32" s="193"/>
      <c r="S32" s="193"/>
      <c r="T32" s="194"/>
      <c r="U32" s="194"/>
      <c r="V32" s="194"/>
      <c r="W32" s="191"/>
      <c r="X32" s="191"/>
      <c r="Y32" s="191"/>
      <c r="Z32" s="191"/>
      <c r="AA32" s="191"/>
      <c r="AB32" s="191"/>
      <c r="AC32" s="194"/>
      <c r="AD32" s="191"/>
      <c r="AE32" s="191"/>
      <c r="AF32" s="191"/>
      <c r="AG32" s="194"/>
      <c r="AH32" s="191"/>
      <c r="AI32" s="191"/>
      <c r="AJ32" s="191"/>
    </row>
    <row r="33" spans="1:64" ht="15" customHeight="1">
      <c r="B33" s="128" t="s">
        <v>706</v>
      </c>
      <c r="C33" s="129"/>
      <c r="D33" s="129"/>
      <c r="E33" s="129"/>
      <c r="F33" s="129"/>
      <c r="G33" s="129"/>
      <c r="H33" s="310"/>
      <c r="I33" s="310"/>
      <c r="J33" s="310"/>
      <c r="K33" s="195"/>
      <c r="L33" s="348"/>
      <c r="M33" s="348"/>
      <c r="N33" s="196"/>
      <c r="O33" s="348"/>
      <c r="P33" s="348"/>
      <c r="Q33" s="348"/>
      <c r="R33" s="196"/>
      <c r="S33" s="345"/>
      <c r="T33" s="804">
        <f>COUNTIF(V40:AD114,"Occupied*")</f>
        <v>5</v>
      </c>
      <c r="U33" s="804"/>
      <c r="V33" s="804"/>
      <c r="W33" s="804">
        <f>COUNTIF(V40:AD114,"Non-Revenue")</f>
        <v>0</v>
      </c>
      <c r="X33" s="804"/>
      <c r="Y33" s="804"/>
      <c r="Z33" s="804">
        <f>COUNTIF(V40:AD114,"Vacant*")</f>
        <v>0</v>
      </c>
      <c r="AA33" s="804"/>
      <c r="AB33" s="804"/>
      <c r="AC33" s="804">
        <f>COUNTIF(V40:AD114,"Down Unit")</f>
        <v>0</v>
      </c>
      <c r="AD33" s="804"/>
      <c r="AE33" s="804"/>
      <c r="AF33" s="349"/>
      <c r="AG33" s="345"/>
      <c r="AH33" s="804">
        <f>T33+W33+Z33+AC33</f>
        <v>5</v>
      </c>
      <c r="AI33" s="805"/>
      <c r="AJ33" s="805"/>
    </row>
    <row r="34" spans="1:64" ht="6" customHeight="1">
      <c r="A34" s="131"/>
      <c r="B34" s="307"/>
      <c r="C34" s="307"/>
      <c r="D34" s="307"/>
      <c r="E34" s="307"/>
      <c r="F34" s="307"/>
      <c r="G34" s="307"/>
      <c r="H34" s="307"/>
      <c r="I34" s="307"/>
      <c r="J34" s="307"/>
      <c r="K34" s="307"/>
      <c r="L34" s="307"/>
      <c r="M34" s="307"/>
      <c r="N34" s="308"/>
      <c r="O34" s="307"/>
      <c r="P34" s="307"/>
      <c r="Q34" s="307"/>
      <c r="R34" s="308"/>
      <c r="S34" s="131"/>
      <c r="T34" s="307"/>
      <c r="U34" s="307"/>
      <c r="V34" s="307"/>
      <c r="W34" s="307"/>
      <c r="X34" s="307"/>
      <c r="Y34" s="307"/>
      <c r="Z34" s="307"/>
      <c r="AA34" s="307"/>
      <c r="AB34" s="307"/>
      <c r="AC34" s="131"/>
      <c r="AD34" s="307"/>
      <c r="AE34" s="307"/>
      <c r="AF34" s="307"/>
      <c r="AG34" s="131"/>
      <c r="AH34" s="131"/>
      <c r="AI34" s="131"/>
      <c r="AJ34" s="131"/>
      <c r="AK34" s="131"/>
    </row>
    <row r="35" spans="1:64" ht="15" hidden="1"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c r="AH35" s="131"/>
      <c r="AI35" s="131"/>
      <c r="AJ35" s="131"/>
      <c r="AK35" s="131"/>
    </row>
    <row r="36" spans="1:64" ht="6" hidden="1" customHeight="1">
      <c r="A36" s="131"/>
      <c r="B36" s="131"/>
      <c r="C36" s="141"/>
      <c r="D36" s="141"/>
      <c r="E36" s="141"/>
      <c r="F36" s="141"/>
      <c r="G36" s="141"/>
      <c r="H36" s="141"/>
      <c r="I36" s="141"/>
      <c r="J36" s="141"/>
      <c r="K36" s="131"/>
      <c r="L36" s="131"/>
      <c r="M36" s="131"/>
      <c r="N36" s="131"/>
      <c r="O36" s="131"/>
      <c r="P36" s="131"/>
      <c r="Q36" s="131"/>
      <c r="R36" s="131"/>
      <c r="S36" s="131"/>
      <c r="T36" s="131"/>
      <c r="U36" s="131"/>
      <c r="V36" s="131"/>
      <c r="W36" s="131"/>
      <c r="X36" s="131"/>
      <c r="Y36" s="131"/>
      <c r="Z36" s="131"/>
      <c r="AA36" s="131"/>
      <c r="AB36" s="131"/>
      <c r="AC36" s="131"/>
      <c r="AD36" s="131"/>
      <c r="AE36" s="131"/>
      <c r="AF36" s="131"/>
      <c r="AG36" s="131"/>
      <c r="AH36" s="131"/>
      <c r="AI36" s="131"/>
      <c r="AJ36" s="131"/>
      <c r="AK36" s="131"/>
    </row>
    <row r="37" spans="1:64" s="96" customFormat="1" ht="17.25" customHeight="1">
      <c r="B37" s="498" t="str">
        <f>"Detailed Report of Units Inspected ("&amp;AH33&amp;")"</f>
        <v>Detailed Report of Units Inspected (5)</v>
      </c>
      <c r="C37" s="498"/>
      <c r="D37" s="498"/>
      <c r="E37" s="498"/>
      <c r="F37" s="498"/>
      <c r="G37" s="498"/>
      <c r="H37" s="498"/>
      <c r="I37" s="498"/>
      <c r="J37" s="498"/>
      <c r="K37" s="498"/>
      <c r="L37" s="498"/>
      <c r="M37" s="498"/>
      <c r="N37" s="498"/>
      <c r="O37" s="498"/>
      <c r="P37" s="498"/>
      <c r="Q37" s="498"/>
      <c r="R37" s="498"/>
      <c r="S37" s="498"/>
      <c r="T37" s="498"/>
      <c r="U37" s="498"/>
      <c r="V37" s="498"/>
      <c r="W37" s="498"/>
      <c r="X37" s="498"/>
      <c r="Y37" s="498"/>
      <c r="Z37" s="498"/>
      <c r="AA37" s="498"/>
      <c r="AB37" s="498"/>
      <c r="AC37" s="498"/>
      <c r="AD37" s="498"/>
      <c r="AE37" s="498"/>
      <c r="AF37" s="498"/>
      <c r="AG37" s="498"/>
      <c r="AH37" s="498"/>
      <c r="AI37" s="498"/>
      <c r="AJ37" s="498"/>
      <c r="AN37" s="177"/>
      <c r="AO37" s="177"/>
      <c r="AP37" s="177"/>
      <c r="AQ37" s="177"/>
      <c r="AR37" s="177"/>
      <c r="AS37" s="177"/>
      <c r="AT37" s="177"/>
      <c r="AU37" s="177"/>
      <c r="AV37" s="177"/>
      <c r="AW37" s="177"/>
      <c r="AX37" s="177"/>
      <c r="AY37" s="177"/>
      <c r="AZ37" s="177"/>
      <c r="BA37" s="177"/>
      <c r="BB37" s="177"/>
      <c r="BC37" s="177"/>
      <c r="BD37" s="177"/>
      <c r="BE37" s="177"/>
      <c r="BF37" s="177"/>
      <c r="BG37" s="177"/>
      <c r="BH37" s="177"/>
      <c r="BI37" s="177"/>
      <c r="BJ37" s="177"/>
      <c r="BK37" s="177"/>
      <c r="BL37" s="177"/>
    </row>
    <row r="38" spans="1:64" s="96" customFormat="1" ht="17.25" customHeight="1">
      <c r="B38" s="572" t="s">
        <v>710</v>
      </c>
      <c r="C38" s="572"/>
      <c r="D38" s="572"/>
      <c r="E38" s="572"/>
      <c r="F38" s="572"/>
      <c r="G38" s="545" t="s">
        <v>708</v>
      </c>
      <c r="H38" s="545"/>
      <c r="I38" s="545"/>
      <c r="J38" s="545"/>
      <c r="K38" s="545" t="s">
        <v>709</v>
      </c>
      <c r="L38" s="545"/>
      <c r="M38" s="545"/>
      <c r="N38" s="545" t="s">
        <v>226</v>
      </c>
      <c r="O38" s="545"/>
      <c r="P38" s="545"/>
      <c r="Q38" s="545"/>
      <c r="R38" s="545" t="s">
        <v>225</v>
      </c>
      <c r="S38" s="545"/>
      <c r="T38" s="545"/>
      <c r="U38" s="545"/>
      <c r="V38" s="545" t="s">
        <v>224</v>
      </c>
      <c r="W38" s="545"/>
      <c r="X38" s="545"/>
      <c r="Y38" s="545"/>
      <c r="Z38" s="545"/>
      <c r="AA38" s="545"/>
      <c r="AB38" s="545"/>
      <c r="AC38" s="545"/>
      <c r="AD38" s="545"/>
      <c r="AE38" s="545" t="s">
        <v>249</v>
      </c>
      <c r="AF38" s="545"/>
      <c r="AG38" s="545"/>
      <c r="AH38" s="545"/>
      <c r="AI38" s="545"/>
      <c r="AJ38" s="545"/>
      <c r="AN38" s="177"/>
      <c r="AO38" s="177"/>
      <c r="AP38" s="177"/>
      <c r="AQ38" s="177"/>
      <c r="AR38" s="177"/>
      <c r="AS38" s="177"/>
      <c r="AT38" s="177"/>
      <c r="AU38" s="177"/>
      <c r="AV38" s="177"/>
      <c r="AW38" s="177"/>
      <c r="AX38" s="177"/>
      <c r="AY38" s="177"/>
      <c r="AZ38" s="177"/>
      <c r="BA38" s="177"/>
      <c r="BB38" s="177"/>
      <c r="BC38" s="177"/>
      <c r="BD38" s="177"/>
      <c r="BE38" s="177"/>
      <c r="BF38" s="177"/>
      <c r="BG38" s="177"/>
      <c r="BH38" s="177"/>
      <c r="BI38" s="177"/>
      <c r="BJ38" s="177"/>
      <c r="BK38" s="177"/>
      <c r="BL38" s="177"/>
    </row>
    <row r="39" spans="1:64" s="125" customFormat="1" ht="2.25" customHeight="1">
      <c r="AK39" s="130"/>
      <c r="AN39" s="178"/>
      <c r="AO39" s="178"/>
      <c r="AP39" s="178"/>
      <c r="AQ39" s="178"/>
      <c r="AR39" s="178"/>
      <c r="AS39" s="178"/>
      <c r="AT39" s="178"/>
      <c r="AU39" s="178"/>
      <c r="AV39" s="178"/>
      <c r="AW39" s="178"/>
      <c r="AX39" s="178"/>
      <c r="AY39" s="178"/>
      <c r="AZ39" s="178"/>
      <c r="BA39" s="178"/>
      <c r="BB39" s="178"/>
      <c r="BC39" s="178"/>
      <c r="BD39" s="178"/>
      <c r="BE39" s="178"/>
      <c r="BF39" s="178"/>
      <c r="BG39" s="178"/>
      <c r="BH39" s="178"/>
      <c r="BI39" s="178"/>
      <c r="BJ39" s="178"/>
      <c r="BK39" s="178"/>
      <c r="BL39" s="178"/>
    </row>
    <row r="40" spans="1:64" ht="14.25" customHeight="1">
      <c r="A40" s="176">
        <v>1</v>
      </c>
      <c r="B40" s="795" t="s">
        <v>1065</v>
      </c>
      <c r="C40" s="795"/>
      <c r="D40" s="795"/>
      <c r="E40" s="795"/>
      <c r="F40" s="795"/>
      <c r="G40" s="799">
        <v>2</v>
      </c>
      <c r="H40" s="799"/>
      <c r="I40" s="799"/>
      <c r="J40" s="799"/>
      <c r="K40" s="819">
        <v>1</v>
      </c>
      <c r="L40" s="819"/>
      <c r="M40" s="819"/>
      <c r="N40" s="809">
        <v>486</v>
      </c>
      <c r="O40" s="809"/>
      <c r="P40" s="809"/>
      <c r="Q40" s="809"/>
      <c r="R40" s="813">
        <v>1921</v>
      </c>
      <c r="S40" s="813"/>
      <c r="T40" s="813"/>
      <c r="U40" s="813"/>
      <c r="V40" s="818" t="s">
        <v>1034</v>
      </c>
      <c r="W40" s="818"/>
      <c r="X40" s="818"/>
      <c r="Y40" s="818"/>
      <c r="Z40" s="818"/>
      <c r="AA40" s="818"/>
      <c r="AB40" s="818"/>
      <c r="AC40" s="818"/>
      <c r="AD40" s="818"/>
      <c r="AE40" s="808">
        <v>2</v>
      </c>
      <c r="AF40" s="808"/>
      <c r="AG40" s="808"/>
      <c r="AH40" s="808"/>
      <c r="AI40" s="808"/>
      <c r="AJ40" s="808"/>
    </row>
    <row r="41" spans="1:64" ht="14.25" customHeight="1">
      <c r="A41" s="176">
        <v>2</v>
      </c>
      <c r="B41" s="795" t="s">
        <v>1113</v>
      </c>
      <c r="C41" s="795"/>
      <c r="D41" s="795"/>
      <c r="E41" s="795"/>
      <c r="F41" s="795"/>
      <c r="G41" s="794">
        <v>3</v>
      </c>
      <c r="H41" s="799"/>
      <c r="I41" s="799"/>
      <c r="J41" s="799"/>
      <c r="K41" s="790">
        <v>1</v>
      </c>
      <c r="L41" s="791"/>
      <c r="M41" s="792"/>
      <c r="N41" s="784">
        <v>684</v>
      </c>
      <c r="O41" s="785"/>
      <c r="P41" s="785"/>
      <c r="Q41" s="786"/>
      <c r="R41" s="787">
        <v>1820</v>
      </c>
      <c r="S41" s="788"/>
      <c r="T41" s="788"/>
      <c r="U41" s="789"/>
      <c r="V41" s="781" t="s">
        <v>1034</v>
      </c>
      <c r="W41" s="782"/>
      <c r="X41" s="782"/>
      <c r="Y41" s="782"/>
      <c r="Z41" s="782"/>
      <c r="AA41" s="782"/>
      <c r="AB41" s="782"/>
      <c r="AC41" s="782"/>
      <c r="AD41" s="783"/>
      <c r="AE41" s="716">
        <v>2</v>
      </c>
      <c r="AF41" s="717"/>
      <c r="AG41" s="717"/>
      <c r="AH41" s="717"/>
      <c r="AI41" s="717"/>
      <c r="AJ41" s="718"/>
    </row>
    <row r="42" spans="1:64" ht="14.25" customHeight="1">
      <c r="A42" s="176">
        <v>3</v>
      </c>
      <c r="B42" s="795" t="s">
        <v>1066</v>
      </c>
      <c r="C42" s="795"/>
      <c r="D42" s="795"/>
      <c r="E42" s="795"/>
      <c r="F42" s="795"/>
      <c r="G42" s="794">
        <v>2</v>
      </c>
      <c r="H42" s="799"/>
      <c r="I42" s="799"/>
      <c r="J42" s="799"/>
      <c r="K42" s="790">
        <v>1</v>
      </c>
      <c r="L42" s="791"/>
      <c r="M42" s="792"/>
      <c r="N42" s="784">
        <v>486</v>
      </c>
      <c r="O42" s="785"/>
      <c r="P42" s="785"/>
      <c r="Q42" s="786"/>
      <c r="R42" s="787">
        <v>1700</v>
      </c>
      <c r="S42" s="788"/>
      <c r="T42" s="788"/>
      <c r="U42" s="789"/>
      <c r="V42" s="781" t="s">
        <v>1034</v>
      </c>
      <c r="W42" s="782"/>
      <c r="X42" s="782"/>
      <c r="Y42" s="782"/>
      <c r="Z42" s="782"/>
      <c r="AA42" s="782"/>
      <c r="AB42" s="782"/>
      <c r="AC42" s="782"/>
      <c r="AD42" s="783"/>
      <c r="AE42" s="716">
        <v>2</v>
      </c>
      <c r="AF42" s="717"/>
      <c r="AG42" s="717"/>
      <c r="AH42" s="717"/>
      <c r="AI42" s="717"/>
      <c r="AJ42" s="718"/>
    </row>
    <row r="43" spans="1:64" ht="14.25" customHeight="1">
      <c r="A43" s="176">
        <v>4</v>
      </c>
      <c r="B43" s="795" t="s">
        <v>1067</v>
      </c>
      <c r="C43" s="795"/>
      <c r="D43" s="795"/>
      <c r="E43" s="795"/>
      <c r="F43" s="795"/>
      <c r="G43" s="794">
        <v>4</v>
      </c>
      <c r="H43" s="799"/>
      <c r="I43" s="799"/>
      <c r="J43" s="799"/>
      <c r="K43" s="790">
        <v>2</v>
      </c>
      <c r="L43" s="791"/>
      <c r="M43" s="792"/>
      <c r="N43" s="784">
        <v>1219</v>
      </c>
      <c r="O43" s="785"/>
      <c r="P43" s="785"/>
      <c r="Q43" s="786"/>
      <c r="R43" s="787">
        <v>2950</v>
      </c>
      <c r="S43" s="788"/>
      <c r="T43" s="788"/>
      <c r="U43" s="789"/>
      <c r="V43" s="781" t="s">
        <v>1034</v>
      </c>
      <c r="W43" s="782"/>
      <c r="X43" s="782"/>
      <c r="Y43" s="782"/>
      <c r="Z43" s="782"/>
      <c r="AA43" s="782"/>
      <c r="AB43" s="782"/>
      <c r="AC43" s="782"/>
      <c r="AD43" s="783"/>
      <c r="AE43" s="716">
        <v>2</v>
      </c>
      <c r="AF43" s="717"/>
      <c r="AG43" s="717"/>
      <c r="AH43" s="717"/>
      <c r="AI43" s="717"/>
      <c r="AJ43" s="718"/>
    </row>
    <row r="44" spans="1:64" ht="14.25" customHeight="1">
      <c r="A44" s="176">
        <v>5</v>
      </c>
      <c r="B44" s="796" t="s">
        <v>1114</v>
      </c>
      <c r="C44" s="797"/>
      <c r="D44" s="797"/>
      <c r="E44" s="797"/>
      <c r="F44" s="798"/>
      <c r="G44" s="793">
        <v>2</v>
      </c>
      <c r="H44" s="793"/>
      <c r="I44" s="793"/>
      <c r="J44" s="794"/>
      <c r="K44" s="790">
        <v>1</v>
      </c>
      <c r="L44" s="791"/>
      <c r="M44" s="792"/>
      <c r="N44" s="784">
        <v>486</v>
      </c>
      <c r="O44" s="785"/>
      <c r="P44" s="785"/>
      <c r="Q44" s="786"/>
      <c r="R44" s="787">
        <v>1500</v>
      </c>
      <c r="S44" s="788"/>
      <c r="T44" s="788"/>
      <c r="U44" s="789"/>
      <c r="V44" s="781" t="s">
        <v>1034</v>
      </c>
      <c r="W44" s="782"/>
      <c r="X44" s="782"/>
      <c r="Y44" s="782"/>
      <c r="Z44" s="782"/>
      <c r="AA44" s="782"/>
      <c r="AB44" s="782"/>
      <c r="AC44" s="782"/>
      <c r="AD44" s="783"/>
      <c r="AE44" s="716">
        <v>2</v>
      </c>
      <c r="AF44" s="717"/>
      <c r="AG44" s="717"/>
      <c r="AH44" s="717"/>
      <c r="AI44" s="717"/>
      <c r="AJ44" s="718"/>
    </row>
    <row r="45" spans="1:64" ht="14.25" customHeight="1">
      <c r="A45" s="176">
        <v>6</v>
      </c>
      <c r="B45" s="795" t="s">
        <v>1103</v>
      </c>
      <c r="C45" s="795"/>
      <c r="D45" s="795"/>
      <c r="E45" s="795"/>
      <c r="F45" s="795"/>
      <c r="G45" s="794" t="s">
        <v>696</v>
      </c>
      <c r="H45" s="799"/>
      <c r="I45" s="799"/>
      <c r="J45" s="799"/>
      <c r="K45" s="790" t="s">
        <v>696</v>
      </c>
      <c r="L45" s="791"/>
      <c r="M45" s="792"/>
      <c r="N45" s="784" t="s">
        <v>696</v>
      </c>
      <c r="O45" s="785"/>
      <c r="P45" s="785"/>
      <c r="Q45" s="786"/>
      <c r="R45" s="787">
        <v>2205</v>
      </c>
      <c r="S45" s="788"/>
      <c r="T45" s="788"/>
      <c r="U45" s="789"/>
      <c r="V45" s="781" t="s">
        <v>271</v>
      </c>
      <c r="W45" s="782"/>
      <c r="X45" s="782"/>
      <c r="Y45" s="782"/>
      <c r="Z45" s="782"/>
      <c r="AA45" s="782"/>
      <c r="AB45" s="782"/>
      <c r="AC45" s="782"/>
      <c r="AD45" s="783"/>
      <c r="AE45" s="716">
        <v>2</v>
      </c>
      <c r="AF45" s="717"/>
      <c r="AG45" s="717"/>
      <c r="AH45" s="717"/>
      <c r="AI45" s="717"/>
      <c r="AJ45" s="718"/>
    </row>
    <row r="46" spans="1:64" ht="14.25" customHeight="1">
      <c r="A46" s="176">
        <v>7</v>
      </c>
      <c r="B46" s="796" t="s">
        <v>1025</v>
      </c>
      <c r="C46" s="797"/>
      <c r="D46" s="797"/>
      <c r="E46" s="797"/>
      <c r="F46" s="798"/>
      <c r="G46" s="793" t="s">
        <v>696</v>
      </c>
      <c r="H46" s="793"/>
      <c r="I46" s="793"/>
      <c r="J46" s="794"/>
      <c r="K46" s="790" t="s">
        <v>696</v>
      </c>
      <c r="L46" s="791"/>
      <c r="M46" s="792"/>
      <c r="N46" s="784" t="s">
        <v>696</v>
      </c>
      <c r="O46" s="785"/>
      <c r="P46" s="785"/>
      <c r="Q46" s="786"/>
      <c r="R46" s="787">
        <v>2900</v>
      </c>
      <c r="S46" s="788"/>
      <c r="T46" s="788"/>
      <c r="U46" s="789"/>
      <c r="V46" s="781" t="s">
        <v>271</v>
      </c>
      <c r="W46" s="782"/>
      <c r="X46" s="782"/>
      <c r="Y46" s="782"/>
      <c r="Z46" s="782"/>
      <c r="AA46" s="782"/>
      <c r="AB46" s="782"/>
      <c r="AC46" s="782"/>
      <c r="AD46" s="783"/>
      <c r="AE46" s="716">
        <v>2</v>
      </c>
      <c r="AF46" s="717"/>
      <c r="AG46" s="717"/>
      <c r="AH46" s="717"/>
      <c r="AI46" s="717"/>
      <c r="AJ46" s="718"/>
    </row>
    <row r="47" spans="1:64" ht="14.25" customHeight="1">
      <c r="A47" s="176">
        <v>8</v>
      </c>
      <c r="B47" s="795" t="s">
        <v>696</v>
      </c>
      <c r="C47" s="795"/>
      <c r="D47" s="795"/>
      <c r="E47" s="795"/>
      <c r="F47" s="795"/>
      <c r="G47" s="794" t="s">
        <v>696</v>
      </c>
      <c r="H47" s="799"/>
      <c r="I47" s="799"/>
      <c r="J47" s="799"/>
      <c r="K47" s="790" t="s">
        <v>696</v>
      </c>
      <c r="L47" s="791"/>
      <c r="M47" s="792"/>
      <c r="N47" s="784" t="s">
        <v>696</v>
      </c>
      <c r="O47" s="785"/>
      <c r="P47" s="785"/>
      <c r="Q47" s="786"/>
      <c r="R47" s="787" t="s">
        <v>696</v>
      </c>
      <c r="S47" s="788"/>
      <c r="T47" s="788"/>
      <c r="U47" s="789"/>
      <c r="V47" s="781" t="s">
        <v>696</v>
      </c>
      <c r="W47" s="782"/>
      <c r="X47" s="782"/>
      <c r="Y47" s="782"/>
      <c r="Z47" s="782"/>
      <c r="AA47" s="782"/>
      <c r="AB47" s="782"/>
      <c r="AC47" s="782"/>
      <c r="AD47" s="783"/>
      <c r="AE47" s="716" t="s">
        <v>696</v>
      </c>
      <c r="AF47" s="717"/>
      <c r="AG47" s="717"/>
      <c r="AH47" s="717"/>
      <c r="AI47" s="717"/>
      <c r="AJ47" s="718"/>
    </row>
    <row r="48" spans="1:64" ht="14.25" customHeight="1">
      <c r="A48" s="176">
        <v>9</v>
      </c>
      <c r="B48" s="796" t="s">
        <v>696</v>
      </c>
      <c r="C48" s="797"/>
      <c r="D48" s="797"/>
      <c r="E48" s="797"/>
      <c r="F48" s="798"/>
      <c r="G48" s="794" t="s">
        <v>696</v>
      </c>
      <c r="H48" s="799"/>
      <c r="I48" s="799"/>
      <c r="J48" s="799"/>
      <c r="K48" s="790" t="s">
        <v>696</v>
      </c>
      <c r="L48" s="791"/>
      <c r="M48" s="792"/>
      <c r="N48" s="784" t="s">
        <v>696</v>
      </c>
      <c r="O48" s="785"/>
      <c r="P48" s="785"/>
      <c r="Q48" s="786"/>
      <c r="R48" s="787" t="s">
        <v>696</v>
      </c>
      <c r="S48" s="788"/>
      <c r="T48" s="788"/>
      <c r="U48" s="789"/>
      <c r="V48" s="781" t="s">
        <v>696</v>
      </c>
      <c r="W48" s="782"/>
      <c r="X48" s="782"/>
      <c r="Y48" s="782"/>
      <c r="Z48" s="782"/>
      <c r="AA48" s="782"/>
      <c r="AB48" s="782"/>
      <c r="AC48" s="782"/>
      <c r="AD48" s="783"/>
      <c r="AE48" s="716" t="s">
        <v>696</v>
      </c>
      <c r="AF48" s="717"/>
      <c r="AG48" s="717"/>
      <c r="AH48" s="717"/>
      <c r="AI48" s="717"/>
      <c r="AJ48" s="718"/>
    </row>
    <row r="49" spans="1:36" ht="14.25" customHeight="1">
      <c r="A49" s="176">
        <v>10</v>
      </c>
      <c r="B49" s="795" t="s">
        <v>696</v>
      </c>
      <c r="C49" s="795"/>
      <c r="D49" s="795"/>
      <c r="E49" s="795"/>
      <c r="F49" s="795"/>
      <c r="G49" s="794" t="s">
        <v>696</v>
      </c>
      <c r="H49" s="799"/>
      <c r="I49" s="799"/>
      <c r="J49" s="799"/>
      <c r="K49" s="790" t="s">
        <v>696</v>
      </c>
      <c r="L49" s="791"/>
      <c r="M49" s="792"/>
      <c r="N49" s="784" t="s">
        <v>696</v>
      </c>
      <c r="O49" s="785"/>
      <c r="P49" s="785"/>
      <c r="Q49" s="786"/>
      <c r="R49" s="787" t="s">
        <v>696</v>
      </c>
      <c r="S49" s="788"/>
      <c r="T49" s="788"/>
      <c r="U49" s="789"/>
      <c r="V49" s="781" t="s">
        <v>696</v>
      </c>
      <c r="W49" s="782"/>
      <c r="X49" s="782"/>
      <c r="Y49" s="782"/>
      <c r="Z49" s="782"/>
      <c r="AA49" s="782"/>
      <c r="AB49" s="782"/>
      <c r="AC49" s="782"/>
      <c r="AD49" s="783"/>
      <c r="AE49" s="716" t="s">
        <v>696</v>
      </c>
      <c r="AF49" s="717"/>
      <c r="AG49" s="717"/>
      <c r="AH49" s="717"/>
      <c r="AI49" s="717"/>
      <c r="AJ49" s="718"/>
    </row>
    <row r="50" spans="1:36" ht="14.25" customHeight="1">
      <c r="A50" s="176">
        <v>11</v>
      </c>
      <c r="B50" s="795" t="s">
        <v>696</v>
      </c>
      <c r="C50" s="795"/>
      <c r="D50" s="795"/>
      <c r="E50" s="795"/>
      <c r="F50" s="795"/>
      <c r="G50" s="794" t="s">
        <v>696</v>
      </c>
      <c r="H50" s="799"/>
      <c r="I50" s="799"/>
      <c r="J50" s="799"/>
      <c r="K50" s="790" t="s">
        <v>696</v>
      </c>
      <c r="L50" s="791"/>
      <c r="M50" s="792"/>
      <c r="N50" s="784" t="s">
        <v>696</v>
      </c>
      <c r="O50" s="785"/>
      <c r="P50" s="785"/>
      <c r="Q50" s="786"/>
      <c r="R50" s="787" t="s">
        <v>696</v>
      </c>
      <c r="S50" s="788"/>
      <c r="T50" s="788"/>
      <c r="U50" s="789"/>
      <c r="V50" s="781" t="s">
        <v>696</v>
      </c>
      <c r="W50" s="782"/>
      <c r="X50" s="782"/>
      <c r="Y50" s="782"/>
      <c r="Z50" s="782"/>
      <c r="AA50" s="782"/>
      <c r="AB50" s="782"/>
      <c r="AC50" s="782"/>
      <c r="AD50" s="783"/>
      <c r="AE50" s="716" t="s">
        <v>696</v>
      </c>
      <c r="AF50" s="717"/>
      <c r="AG50" s="717"/>
      <c r="AH50" s="717"/>
      <c r="AI50" s="717"/>
      <c r="AJ50" s="718"/>
    </row>
    <row r="51" spans="1:36" ht="14.25" customHeight="1">
      <c r="A51" s="176">
        <v>12</v>
      </c>
      <c r="B51" s="796" t="s">
        <v>696</v>
      </c>
      <c r="C51" s="797"/>
      <c r="D51" s="797"/>
      <c r="E51" s="797"/>
      <c r="F51" s="798"/>
      <c r="G51" s="793" t="s">
        <v>696</v>
      </c>
      <c r="H51" s="793"/>
      <c r="I51" s="793"/>
      <c r="J51" s="794"/>
      <c r="K51" s="790" t="s">
        <v>696</v>
      </c>
      <c r="L51" s="791"/>
      <c r="M51" s="792"/>
      <c r="N51" s="784" t="s">
        <v>696</v>
      </c>
      <c r="O51" s="785"/>
      <c r="P51" s="785"/>
      <c r="Q51" s="786"/>
      <c r="R51" s="787" t="s">
        <v>696</v>
      </c>
      <c r="S51" s="788"/>
      <c r="T51" s="788"/>
      <c r="U51" s="789"/>
      <c r="V51" s="781" t="s">
        <v>696</v>
      </c>
      <c r="W51" s="782"/>
      <c r="X51" s="782"/>
      <c r="Y51" s="782"/>
      <c r="Z51" s="782"/>
      <c r="AA51" s="782"/>
      <c r="AB51" s="782"/>
      <c r="AC51" s="782"/>
      <c r="AD51" s="783"/>
      <c r="AE51" s="716" t="s">
        <v>696</v>
      </c>
      <c r="AF51" s="717"/>
      <c r="AG51" s="717"/>
      <c r="AH51" s="717"/>
      <c r="AI51" s="717"/>
      <c r="AJ51" s="718"/>
    </row>
    <row r="52" spans="1:36" ht="14.25" customHeight="1">
      <c r="A52" s="176">
        <v>13</v>
      </c>
      <c r="B52" s="795" t="s">
        <v>696</v>
      </c>
      <c r="C52" s="795"/>
      <c r="D52" s="795"/>
      <c r="E52" s="795"/>
      <c r="F52" s="795"/>
      <c r="G52" s="793" t="s">
        <v>696</v>
      </c>
      <c r="H52" s="793"/>
      <c r="I52" s="793"/>
      <c r="J52" s="794"/>
      <c r="K52" s="790" t="s">
        <v>696</v>
      </c>
      <c r="L52" s="791"/>
      <c r="M52" s="792"/>
      <c r="N52" s="784" t="s">
        <v>696</v>
      </c>
      <c r="O52" s="785"/>
      <c r="P52" s="785"/>
      <c r="Q52" s="786"/>
      <c r="R52" s="787" t="s">
        <v>696</v>
      </c>
      <c r="S52" s="788"/>
      <c r="T52" s="788"/>
      <c r="U52" s="789"/>
      <c r="V52" s="781" t="s">
        <v>696</v>
      </c>
      <c r="W52" s="782"/>
      <c r="X52" s="782"/>
      <c r="Y52" s="782"/>
      <c r="Z52" s="782"/>
      <c r="AA52" s="782"/>
      <c r="AB52" s="782"/>
      <c r="AC52" s="782"/>
      <c r="AD52" s="783"/>
      <c r="AE52" s="716" t="s">
        <v>696</v>
      </c>
      <c r="AF52" s="717"/>
      <c r="AG52" s="717"/>
      <c r="AH52" s="717"/>
      <c r="AI52" s="717"/>
      <c r="AJ52" s="718"/>
    </row>
    <row r="53" spans="1:36" ht="14.25" customHeight="1">
      <c r="A53" s="176">
        <v>14</v>
      </c>
      <c r="B53" s="795" t="s">
        <v>696</v>
      </c>
      <c r="C53" s="795"/>
      <c r="D53" s="795"/>
      <c r="E53" s="795"/>
      <c r="F53" s="795"/>
      <c r="G53" s="794" t="s">
        <v>696</v>
      </c>
      <c r="H53" s="799"/>
      <c r="I53" s="799"/>
      <c r="J53" s="799"/>
      <c r="K53" s="790" t="s">
        <v>696</v>
      </c>
      <c r="L53" s="791"/>
      <c r="M53" s="792"/>
      <c r="N53" s="784" t="s">
        <v>696</v>
      </c>
      <c r="O53" s="785"/>
      <c r="P53" s="785"/>
      <c r="Q53" s="786"/>
      <c r="R53" s="787" t="s">
        <v>696</v>
      </c>
      <c r="S53" s="788"/>
      <c r="T53" s="788"/>
      <c r="U53" s="789"/>
      <c r="V53" s="781" t="s">
        <v>696</v>
      </c>
      <c r="W53" s="782"/>
      <c r="X53" s="782"/>
      <c r="Y53" s="782"/>
      <c r="Z53" s="782"/>
      <c r="AA53" s="782"/>
      <c r="AB53" s="782"/>
      <c r="AC53" s="782"/>
      <c r="AD53" s="783"/>
      <c r="AE53" s="716" t="s">
        <v>696</v>
      </c>
      <c r="AF53" s="717"/>
      <c r="AG53" s="717"/>
      <c r="AH53" s="717"/>
      <c r="AI53" s="717"/>
      <c r="AJ53" s="718"/>
    </row>
    <row r="54" spans="1:36" ht="14.25" customHeight="1">
      <c r="A54" s="176">
        <v>15</v>
      </c>
      <c r="B54" s="795" t="s">
        <v>696</v>
      </c>
      <c r="C54" s="795"/>
      <c r="D54" s="795"/>
      <c r="E54" s="795"/>
      <c r="F54" s="795"/>
      <c r="G54" s="794" t="s">
        <v>696</v>
      </c>
      <c r="H54" s="799"/>
      <c r="I54" s="799"/>
      <c r="J54" s="799"/>
      <c r="K54" s="790" t="s">
        <v>696</v>
      </c>
      <c r="L54" s="791"/>
      <c r="M54" s="792"/>
      <c r="N54" s="784" t="s">
        <v>696</v>
      </c>
      <c r="O54" s="785"/>
      <c r="P54" s="785"/>
      <c r="Q54" s="786"/>
      <c r="R54" s="787" t="s">
        <v>696</v>
      </c>
      <c r="S54" s="788"/>
      <c r="T54" s="788"/>
      <c r="U54" s="789"/>
      <c r="V54" s="781" t="s">
        <v>696</v>
      </c>
      <c r="W54" s="782"/>
      <c r="X54" s="782"/>
      <c r="Y54" s="782"/>
      <c r="Z54" s="782"/>
      <c r="AA54" s="782"/>
      <c r="AB54" s="782"/>
      <c r="AC54" s="782"/>
      <c r="AD54" s="783"/>
      <c r="AE54" s="716" t="s">
        <v>696</v>
      </c>
      <c r="AF54" s="717"/>
      <c r="AG54" s="717"/>
      <c r="AH54" s="717"/>
      <c r="AI54" s="717"/>
      <c r="AJ54" s="718"/>
    </row>
    <row r="55" spans="1:36" ht="14.25" customHeight="1">
      <c r="A55" s="176">
        <v>16</v>
      </c>
      <c r="B55" s="795" t="s">
        <v>696</v>
      </c>
      <c r="C55" s="795"/>
      <c r="D55" s="795"/>
      <c r="E55" s="795"/>
      <c r="F55" s="795"/>
      <c r="G55" s="794" t="s">
        <v>696</v>
      </c>
      <c r="H55" s="799"/>
      <c r="I55" s="799"/>
      <c r="J55" s="799"/>
      <c r="K55" s="790" t="s">
        <v>696</v>
      </c>
      <c r="L55" s="791"/>
      <c r="M55" s="792"/>
      <c r="N55" s="784" t="s">
        <v>696</v>
      </c>
      <c r="O55" s="785"/>
      <c r="P55" s="785"/>
      <c r="Q55" s="786"/>
      <c r="R55" s="787" t="s">
        <v>696</v>
      </c>
      <c r="S55" s="788"/>
      <c r="T55" s="788"/>
      <c r="U55" s="789"/>
      <c r="V55" s="781" t="s">
        <v>696</v>
      </c>
      <c r="W55" s="782"/>
      <c r="X55" s="782"/>
      <c r="Y55" s="782"/>
      <c r="Z55" s="782"/>
      <c r="AA55" s="782"/>
      <c r="AB55" s="782"/>
      <c r="AC55" s="782"/>
      <c r="AD55" s="783"/>
      <c r="AE55" s="716" t="s">
        <v>696</v>
      </c>
      <c r="AF55" s="717"/>
      <c r="AG55" s="717"/>
      <c r="AH55" s="717"/>
      <c r="AI55" s="717"/>
      <c r="AJ55" s="718"/>
    </row>
    <row r="56" spans="1:36" ht="14.25" customHeight="1">
      <c r="A56" s="176">
        <v>17</v>
      </c>
      <c r="B56" s="795" t="s">
        <v>696</v>
      </c>
      <c r="C56" s="795"/>
      <c r="D56" s="795"/>
      <c r="E56" s="795"/>
      <c r="F56" s="795"/>
      <c r="G56" s="799" t="s">
        <v>696</v>
      </c>
      <c r="H56" s="799"/>
      <c r="I56" s="799"/>
      <c r="J56" s="799"/>
      <c r="K56" s="819" t="s">
        <v>696</v>
      </c>
      <c r="L56" s="819"/>
      <c r="M56" s="819"/>
      <c r="N56" s="809" t="s">
        <v>696</v>
      </c>
      <c r="O56" s="809"/>
      <c r="P56" s="809"/>
      <c r="Q56" s="809"/>
      <c r="R56" s="813" t="s">
        <v>696</v>
      </c>
      <c r="S56" s="813"/>
      <c r="T56" s="813"/>
      <c r="U56" s="813"/>
      <c r="V56" s="818" t="s">
        <v>696</v>
      </c>
      <c r="W56" s="818"/>
      <c r="X56" s="818"/>
      <c r="Y56" s="818"/>
      <c r="Z56" s="818"/>
      <c r="AA56" s="818"/>
      <c r="AB56" s="818"/>
      <c r="AC56" s="818"/>
      <c r="AD56" s="818"/>
      <c r="AE56" s="808" t="s">
        <v>696</v>
      </c>
      <c r="AF56" s="808"/>
      <c r="AG56" s="808"/>
      <c r="AH56" s="808"/>
      <c r="AI56" s="808"/>
      <c r="AJ56" s="808"/>
    </row>
    <row r="57" spans="1:36" ht="14.25" customHeight="1">
      <c r="A57" s="176">
        <v>18</v>
      </c>
      <c r="B57" s="796" t="s">
        <v>696</v>
      </c>
      <c r="C57" s="797"/>
      <c r="D57" s="797"/>
      <c r="E57" s="797"/>
      <c r="F57" s="798"/>
      <c r="G57" s="793" t="s">
        <v>696</v>
      </c>
      <c r="H57" s="793"/>
      <c r="I57" s="793"/>
      <c r="J57" s="794"/>
      <c r="K57" s="790" t="s">
        <v>696</v>
      </c>
      <c r="L57" s="791"/>
      <c r="M57" s="792"/>
      <c r="N57" s="784" t="s">
        <v>696</v>
      </c>
      <c r="O57" s="785"/>
      <c r="P57" s="785"/>
      <c r="Q57" s="786"/>
      <c r="R57" s="787" t="s">
        <v>696</v>
      </c>
      <c r="S57" s="788"/>
      <c r="T57" s="788"/>
      <c r="U57" s="789"/>
      <c r="V57" s="781" t="s">
        <v>696</v>
      </c>
      <c r="W57" s="782"/>
      <c r="X57" s="782"/>
      <c r="Y57" s="782"/>
      <c r="Z57" s="782"/>
      <c r="AA57" s="782"/>
      <c r="AB57" s="782"/>
      <c r="AC57" s="782"/>
      <c r="AD57" s="783"/>
      <c r="AE57" s="716" t="s">
        <v>696</v>
      </c>
      <c r="AF57" s="717"/>
      <c r="AG57" s="717"/>
      <c r="AH57" s="717"/>
      <c r="AI57" s="717"/>
      <c r="AJ57" s="718"/>
    </row>
    <row r="58" spans="1:36" ht="14.25" customHeight="1">
      <c r="A58" s="176">
        <v>19</v>
      </c>
      <c r="B58" s="795" t="s">
        <v>696</v>
      </c>
      <c r="C58" s="795"/>
      <c r="D58" s="795"/>
      <c r="E58" s="795"/>
      <c r="F58" s="795"/>
      <c r="G58" s="793" t="s">
        <v>696</v>
      </c>
      <c r="H58" s="793"/>
      <c r="I58" s="793"/>
      <c r="J58" s="794"/>
      <c r="K58" s="790" t="s">
        <v>696</v>
      </c>
      <c r="L58" s="791"/>
      <c r="M58" s="792"/>
      <c r="N58" s="784" t="s">
        <v>696</v>
      </c>
      <c r="O58" s="785"/>
      <c r="P58" s="785"/>
      <c r="Q58" s="786"/>
      <c r="R58" s="787" t="s">
        <v>696</v>
      </c>
      <c r="S58" s="788"/>
      <c r="T58" s="788"/>
      <c r="U58" s="789"/>
      <c r="V58" s="781" t="s">
        <v>696</v>
      </c>
      <c r="W58" s="782"/>
      <c r="X58" s="782"/>
      <c r="Y58" s="782"/>
      <c r="Z58" s="782"/>
      <c r="AA58" s="782"/>
      <c r="AB58" s="782"/>
      <c r="AC58" s="782"/>
      <c r="AD58" s="783"/>
      <c r="AE58" s="716" t="s">
        <v>696</v>
      </c>
      <c r="AF58" s="717"/>
      <c r="AG58" s="717"/>
      <c r="AH58" s="717"/>
      <c r="AI58" s="717"/>
      <c r="AJ58" s="718"/>
    </row>
    <row r="59" spans="1:36" ht="14.25" customHeight="1">
      <c r="A59" s="176">
        <v>20</v>
      </c>
      <c r="B59" s="795" t="s">
        <v>696</v>
      </c>
      <c r="C59" s="795"/>
      <c r="D59" s="795"/>
      <c r="E59" s="795"/>
      <c r="F59" s="795"/>
      <c r="G59" s="793" t="s">
        <v>696</v>
      </c>
      <c r="H59" s="793"/>
      <c r="I59" s="793"/>
      <c r="J59" s="794"/>
      <c r="K59" s="790" t="s">
        <v>696</v>
      </c>
      <c r="L59" s="791"/>
      <c r="M59" s="792"/>
      <c r="N59" s="784" t="s">
        <v>696</v>
      </c>
      <c r="O59" s="785"/>
      <c r="P59" s="785"/>
      <c r="Q59" s="786"/>
      <c r="R59" s="787" t="s">
        <v>696</v>
      </c>
      <c r="S59" s="788"/>
      <c r="T59" s="788"/>
      <c r="U59" s="789"/>
      <c r="V59" s="781" t="s">
        <v>696</v>
      </c>
      <c r="W59" s="782"/>
      <c r="X59" s="782"/>
      <c r="Y59" s="782"/>
      <c r="Z59" s="782"/>
      <c r="AA59" s="782"/>
      <c r="AB59" s="782"/>
      <c r="AC59" s="782"/>
      <c r="AD59" s="783"/>
      <c r="AE59" s="716" t="s">
        <v>696</v>
      </c>
      <c r="AF59" s="717"/>
      <c r="AG59" s="717"/>
      <c r="AH59" s="717"/>
      <c r="AI59" s="717"/>
      <c r="AJ59" s="718"/>
    </row>
    <row r="60" spans="1:36" ht="14.25" customHeight="1">
      <c r="A60" s="176">
        <v>21</v>
      </c>
      <c r="B60" s="851" t="s">
        <v>696</v>
      </c>
      <c r="C60" s="852"/>
      <c r="D60" s="852"/>
      <c r="E60" s="852"/>
      <c r="F60" s="853"/>
      <c r="G60" s="793" t="s">
        <v>696</v>
      </c>
      <c r="H60" s="793"/>
      <c r="I60" s="793"/>
      <c r="J60" s="794"/>
      <c r="K60" s="790" t="s">
        <v>696</v>
      </c>
      <c r="L60" s="791"/>
      <c r="M60" s="792"/>
      <c r="N60" s="784" t="s">
        <v>696</v>
      </c>
      <c r="O60" s="785"/>
      <c r="P60" s="785"/>
      <c r="Q60" s="786"/>
      <c r="R60" s="787" t="s">
        <v>696</v>
      </c>
      <c r="S60" s="788"/>
      <c r="T60" s="788"/>
      <c r="U60" s="789"/>
      <c r="V60" s="781" t="s">
        <v>696</v>
      </c>
      <c r="W60" s="782"/>
      <c r="X60" s="782"/>
      <c r="Y60" s="782"/>
      <c r="Z60" s="782"/>
      <c r="AA60" s="782"/>
      <c r="AB60" s="782"/>
      <c r="AC60" s="782"/>
      <c r="AD60" s="783"/>
      <c r="AE60" s="716" t="s">
        <v>696</v>
      </c>
      <c r="AF60" s="717"/>
      <c r="AG60" s="717"/>
      <c r="AH60" s="717"/>
      <c r="AI60" s="717"/>
      <c r="AJ60" s="718"/>
    </row>
    <row r="61" spans="1:36" ht="14.25" customHeight="1">
      <c r="A61" s="176">
        <v>22</v>
      </c>
      <c r="B61" s="851" t="s">
        <v>696</v>
      </c>
      <c r="C61" s="852"/>
      <c r="D61" s="852"/>
      <c r="E61" s="852"/>
      <c r="F61" s="853"/>
      <c r="G61" s="793" t="s">
        <v>696</v>
      </c>
      <c r="H61" s="793"/>
      <c r="I61" s="793"/>
      <c r="J61" s="794"/>
      <c r="K61" s="790" t="s">
        <v>696</v>
      </c>
      <c r="L61" s="791"/>
      <c r="M61" s="792"/>
      <c r="N61" s="784" t="s">
        <v>696</v>
      </c>
      <c r="O61" s="785"/>
      <c r="P61" s="785"/>
      <c r="Q61" s="786"/>
      <c r="R61" s="787" t="s">
        <v>696</v>
      </c>
      <c r="S61" s="788"/>
      <c r="T61" s="788"/>
      <c r="U61" s="789"/>
      <c r="V61" s="781" t="s">
        <v>696</v>
      </c>
      <c r="W61" s="782"/>
      <c r="X61" s="782"/>
      <c r="Y61" s="782"/>
      <c r="Z61" s="782"/>
      <c r="AA61" s="782"/>
      <c r="AB61" s="782"/>
      <c r="AC61" s="782"/>
      <c r="AD61" s="783"/>
      <c r="AE61" s="716" t="s">
        <v>696</v>
      </c>
      <c r="AF61" s="717"/>
      <c r="AG61" s="717"/>
      <c r="AH61" s="717"/>
      <c r="AI61" s="717"/>
      <c r="AJ61" s="718"/>
    </row>
    <row r="62" spans="1:36" ht="14.25" customHeight="1">
      <c r="A62" s="176">
        <v>23</v>
      </c>
      <c r="B62" s="851" t="s">
        <v>696</v>
      </c>
      <c r="C62" s="852"/>
      <c r="D62" s="852"/>
      <c r="E62" s="852"/>
      <c r="F62" s="853"/>
      <c r="G62" s="793" t="s">
        <v>696</v>
      </c>
      <c r="H62" s="793"/>
      <c r="I62" s="793"/>
      <c r="J62" s="794"/>
      <c r="K62" s="790" t="s">
        <v>696</v>
      </c>
      <c r="L62" s="791"/>
      <c r="M62" s="792"/>
      <c r="N62" s="784" t="s">
        <v>696</v>
      </c>
      <c r="O62" s="785"/>
      <c r="P62" s="785"/>
      <c r="Q62" s="786"/>
      <c r="R62" s="787" t="s">
        <v>696</v>
      </c>
      <c r="S62" s="788"/>
      <c r="T62" s="788"/>
      <c r="U62" s="789"/>
      <c r="V62" s="781" t="s">
        <v>696</v>
      </c>
      <c r="W62" s="782"/>
      <c r="X62" s="782"/>
      <c r="Y62" s="782"/>
      <c r="Z62" s="782"/>
      <c r="AA62" s="782"/>
      <c r="AB62" s="782"/>
      <c r="AC62" s="782"/>
      <c r="AD62" s="783"/>
      <c r="AE62" s="716" t="s">
        <v>696</v>
      </c>
      <c r="AF62" s="717"/>
      <c r="AG62" s="717"/>
      <c r="AH62" s="717"/>
      <c r="AI62" s="717"/>
      <c r="AJ62" s="718"/>
    </row>
    <row r="63" spans="1:36" ht="14.25" customHeight="1">
      <c r="A63" s="176">
        <v>24</v>
      </c>
      <c r="B63" s="796" t="s">
        <v>696</v>
      </c>
      <c r="C63" s="797"/>
      <c r="D63" s="797"/>
      <c r="E63" s="797"/>
      <c r="F63" s="798"/>
      <c r="G63" s="793" t="s">
        <v>696</v>
      </c>
      <c r="H63" s="793"/>
      <c r="I63" s="793"/>
      <c r="J63" s="794"/>
      <c r="K63" s="790" t="s">
        <v>696</v>
      </c>
      <c r="L63" s="791"/>
      <c r="M63" s="792"/>
      <c r="N63" s="784" t="s">
        <v>696</v>
      </c>
      <c r="O63" s="785"/>
      <c r="P63" s="785"/>
      <c r="Q63" s="786"/>
      <c r="R63" s="787" t="s">
        <v>696</v>
      </c>
      <c r="S63" s="788"/>
      <c r="T63" s="788"/>
      <c r="U63" s="789"/>
      <c r="V63" s="781" t="s">
        <v>696</v>
      </c>
      <c r="W63" s="782"/>
      <c r="X63" s="782"/>
      <c r="Y63" s="782"/>
      <c r="Z63" s="782"/>
      <c r="AA63" s="782"/>
      <c r="AB63" s="782"/>
      <c r="AC63" s="782"/>
      <c r="AD63" s="783"/>
      <c r="AE63" s="716" t="s">
        <v>696</v>
      </c>
      <c r="AF63" s="717"/>
      <c r="AG63" s="717"/>
      <c r="AH63" s="717"/>
      <c r="AI63" s="717"/>
      <c r="AJ63" s="718"/>
    </row>
    <row r="64" spans="1:36" ht="14.25" customHeight="1">
      <c r="A64" s="176">
        <v>25</v>
      </c>
      <c r="B64" s="796" t="s">
        <v>696</v>
      </c>
      <c r="C64" s="797"/>
      <c r="D64" s="797"/>
      <c r="E64" s="797"/>
      <c r="F64" s="798"/>
      <c r="G64" s="793" t="s">
        <v>696</v>
      </c>
      <c r="H64" s="793"/>
      <c r="I64" s="793"/>
      <c r="J64" s="794"/>
      <c r="K64" s="790" t="s">
        <v>696</v>
      </c>
      <c r="L64" s="791"/>
      <c r="M64" s="792"/>
      <c r="N64" s="784" t="s">
        <v>696</v>
      </c>
      <c r="O64" s="785"/>
      <c r="P64" s="785"/>
      <c r="Q64" s="786"/>
      <c r="R64" s="787" t="s">
        <v>696</v>
      </c>
      <c r="S64" s="788"/>
      <c r="T64" s="788"/>
      <c r="U64" s="789"/>
      <c r="V64" s="781" t="s">
        <v>696</v>
      </c>
      <c r="W64" s="782"/>
      <c r="X64" s="782"/>
      <c r="Y64" s="782"/>
      <c r="Z64" s="782"/>
      <c r="AA64" s="782"/>
      <c r="AB64" s="782"/>
      <c r="AC64" s="782"/>
      <c r="AD64" s="783"/>
      <c r="AE64" s="716" t="s">
        <v>696</v>
      </c>
      <c r="AF64" s="717"/>
      <c r="AG64" s="717"/>
      <c r="AH64" s="717"/>
      <c r="AI64" s="717"/>
      <c r="AJ64" s="718"/>
    </row>
    <row r="65" spans="1:36" ht="14.25" customHeight="1">
      <c r="A65" s="176">
        <v>26</v>
      </c>
      <c r="B65" s="796" t="s">
        <v>696</v>
      </c>
      <c r="C65" s="797"/>
      <c r="D65" s="797"/>
      <c r="E65" s="797"/>
      <c r="F65" s="798"/>
      <c r="G65" s="793" t="s">
        <v>696</v>
      </c>
      <c r="H65" s="793"/>
      <c r="I65" s="793"/>
      <c r="J65" s="794"/>
      <c r="K65" s="790" t="s">
        <v>696</v>
      </c>
      <c r="L65" s="791"/>
      <c r="M65" s="792"/>
      <c r="N65" s="784" t="s">
        <v>696</v>
      </c>
      <c r="O65" s="785"/>
      <c r="P65" s="785"/>
      <c r="Q65" s="786"/>
      <c r="R65" s="787" t="s">
        <v>696</v>
      </c>
      <c r="S65" s="788"/>
      <c r="T65" s="788"/>
      <c r="U65" s="789"/>
      <c r="V65" s="781" t="s">
        <v>696</v>
      </c>
      <c r="W65" s="782"/>
      <c r="X65" s="782"/>
      <c r="Y65" s="782"/>
      <c r="Z65" s="782"/>
      <c r="AA65" s="782"/>
      <c r="AB65" s="782"/>
      <c r="AC65" s="782"/>
      <c r="AD65" s="783"/>
      <c r="AE65" s="716" t="s">
        <v>696</v>
      </c>
      <c r="AF65" s="717"/>
      <c r="AG65" s="717"/>
      <c r="AH65" s="717"/>
      <c r="AI65" s="717"/>
      <c r="AJ65" s="718"/>
    </row>
    <row r="66" spans="1:36" ht="14.25" customHeight="1">
      <c r="A66" s="176">
        <v>27</v>
      </c>
      <c r="B66" s="796" t="s">
        <v>696</v>
      </c>
      <c r="C66" s="797"/>
      <c r="D66" s="797"/>
      <c r="E66" s="797"/>
      <c r="F66" s="798"/>
      <c r="G66" s="793" t="s">
        <v>696</v>
      </c>
      <c r="H66" s="793"/>
      <c r="I66" s="793"/>
      <c r="J66" s="794"/>
      <c r="K66" s="790" t="s">
        <v>696</v>
      </c>
      <c r="L66" s="791"/>
      <c r="M66" s="792"/>
      <c r="N66" s="784" t="s">
        <v>696</v>
      </c>
      <c r="O66" s="785"/>
      <c r="P66" s="785"/>
      <c r="Q66" s="786"/>
      <c r="R66" s="787" t="s">
        <v>696</v>
      </c>
      <c r="S66" s="788"/>
      <c r="T66" s="788"/>
      <c r="U66" s="789"/>
      <c r="V66" s="781" t="s">
        <v>696</v>
      </c>
      <c r="W66" s="782"/>
      <c r="X66" s="782"/>
      <c r="Y66" s="782"/>
      <c r="Z66" s="782"/>
      <c r="AA66" s="782"/>
      <c r="AB66" s="782"/>
      <c r="AC66" s="782"/>
      <c r="AD66" s="783"/>
      <c r="AE66" s="716" t="s">
        <v>696</v>
      </c>
      <c r="AF66" s="717"/>
      <c r="AG66" s="717"/>
      <c r="AH66" s="717"/>
      <c r="AI66" s="717"/>
      <c r="AJ66" s="718"/>
    </row>
    <row r="67" spans="1:36" ht="14.25" customHeight="1">
      <c r="A67" s="176">
        <v>28</v>
      </c>
      <c r="B67" s="796" t="s">
        <v>696</v>
      </c>
      <c r="C67" s="797"/>
      <c r="D67" s="797"/>
      <c r="E67" s="797"/>
      <c r="F67" s="798"/>
      <c r="G67" s="793" t="s">
        <v>696</v>
      </c>
      <c r="H67" s="793"/>
      <c r="I67" s="793"/>
      <c r="J67" s="794"/>
      <c r="K67" s="790" t="s">
        <v>696</v>
      </c>
      <c r="L67" s="791"/>
      <c r="M67" s="792"/>
      <c r="N67" s="784" t="s">
        <v>696</v>
      </c>
      <c r="O67" s="785"/>
      <c r="P67" s="785"/>
      <c r="Q67" s="786"/>
      <c r="R67" s="787" t="s">
        <v>696</v>
      </c>
      <c r="S67" s="788"/>
      <c r="T67" s="788"/>
      <c r="U67" s="789"/>
      <c r="V67" s="781" t="s">
        <v>696</v>
      </c>
      <c r="W67" s="782"/>
      <c r="X67" s="782"/>
      <c r="Y67" s="782"/>
      <c r="Z67" s="782"/>
      <c r="AA67" s="782"/>
      <c r="AB67" s="782"/>
      <c r="AC67" s="782"/>
      <c r="AD67" s="783"/>
      <c r="AE67" s="716" t="s">
        <v>696</v>
      </c>
      <c r="AF67" s="717"/>
      <c r="AG67" s="717"/>
      <c r="AH67" s="717"/>
      <c r="AI67" s="717"/>
      <c r="AJ67" s="718"/>
    </row>
    <row r="68" spans="1:36" ht="14.25" hidden="1" customHeight="1">
      <c r="A68" s="176">
        <v>29</v>
      </c>
      <c r="B68" s="796"/>
      <c r="C68" s="797"/>
      <c r="D68" s="797"/>
      <c r="E68" s="797"/>
      <c r="F68" s="798"/>
      <c r="G68" s="793"/>
      <c r="H68" s="793"/>
      <c r="I68" s="793"/>
      <c r="J68" s="794"/>
      <c r="K68" s="790"/>
      <c r="L68" s="791"/>
      <c r="M68" s="792"/>
      <c r="N68" s="784"/>
      <c r="O68" s="785"/>
      <c r="P68" s="785"/>
      <c r="Q68" s="786"/>
      <c r="R68" s="787"/>
      <c r="S68" s="788"/>
      <c r="T68" s="788"/>
      <c r="U68" s="789"/>
      <c r="V68" s="781"/>
      <c r="W68" s="782"/>
      <c r="X68" s="782"/>
      <c r="Y68" s="782"/>
      <c r="Z68" s="782"/>
      <c r="AA68" s="782"/>
      <c r="AB68" s="782"/>
      <c r="AC68" s="782"/>
      <c r="AD68" s="783"/>
      <c r="AE68" s="716"/>
      <c r="AF68" s="717"/>
      <c r="AG68" s="717"/>
      <c r="AH68" s="717"/>
      <c r="AI68" s="717"/>
      <c r="AJ68" s="718"/>
    </row>
    <row r="69" spans="1:36" ht="14.25" hidden="1" customHeight="1">
      <c r="A69" s="176">
        <v>30</v>
      </c>
      <c r="B69" s="796"/>
      <c r="C69" s="797"/>
      <c r="D69" s="797"/>
      <c r="E69" s="797"/>
      <c r="F69" s="798"/>
      <c r="G69" s="793"/>
      <c r="H69" s="793"/>
      <c r="I69" s="793"/>
      <c r="J69" s="794"/>
      <c r="K69" s="790"/>
      <c r="L69" s="791"/>
      <c r="M69" s="792"/>
      <c r="N69" s="784"/>
      <c r="O69" s="785"/>
      <c r="P69" s="785"/>
      <c r="Q69" s="786"/>
      <c r="R69" s="787"/>
      <c r="S69" s="788"/>
      <c r="T69" s="788"/>
      <c r="U69" s="789"/>
      <c r="V69" s="781"/>
      <c r="W69" s="782"/>
      <c r="X69" s="782"/>
      <c r="Y69" s="782"/>
      <c r="Z69" s="782"/>
      <c r="AA69" s="782"/>
      <c r="AB69" s="782"/>
      <c r="AC69" s="782"/>
      <c r="AD69" s="783"/>
      <c r="AE69" s="716"/>
      <c r="AF69" s="717"/>
      <c r="AG69" s="717"/>
      <c r="AH69" s="717"/>
      <c r="AI69" s="717"/>
      <c r="AJ69" s="718"/>
    </row>
    <row r="70" spans="1:36" ht="14.25" hidden="1" customHeight="1">
      <c r="A70" s="176">
        <v>31</v>
      </c>
      <c r="B70" s="796"/>
      <c r="C70" s="797"/>
      <c r="D70" s="797"/>
      <c r="E70" s="797"/>
      <c r="F70" s="798"/>
      <c r="G70" s="793"/>
      <c r="H70" s="793"/>
      <c r="I70" s="793"/>
      <c r="J70" s="794"/>
      <c r="K70" s="790"/>
      <c r="L70" s="791"/>
      <c r="M70" s="792"/>
      <c r="N70" s="784"/>
      <c r="O70" s="785"/>
      <c r="P70" s="785"/>
      <c r="Q70" s="786"/>
      <c r="R70" s="787"/>
      <c r="S70" s="788"/>
      <c r="T70" s="788"/>
      <c r="U70" s="789"/>
      <c r="V70" s="781"/>
      <c r="W70" s="782"/>
      <c r="X70" s="782"/>
      <c r="Y70" s="782"/>
      <c r="Z70" s="782"/>
      <c r="AA70" s="782"/>
      <c r="AB70" s="782"/>
      <c r="AC70" s="782"/>
      <c r="AD70" s="783"/>
      <c r="AE70" s="716"/>
      <c r="AF70" s="717"/>
      <c r="AG70" s="717"/>
      <c r="AH70" s="717"/>
      <c r="AI70" s="717"/>
      <c r="AJ70" s="718"/>
    </row>
    <row r="71" spans="1:36" ht="14.25" hidden="1" customHeight="1">
      <c r="A71" s="176">
        <v>32</v>
      </c>
      <c r="B71" s="796"/>
      <c r="C71" s="797"/>
      <c r="D71" s="797"/>
      <c r="E71" s="797"/>
      <c r="F71" s="798"/>
      <c r="G71" s="793"/>
      <c r="H71" s="793"/>
      <c r="I71" s="793"/>
      <c r="J71" s="794"/>
      <c r="K71" s="790"/>
      <c r="L71" s="791"/>
      <c r="M71" s="792"/>
      <c r="N71" s="784"/>
      <c r="O71" s="785"/>
      <c r="P71" s="785"/>
      <c r="Q71" s="786"/>
      <c r="R71" s="787"/>
      <c r="S71" s="788"/>
      <c r="T71" s="788"/>
      <c r="U71" s="789"/>
      <c r="V71" s="781"/>
      <c r="W71" s="782"/>
      <c r="X71" s="782"/>
      <c r="Y71" s="782"/>
      <c r="Z71" s="782"/>
      <c r="AA71" s="782"/>
      <c r="AB71" s="782"/>
      <c r="AC71" s="782"/>
      <c r="AD71" s="783"/>
      <c r="AE71" s="716"/>
      <c r="AF71" s="717"/>
      <c r="AG71" s="717"/>
      <c r="AH71" s="717"/>
      <c r="AI71" s="717"/>
      <c r="AJ71" s="718"/>
    </row>
    <row r="72" spans="1:36" ht="14.25" hidden="1" customHeight="1">
      <c r="A72" s="176">
        <v>33</v>
      </c>
      <c r="B72" s="796"/>
      <c r="C72" s="797"/>
      <c r="D72" s="797"/>
      <c r="E72" s="797"/>
      <c r="F72" s="798"/>
      <c r="G72" s="793"/>
      <c r="H72" s="793"/>
      <c r="I72" s="793"/>
      <c r="J72" s="794"/>
      <c r="K72" s="790"/>
      <c r="L72" s="791"/>
      <c r="M72" s="792"/>
      <c r="N72" s="784"/>
      <c r="O72" s="785"/>
      <c r="P72" s="785"/>
      <c r="Q72" s="786"/>
      <c r="R72" s="787"/>
      <c r="S72" s="788"/>
      <c r="T72" s="788"/>
      <c r="U72" s="789"/>
      <c r="V72" s="781"/>
      <c r="W72" s="782"/>
      <c r="X72" s="782"/>
      <c r="Y72" s="782"/>
      <c r="Z72" s="782"/>
      <c r="AA72" s="782"/>
      <c r="AB72" s="782"/>
      <c r="AC72" s="782"/>
      <c r="AD72" s="783"/>
      <c r="AE72" s="716"/>
      <c r="AF72" s="717"/>
      <c r="AG72" s="717"/>
      <c r="AH72" s="717"/>
      <c r="AI72" s="717"/>
      <c r="AJ72" s="718"/>
    </row>
    <row r="73" spans="1:36" ht="14.25" hidden="1" customHeight="1">
      <c r="A73" s="176">
        <v>34</v>
      </c>
      <c r="B73" s="796"/>
      <c r="C73" s="797"/>
      <c r="D73" s="797"/>
      <c r="E73" s="797"/>
      <c r="F73" s="798"/>
      <c r="G73" s="793"/>
      <c r="H73" s="793"/>
      <c r="I73" s="793"/>
      <c r="J73" s="794"/>
      <c r="K73" s="790"/>
      <c r="L73" s="791"/>
      <c r="M73" s="792"/>
      <c r="N73" s="784"/>
      <c r="O73" s="785"/>
      <c r="P73" s="785"/>
      <c r="Q73" s="786"/>
      <c r="R73" s="787"/>
      <c r="S73" s="788"/>
      <c r="T73" s="788"/>
      <c r="U73" s="789"/>
      <c r="V73" s="781"/>
      <c r="W73" s="782"/>
      <c r="X73" s="782"/>
      <c r="Y73" s="782"/>
      <c r="Z73" s="782"/>
      <c r="AA73" s="782"/>
      <c r="AB73" s="782"/>
      <c r="AC73" s="782"/>
      <c r="AD73" s="783"/>
      <c r="AE73" s="716"/>
      <c r="AF73" s="717"/>
      <c r="AG73" s="717"/>
      <c r="AH73" s="717"/>
      <c r="AI73" s="717"/>
      <c r="AJ73" s="718"/>
    </row>
    <row r="74" spans="1:36" ht="14.25" hidden="1" customHeight="1">
      <c r="A74" s="176">
        <v>35</v>
      </c>
      <c r="B74" s="796"/>
      <c r="C74" s="797"/>
      <c r="D74" s="797"/>
      <c r="E74" s="797"/>
      <c r="F74" s="798"/>
      <c r="G74" s="793"/>
      <c r="H74" s="793"/>
      <c r="I74" s="793"/>
      <c r="J74" s="794"/>
      <c r="K74" s="790"/>
      <c r="L74" s="791"/>
      <c r="M74" s="792"/>
      <c r="N74" s="784"/>
      <c r="O74" s="785"/>
      <c r="P74" s="785"/>
      <c r="Q74" s="786"/>
      <c r="R74" s="787"/>
      <c r="S74" s="788"/>
      <c r="T74" s="788"/>
      <c r="U74" s="789"/>
      <c r="V74" s="781"/>
      <c r="W74" s="782"/>
      <c r="X74" s="782"/>
      <c r="Y74" s="782"/>
      <c r="Z74" s="782"/>
      <c r="AA74" s="782"/>
      <c r="AB74" s="782"/>
      <c r="AC74" s="782"/>
      <c r="AD74" s="783"/>
      <c r="AE74" s="716"/>
      <c r="AF74" s="717"/>
      <c r="AG74" s="717"/>
      <c r="AH74" s="717"/>
      <c r="AI74" s="717"/>
      <c r="AJ74" s="718"/>
    </row>
    <row r="75" spans="1:36" ht="14.25" hidden="1" customHeight="1">
      <c r="A75" s="176">
        <v>36</v>
      </c>
      <c r="B75" s="796"/>
      <c r="C75" s="797"/>
      <c r="D75" s="797"/>
      <c r="E75" s="797"/>
      <c r="F75" s="798"/>
      <c r="G75" s="793"/>
      <c r="H75" s="793"/>
      <c r="I75" s="793"/>
      <c r="J75" s="794"/>
      <c r="K75" s="790"/>
      <c r="L75" s="791"/>
      <c r="M75" s="792"/>
      <c r="N75" s="784"/>
      <c r="O75" s="785"/>
      <c r="P75" s="785"/>
      <c r="Q75" s="786"/>
      <c r="R75" s="787"/>
      <c r="S75" s="788"/>
      <c r="T75" s="788"/>
      <c r="U75" s="789"/>
      <c r="V75" s="781"/>
      <c r="W75" s="782"/>
      <c r="X75" s="782"/>
      <c r="Y75" s="782"/>
      <c r="Z75" s="782"/>
      <c r="AA75" s="782"/>
      <c r="AB75" s="782"/>
      <c r="AC75" s="782"/>
      <c r="AD75" s="783"/>
      <c r="AE75" s="716"/>
      <c r="AF75" s="717"/>
      <c r="AG75" s="717"/>
      <c r="AH75" s="717"/>
      <c r="AI75" s="717"/>
      <c r="AJ75" s="718"/>
    </row>
    <row r="76" spans="1:36" ht="14.25" hidden="1" customHeight="1">
      <c r="A76" s="176">
        <v>37</v>
      </c>
      <c r="B76" s="796"/>
      <c r="C76" s="797"/>
      <c r="D76" s="797"/>
      <c r="E76" s="797"/>
      <c r="F76" s="798"/>
      <c r="G76" s="793"/>
      <c r="H76" s="793"/>
      <c r="I76" s="793"/>
      <c r="J76" s="794"/>
      <c r="K76" s="790"/>
      <c r="L76" s="791"/>
      <c r="M76" s="792"/>
      <c r="N76" s="784"/>
      <c r="O76" s="785"/>
      <c r="P76" s="785"/>
      <c r="Q76" s="786"/>
      <c r="R76" s="787"/>
      <c r="S76" s="788"/>
      <c r="T76" s="788"/>
      <c r="U76" s="789"/>
      <c r="V76" s="781"/>
      <c r="W76" s="782"/>
      <c r="X76" s="782"/>
      <c r="Y76" s="782"/>
      <c r="Z76" s="782"/>
      <c r="AA76" s="782"/>
      <c r="AB76" s="782"/>
      <c r="AC76" s="782"/>
      <c r="AD76" s="783"/>
      <c r="AE76" s="716"/>
      <c r="AF76" s="717"/>
      <c r="AG76" s="717"/>
      <c r="AH76" s="717"/>
      <c r="AI76" s="717"/>
      <c r="AJ76" s="718"/>
    </row>
    <row r="77" spans="1:36" ht="14.25" hidden="1" customHeight="1">
      <c r="A77" s="176">
        <v>38</v>
      </c>
      <c r="B77" s="796"/>
      <c r="C77" s="797"/>
      <c r="D77" s="797"/>
      <c r="E77" s="797"/>
      <c r="F77" s="798"/>
      <c r="G77" s="793"/>
      <c r="H77" s="793"/>
      <c r="I77" s="793"/>
      <c r="J77" s="794"/>
      <c r="K77" s="790"/>
      <c r="L77" s="791"/>
      <c r="M77" s="792"/>
      <c r="N77" s="784"/>
      <c r="O77" s="785"/>
      <c r="P77" s="785"/>
      <c r="Q77" s="786"/>
      <c r="R77" s="787"/>
      <c r="S77" s="788"/>
      <c r="T77" s="788"/>
      <c r="U77" s="789"/>
      <c r="V77" s="781"/>
      <c r="W77" s="782"/>
      <c r="X77" s="782"/>
      <c r="Y77" s="782"/>
      <c r="Z77" s="782"/>
      <c r="AA77" s="782"/>
      <c r="AB77" s="782"/>
      <c r="AC77" s="782"/>
      <c r="AD77" s="783"/>
      <c r="AE77" s="716"/>
      <c r="AF77" s="717"/>
      <c r="AG77" s="717"/>
      <c r="AH77" s="717"/>
      <c r="AI77" s="717"/>
      <c r="AJ77" s="718"/>
    </row>
    <row r="78" spans="1:36" ht="14.25" hidden="1" customHeight="1">
      <c r="A78" s="176">
        <v>39</v>
      </c>
      <c r="B78" s="796"/>
      <c r="C78" s="797"/>
      <c r="D78" s="797"/>
      <c r="E78" s="797"/>
      <c r="F78" s="798"/>
      <c r="G78" s="793"/>
      <c r="H78" s="793"/>
      <c r="I78" s="793"/>
      <c r="J78" s="794"/>
      <c r="K78" s="790"/>
      <c r="L78" s="791"/>
      <c r="M78" s="792"/>
      <c r="N78" s="784"/>
      <c r="O78" s="785"/>
      <c r="P78" s="785"/>
      <c r="Q78" s="786"/>
      <c r="R78" s="787"/>
      <c r="S78" s="788"/>
      <c r="T78" s="788"/>
      <c r="U78" s="789"/>
      <c r="V78" s="781"/>
      <c r="W78" s="782"/>
      <c r="X78" s="782"/>
      <c r="Y78" s="782"/>
      <c r="Z78" s="782"/>
      <c r="AA78" s="782"/>
      <c r="AB78" s="782"/>
      <c r="AC78" s="782"/>
      <c r="AD78" s="783"/>
      <c r="AE78" s="716"/>
      <c r="AF78" s="717"/>
      <c r="AG78" s="717"/>
      <c r="AH78" s="717"/>
      <c r="AI78" s="717"/>
      <c r="AJ78" s="718"/>
    </row>
    <row r="79" spans="1:36" ht="14.25" hidden="1" customHeight="1">
      <c r="A79" s="176">
        <v>40</v>
      </c>
      <c r="B79" s="796"/>
      <c r="C79" s="797"/>
      <c r="D79" s="797"/>
      <c r="E79" s="797"/>
      <c r="F79" s="798"/>
      <c r="G79" s="793"/>
      <c r="H79" s="793"/>
      <c r="I79" s="793"/>
      <c r="J79" s="794"/>
      <c r="K79" s="790"/>
      <c r="L79" s="791"/>
      <c r="M79" s="792"/>
      <c r="N79" s="784"/>
      <c r="O79" s="785"/>
      <c r="P79" s="785"/>
      <c r="Q79" s="786"/>
      <c r="R79" s="787"/>
      <c r="S79" s="788"/>
      <c r="T79" s="788"/>
      <c r="U79" s="789"/>
      <c r="V79" s="781"/>
      <c r="W79" s="782"/>
      <c r="X79" s="782"/>
      <c r="Y79" s="782"/>
      <c r="Z79" s="782"/>
      <c r="AA79" s="782"/>
      <c r="AB79" s="782"/>
      <c r="AC79" s="782"/>
      <c r="AD79" s="783"/>
      <c r="AE79" s="716"/>
      <c r="AF79" s="717"/>
      <c r="AG79" s="717"/>
      <c r="AH79" s="717"/>
      <c r="AI79" s="717"/>
      <c r="AJ79" s="718"/>
    </row>
    <row r="80" spans="1:36" ht="14.25" hidden="1" customHeight="1">
      <c r="A80" s="176">
        <v>41</v>
      </c>
      <c r="B80" s="796"/>
      <c r="C80" s="797"/>
      <c r="D80" s="797"/>
      <c r="E80" s="797"/>
      <c r="F80" s="798"/>
      <c r="G80" s="793"/>
      <c r="H80" s="793"/>
      <c r="I80" s="793"/>
      <c r="J80" s="794"/>
      <c r="K80" s="790"/>
      <c r="L80" s="791"/>
      <c r="M80" s="792"/>
      <c r="N80" s="784"/>
      <c r="O80" s="785"/>
      <c r="P80" s="785"/>
      <c r="Q80" s="786"/>
      <c r="R80" s="787"/>
      <c r="S80" s="788"/>
      <c r="T80" s="788"/>
      <c r="U80" s="789"/>
      <c r="V80" s="781"/>
      <c r="W80" s="782"/>
      <c r="X80" s="782"/>
      <c r="Y80" s="782"/>
      <c r="Z80" s="782"/>
      <c r="AA80" s="782"/>
      <c r="AB80" s="782"/>
      <c r="AC80" s="782"/>
      <c r="AD80" s="783"/>
      <c r="AE80" s="716"/>
      <c r="AF80" s="717"/>
      <c r="AG80" s="717"/>
      <c r="AH80" s="717"/>
      <c r="AI80" s="717"/>
      <c r="AJ80" s="718"/>
    </row>
    <row r="81" spans="1:36" ht="14.25" hidden="1" customHeight="1">
      <c r="A81" s="176">
        <v>42</v>
      </c>
      <c r="B81" s="796"/>
      <c r="C81" s="797"/>
      <c r="D81" s="797"/>
      <c r="E81" s="797"/>
      <c r="F81" s="798"/>
      <c r="G81" s="793"/>
      <c r="H81" s="793"/>
      <c r="I81" s="793"/>
      <c r="J81" s="794"/>
      <c r="K81" s="790"/>
      <c r="L81" s="791"/>
      <c r="M81" s="792"/>
      <c r="N81" s="784"/>
      <c r="O81" s="785"/>
      <c r="P81" s="785"/>
      <c r="Q81" s="786"/>
      <c r="R81" s="787"/>
      <c r="S81" s="788"/>
      <c r="T81" s="788"/>
      <c r="U81" s="789"/>
      <c r="V81" s="781"/>
      <c r="W81" s="782"/>
      <c r="X81" s="782"/>
      <c r="Y81" s="782"/>
      <c r="Z81" s="782"/>
      <c r="AA81" s="782"/>
      <c r="AB81" s="782"/>
      <c r="AC81" s="782"/>
      <c r="AD81" s="783"/>
      <c r="AE81" s="716"/>
      <c r="AF81" s="717"/>
      <c r="AG81" s="717"/>
      <c r="AH81" s="717"/>
      <c r="AI81" s="717"/>
      <c r="AJ81" s="718"/>
    </row>
    <row r="82" spans="1:36" ht="14.25" hidden="1" customHeight="1">
      <c r="A82" s="176">
        <v>43</v>
      </c>
      <c r="B82" s="796"/>
      <c r="C82" s="797"/>
      <c r="D82" s="797"/>
      <c r="E82" s="797"/>
      <c r="F82" s="798"/>
      <c r="G82" s="793"/>
      <c r="H82" s="793"/>
      <c r="I82" s="793"/>
      <c r="J82" s="794"/>
      <c r="K82" s="790"/>
      <c r="L82" s="791"/>
      <c r="M82" s="792"/>
      <c r="N82" s="784"/>
      <c r="O82" s="785"/>
      <c r="P82" s="785"/>
      <c r="Q82" s="786"/>
      <c r="R82" s="787"/>
      <c r="S82" s="788"/>
      <c r="T82" s="788"/>
      <c r="U82" s="789"/>
      <c r="V82" s="781"/>
      <c r="W82" s="782"/>
      <c r="X82" s="782"/>
      <c r="Y82" s="782"/>
      <c r="Z82" s="782"/>
      <c r="AA82" s="782"/>
      <c r="AB82" s="782"/>
      <c r="AC82" s="782"/>
      <c r="AD82" s="783"/>
      <c r="AE82" s="716"/>
      <c r="AF82" s="717"/>
      <c r="AG82" s="717"/>
      <c r="AH82" s="717"/>
      <c r="AI82" s="717"/>
      <c r="AJ82" s="718"/>
    </row>
    <row r="83" spans="1:36" ht="14.25" hidden="1" customHeight="1">
      <c r="A83" s="176">
        <v>44</v>
      </c>
      <c r="B83" s="796"/>
      <c r="C83" s="797"/>
      <c r="D83" s="797"/>
      <c r="E83" s="797"/>
      <c r="F83" s="798"/>
      <c r="G83" s="793"/>
      <c r="H83" s="793"/>
      <c r="I83" s="793"/>
      <c r="J83" s="794"/>
      <c r="K83" s="790"/>
      <c r="L83" s="791"/>
      <c r="M83" s="792"/>
      <c r="N83" s="784"/>
      <c r="O83" s="785"/>
      <c r="P83" s="785"/>
      <c r="Q83" s="786"/>
      <c r="R83" s="787"/>
      <c r="S83" s="788"/>
      <c r="T83" s="788"/>
      <c r="U83" s="789"/>
      <c r="V83" s="781"/>
      <c r="W83" s="782"/>
      <c r="X83" s="782"/>
      <c r="Y83" s="782"/>
      <c r="Z83" s="782"/>
      <c r="AA83" s="782"/>
      <c r="AB83" s="782"/>
      <c r="AC83" s="782"/>
      <c r="AD83" s="783"/>
      <c r="AE83" s="716"/>
      <c r="AF83" s="717"/>
      <c r="AG83" s="717"/>
      <c r="AH83" s="717"/>
      <c r="AI83" s="717"/>
      <c r="AJ83" s="718"/>
    </row>
    <row r="84" spans="1:36" ht="14.25" hidden="1" customHeight="1">
      <c r="A84" s="176">
        <v>45</v>
      </c>
      <c r="B84" s="796"/>
      <c r="C84" s="797"/>
      <c r="D84" s="797"/>
      <c r="E84" s="797"/>
      <c r="F84" s="798"/>
      <c r="G84" s="793"/>
      <c r="H84" s="793"/>
      <c r="I84" s="793"/>
      <c r="J84" s="794"/>
      <c r="K84" s="790"/>
      <c r="L84" s="791"/>
      <c r="M84" s="792"/>
      <c r="N84" s="784"/>
      <c r="O84" s="785"/>
      <c r="P84" s="785"/>
      <c r="Q84" s="786"/>
      <c r="R84" s="787"/>
      <c r="S84" s="788"/>
      <c r="T84" s="788"/>
      <c r="U84" s="789"/>
      <c r="V84" s="781"/>
      <c r="W84" s="782"/>
      <c r="X84" s="782"/>
      <c r="Y84" s="782"/>
      <c r="Z84" s="782"/>
      <c r="AA84" s="782"/>
      <c r="AB84" s="782"/>
      <c r="AC84" s="782"/>
      <c r="AD84" s="783"/>
      <c r="AE84" s="716"/>
      <c r="AF84" s="717"/>
      <c r="AG84" s="717"/>
      <c r="AH84" s="717"/>
      <c r="AI84" s="717"/>
      <c r="AJ84" s="718"/>
    </row>
    <row r="85" spans="1:36" ht="14.25" hidden="1" customHeight="1">
      <c r="A85" s="176">
        <v>46</v>
      </c>
      <c r="B85" s="796"/>
      <c r="C85" s="797"/>
      <c r="D85" s="797"/>
      <c r="E85" s="797"/>
      <c r="F85" s="798"/>
      <c r="G85" s="793"/>
      <c r="H85" s="793"/>
      <c r="I85" s="793"/>
      <c r="J85" s="794"/>
      <c r="K85" s="790"/>
      <c r="L85" s="791"/>
      <c r="M85" s="792"/>
      <c r="N85" s="784"/>
      <c r="O85" s="785"/>
      <c r="P85" s="785"/>
      <c r="Q85" s="786"/>
      <c r="R85" s="787"/>
      <c r="S85" s="788"/>
      <c r="T85" s="788"/>
      <c r="U85" s="789"/>
      <c r="V85" s="781"/>
      <c r="W85" s="782"/>
      <c r="X85" s="782"/>
      <c r="Y85" s="782"/>
      <c r="Z85" s="782"/>
      <c r="AA85" s="782"/>
      <c r="AB85" s="782"/>
      <c r="AC85" s="782"/>
      <c r="AD85" s="783"/>
      <c r="AE85" s="716"/>
      <c r="AF85" s="717"/>
      <c r="AG85" s="717"/>
      <c r="AH85" s="717"/>
      <c r="AI85" s="717"/>
      <c r="AJ85" s="718"/>
    </row>
    <row r="86" spans="1:36" ht="14.25" hidden="1" customHeight="1">
      <c r="A86" s="176">
        <v>47</v>
      </c>
      <c r="B86" s="796"/>
      <c r="C86" s="797"/>
      <c r="D86" s="797"/>
      <c r="E86" s="797"/>
      <c r="F86" s="798"/>
      <c r="G86" s="793"/>
      <c r="H86" s="793"/>
      <c r="I86" s="793"/>
      <c r="J86" s="794"/>
      <c r="K86" s="790"/>
      <c r="L86" s="791"/>
      <c r="M86" s="792"/>
      <c r="N86" s="784"/>
      <c r="O86" s="785"/>
      <c r="P86" s="785"/>
      <c r="Q86" s="786"/>
      <c r="R86" s="787"/>
      <c r="S86" s="788"/>
      <c r="T86" s="788"/>
      <c r="U86" s="789"/>
      <c r="V86" s="781"/>
      <c r="W86" s="782"/>
      <c r="X86" s="782"/>
      <c r="Y86" s="782"/>
      <c r="Z86" s="782"/>
      <c r="AA86" s="782"/>
      <c r="AB86" s="782"/>
      <c r="AC86" s="782"/>
      <c r="AD86" s="783"/>
      <c r="AE86" s="716"/>
      <c r="AF86" s="717"/>
      <c r="AG86" s="717"/>
      <c r="AH86" s="717"/>
      <c r="AI86" s="717"/>
      <c r="AJ86" s="718"/>
    </row>
    <row r="87" spans="1:36" ht="14.25" hidden="1" customHeight="1">
      <c r="A87" s="176">
        <v>48</v>
      </c>
      <c r="B87" s="796"/>
      <c r="C87" s="797"/>
      <c r="D87" s="797"/>
      <c r="E87" s="797"/>
      <c r="F87" s="798"/>
      <c r="G87" s="793"/>
      <c r="H87" s="793"/>
      <c r="I87" s="793"/>
      <c r="J87" s="794"/>
      <c r="K87" s="790"/>
      <c r="L87" s="791"/>
      <c r="M87" s="792"/>
      <c r="N87" s="784"/>
      <c r="O87" s="785"/>
      <c r="P87" s="785"/>
      <c r="Q87" s="786"/>
      <c r="R87" s="787"/>
      <c r="S87" s="788"/>
      <c r="T87" s="788"/>
      <c r="U87" s="789"/>
      <c r="V87" s="781"/>
      <c r="W87" s="782"/>
      <c r="X87" s="782"/>
      <c r="Y87" s="782"/>
      <c r="Z87" s="782"/>
      <c r="AA87" s="782"/>
      <c r="AB87" s="782"/>
      <c r="AC87" s="782"/>
      <c r="AD87" s="783"/>
      <c r="AE87" s="716"/>
      <c r="AF87" s="717"/>
      <c r="AG87" s="717"/>
      <c r="AH87" s="717"/>
      <c r="AI87" s="717"/>
      <c r="AJ87" s="718"/>
    </row>
    <row r="88" spans="1:36" ht="14.25" hidden="1" customHeight="1">
      <c r="A88" s="176">
        <v>49</v>
      </c>
      <c r="B88" s="796"/>
      <c r="C88" s="797"/>
      <c r="D88" s="797"/>
      <c r="E88" s="797"/>
      <c r="F88" s="798"/>
      <c r="G88" s="793"/>
      <c r="H88" s="793"/>
      <c r="I88" s="793"/>
      <c r="J88" s="794"/>
      <c r="K88" s="790"/>
      <c r="L88" s="791"/>
      <c r="M88" s="792"/>
      <c r="N88" s="784"/>
      <c r="O88" s="785"/>
      <c r="P88" s="785"/>
      <c r="Q88" s="786"/>
      <c r="R88" s="787"/>
      <c r="S88" s="788"/>
      <c r="T88" s="788"/>
      <c r="U88" s="789"/>
      <c r="V88" s="781"/>
      <c r="W88" s="782"/>
      <c r="X88" s="782"/>
      <c r="Y88" s="782"/>
      <c r="Z88" s="782"/>
      <c r="AA88" s="782"/>
      <c r="AB88" s="782"/>
      <c r="AC88" s="782"/>
      <c r="AD88" s="783"/>
      <c r="AE88" s="716"/>
      <c r="AF88" s="717"/>
      <c r="AG88" s="717"/>
      <c r="AH88" s="717"/>
      <c r="AI88" s="717"/>
      <c r="AJ88" s="718"/>
    </row>
    <row r="89" spans="1:36" ht="14.25" hidden="1" customHeight="1">
      <c r="A89" s="176">
        <v>50</v>
      </c>
      <c r="B89" s="796"/>
      <c r="C89" s="797"/>
      <c r="D89" s="797"/>
      <c r="E89" s="797"/>
      <c r="F89" s="798"/>
      <c r="G89" s="793"/>
      <c r="H89" s="793"/>
      <c r="I89" s="793"/>
      <c r="J89" s="794"/>
      <c r="K89" s="790"/>
      <c r="L89" s="791"/>
      <c r="M89" s="792"/>
      <c r="N89" s="784"/>
      <c r="O89" s="785"/>
      <c r="P89" s="785"/>
      <c r="Q89" s="786"/>
      <c r="R89" s="787"/>
      <c r="S89" s="788"/>
      <c r="T89" s="788"/>
      <c r="U89" s="789"/>
      <c r="V89" s="781"/>
      <c r="W89" s="782"/>
      <c r="X89" s="782"/>
      <c r="Y89" s="782"/>
      <c r="Z89" s="782"/>
      <c r="AA89" s="782"/>
      <c r="AB89" s="782"/>
      <c r="AC89" s="782"/>
      <c r="AD89" s="783"/>
      <c r="AE89" s="716"/>
      <c r="AF89" s="717"/>
      <c r="AG89" s="717"/>
      <c r="AH89" s="717"/>
      <c r="AI89" s="717"/>
      <c r="AJ89" s="718"/>
    </row>
    <row r="90" spans="1:36" ht="14.25" hidden="1" customHeight="1">
      <c r="A90" s="176">
        <v>51</v>
      </c>
      <c r="B90" s="796"/>
      <c r="C90" s="797"/>
      <c r="D90" s="797"/>
      <c r="E90" s="797"/>
      <c r="F90" s="798"/>
      <c r="G90" s="793"/>
      <c r="H90" s="793"/>
      <c r="I90" s="793"/>
      <c r="J90" s="794"/>
      <c r="K90" s="790"/>
      <c r="L90" s="791"/>
      <c r="M90" s="792"/>
      <c r="N90" s="784"/>
      <c r="O90" s="785"/>
      <c r="P90" s="785"/>
      <c r="Q90" s="786"/>
      <c r="R90" s="787"/>
      <c r="S90" s="788"/>
      <c r="T90" s="788"/>
      <c r="U90" s="789"/>
      <c r="V90" s="781"/>
      <c r="W90" s="782"/>
      <c r="X90" s="782"/>
      <c r="Y90" s="782"/>
      <c r="Z90" s="782"/>
      <c r="AA90" s="782"/>
      <c r="AB90" s="782"/>
      <c r="AC90" s="782"/>
      <c r="AD90" s="783"/>
      <c r="AE90" s="716"/>
      <c r="AF90" s="717"/>
      <c r="AG90" s="717"/>
      <c r="AH90" s="717"/>
      <c r="AI90" s="717"/>
      <c r="AJ90" s="718"/>
    </row>
    <row r="91" spans="1:36" ht="14.25" hidden="1" customHeight="1">
      <c r="A91" s="176">
        <v>52</v>
      </c>
      <c r="B91" s="796"/>
      <c r="C91" s="797"/>
      <c r="D91" s="797"/>
      <c r="E91" s="797"/>
      <c r="F91" s="798"/>
      <c r="G91" s="793"/>
      <c r="H91" s="793"/>
      <c r="I91" s="793"/>
      <c r="J91" s="794"/>
      <c r="K91" s="790"/>
      <c r="L91" s="791"/>
      <c r="M91" s="792"/>
      <c r="N91" s="784"/>
      <c r="O91" s="785"/>
      <c r="P91" s="785"/>
      <c r="Q91" s="786"/>
      <c r="R91" s="787"/>
      <c r="S91" s="788"/>
      <c r="T91" s="788"/>
      <c r="U91" s="789"/>
      <c r="V91" s="781"/>
      <c r="W91" s="782"/>
      <c r="X91" s="782"/>
      <c r="Y91" s="782"/>
      <c r="Z91" s="782"/>
      <c r="AA91" s="782"/>
      <c r="AB91" s="782"/>
      <c r="AC91" s="782"/>
      <c r="AD91" s="783"/>
      <c r="AE91" s="716"/>
      <c r="AF91" s="717"/>
      <c r="AG91" s="717"/>
      <c r="AH91" s="717"/>
      <c r="AI91" s="717"/>
      <c r="AJ91" s="718"/>
    </row>
    <row r="92" spans="1:36" ht="14.25" hidden="1" customHeight="1">
      <c r="A92" s="176">
        <v>53</v>
      </c>
      <c r="B92" s="796"/>
      <c r="C92" s="797"/>
      <c r="D92" s="797"/>
      <c r="E92" s="797"/>
      <c r="F92" s="798"/>
      <c r="G92" s="793"/>
      <c r="H92" s="793"/>
      <c r="I92" s="793"/>
      <c r="J92" s="794"/>
      <c r="K92" s="790"/>
      <c r="L92" s="791"/>
      <c r="M92" s="792"/>
      <c r="N92" s="784"/>
      <c r="O92" s="785"/>
      <c r="P92" s="785"/>
      <c r="Q92" s="786"/>
      <c r="R92" s="787"/>
      <c r="S92" s="788"/>
      <c r="T92" s="788"/>
      <c r="U92" s="789"/>
      <c r="V92" s="781"/>
      <c r="W92" s="782"/>
      <c r="X92" s="782"/>
      <c r="Y92" s="782"/>
      <c r="Z92" s="782"/>
      <c r="AA92" s="782"/>
      <c r="AB92" s="782"/>
      <c r="AC92" s="782"/>
      <c r="AD92" s="783"/>
      <c r="AE92" s="716"/>
      <c r="AF92" s="717"/>
      <c r="AG92" s="717"/>
      <c r="AH92" s="717"/>
      <c r="AI92" s="717"/>
      <c r="AJ92" s="718"/>
    </row>
    <row r="93" spans="1:36" ht="14.25" hidden="1" customHeight="1">
      <c r="A93" s="176">
        <v>54</v>
      </c>
      <c r="B93" s="796"/>
      <c r="C93" s="797"/>
      <c r="D93" s="797"/>
      <c r="E93" s="797"/>
      <c r="F93" s="798"/>
      <c r="G93" s="793"/>
      <c r="H93" s="793"/>
      <c r="I93" s="793"/>
      <c r="J93" s="794"/>
      <c r="K93" s="790"/>
      <c r="L93" s="791"/>
      <c r="M93" s="792"/>
      <c r="N93" s="784"/>
      <c r="O93" s="785"/>
      <c r="P93" s="785"/>
      <c r="Q93" s="786"/>
      <c r="R93" s="787"/>
      <c r="S93" s="788"/>
      <c r="T93" s="788"/>
      <c r="U93" s="789"/>
      <c r="V93" s="781"/>
      <c r="W93" s="782"/>
      <c r="X93" s="782"/>
      <c r="Y93" s="782"/>
      <c r="Z93" s="782"/>
      <c r="AA93" s="782"/>
      <c r="AB93" s="782"/>
      <c r="AC93" s="782"/>
      <c r="AD93" s="783"/>
      <c r="AE93" s="716"/>
      <c r="AF93" s="717"/>
      <c r="AG93" s="717"/>
      <c r="AH93" s="717"/>
      <c r="AI93" s="717"/>
      <c r="AJ93" s="718"/>
    </row>
    <row r="94" spans="1:36" ht="14.25" hidden="1" customHeight="1">
      <c r="A94" s="176">
        <v>55</v>
      </c>
      <c r="B94" s="796"/>
      <c r="C94" s="797"/>
      <c r="D94" s="797"/>
      <c r="E94" s="797"/>
      <c r="F94" s="798"/>
      <c r="G94" s="793"/>
      <c r="H94" s="793"/>
      <c r="I94" s="793"/>
      <c r="J94" s="794"/>
      <c r="K94" s="790"/>
      <c r="L94" s="791"/>
      <c r="M94" s="792"/>
      <c r="N94" s="784"/>
      <c r="O94" s="785"/>
      <c r="P94" s="785"/>
      <c r="Q94" s="786"/>
      <c r="R94" s="787"/>
      <c r="S94" s="788"/>
      <c r="T94" s="788"/>
      <c r="U94" s="789"/>
      <c r="V94" s="781"/>
      <c r="W94" s="782"/>
      <c r="X94" s="782"/>
      <c r="Y94" s="782"/>
      <c r="Z94" s="782"/>
      <c r="AA94" s="782"/>
      <c r="AB94" s="782"/>
      <c r="AC94" s="782"/>
      <c r="AD94" s="783"/>
      <c r="AE94" s="716"/>
      <c r="AF94" s="717"/>
      <c r="AG94" s="717"/>
      <c r="AH94" s="717"/>
      <c r="AI94" s="717"/>
      <c r="AJ94" s="718"/>
    </row>
    <row r="95" spans="1:36" ht="14.25" hidden="1" customHeight="1">
      <c r="A95" s="176">
        <v>56</v>
      </c>
      <c r="B95" s="796"/>
      <c r="C95" s="797"/>
      <c r="D95" s="797"/>
      <c r="E95" s="797"/>
      <c r="F95" s="798"/>
      <c r="G95" s="793"/>
      <c r="H95" s="793"/>
      <c r="I95" s="793"/>
      <c r="J95" s="794"/>
      <c r="K95" s="790"/>
      <c r="L95" s="791"/>
      <c r="M95" s="792"/>
      <c r="N95" s="784"/>
      <c r="O95" s="785"/>
      <c r="P95" s="785"/>
      <c r="Q95" s="786"/>
      <c r="R95" s="787"/>
      <c r="S95" s="788"/>
      <c r="T95" s="788"/>
      <c r="U95" s="789"/>
      <c r="V95" s="781"/>
      <c r="W95" s="782"/>
      <c r="X95" s="782"/>
      <c r="Y95" s="782"/>
      <c r="Z95" s="782"/>
      <c r="AA95" s="782"/>
      <c r="AB95" s="782"/>
      <c r="AC95" s="782"/>
      <c r="AD95" s="783"/>
      <c r="AE95" s="716"/>
      <c r="AF95" s="717"/>
      <c r="AG95" s="717"/>
      <c r="AH95" s="717"/>
      <c r="AI95" s="717"/>
      <c r="AJ95" s="718"/>
    </row>
    <row r="96" spans="1:36" ht="14.25" hidden="1" customHeight="1">
      <c r="A96" s="176">
        <v>57</v>
      </c>
      <c r="B96" s="796"/>
      <c r="C96" s="797"/>
      <c r="D96" s="797"/>
      <c r="E96" s="797"/>
      <c r="F96" s="798"/>
      <c r="G96" s="793"/>
      <c r="H96" s="793"/>
      <c r="I96" s="793"/>
      <c r="J96" s="794"/>
      <c r="K96" s="790"/>
      <c r="L96" s="791"/>
      <c r="M96" s="792"/>
      <c r="N96" s="784"/>
      <c r="O96" s="785"/>
      <c r="P96" s="785"/>
      <c r="Q96" s="786"/>
      <c r="R96" s="787"/>
      <c r="S96" s="788"/>
      <c r="T96" s="788"/>
      <c r="U96" s="789"/>
      <c r="V96" s="781"/>
      <c r="W96" s="782"/>
      <c r="X96" s="782"/>
      <c r="Y96" s="782"/>
      <c r="Z96" s="782"/>
      <c r="AA96" s="782"/>
      <c r="AB96" s="782"/>
      <c r="AC96" s="782"/>
      <c r="AD96" s="783"/>
      <c r="AE96" s="716"/>
      <c r="AF96" s="717"/>
      <c r="AG96" s="717"/>
      <c r="AH96" s="717"/>
      <c r="AI96" s="717"/>
      <c r="AJ96" s="718"/>
    </row>
    <row r="97" spans="1:36" ht="14.25" hidden="1" customHeight="1">
      <c r="A97" s="176">
        <v>58</v>
      </c>
      <c r="B97" s="796"/>
      <c r="C97" s="797"/>
      <c r="D97" s="797"/>
      <c r="E97" s="797"/>
      <c r="F97" s="798"/>
      <c r="G97" s="793"/>
      <c r="H97" s="793"/>
      <c r="I97" s="793"/>
      <c r="J97" s="794"/>
      <c r="K97" s="790"/>
      <c r="L97" s="791"/>
      <c r="M97" s="792"/>
      <c r="N97" s="784"/>
      <c r="O97" s="785"/>
      <c r="P97" s="785"/>
      <c r="Q97" s="786"/>
      <c r="R97" s="787"/>
      <c r="S97" s="788"/>
      <c r="T97" s="788"/>
      <c r="U97" s="789"/>
      <c r="V97" s="781"/>
      <c r="W97" s="782"/>
      <c r="X97" s="782"/>
      <c r="Y97" s="782"/>
      <c r="Z97" s="782"/>
      <c r="AA97" s="782"/>
      <c r="AB97" s="782"/>
      <c r="AC97" s="782"/>
      <c r="AD97" s="783"/>
      <c r="AE97" s="716"/>
      <c r="AF97" s="717"/>
      <c r="AG97" s="717"/>
      <c r="AH97" s="717"/>
      <c r="AI97" s="717"/>
      <c r="AJ97" s="718"/>
    </row>
    <row r="98" spans="1:36" ht="14.25" hidden="1" customHeight="1">
      <c r="A98" s="176">
        <v>59</v>
      </c>
      <c r="B98" s="796"/>
      <c r="C98" s="797"/>
      <c r="D98" s="797"/>
      <c r="E98" s="797"/>
      <c r="F98" s="798"/>
      <c r="G98" s="793"/>
      <c r="H98" s="793"/>
      <c r="I98" s="793"/>
      <c r="J98" s="794"/>
      <c r="K98" s="790"/>
      <c r="L98" s="791"/>
      <c r="M98" s="792"/>
      <c r="N98" s="784"/>
      <c r="O98" s="785"/>
      <c r="P98" s="785"/>
      <c r="Q98" s="786"/>
      <c r="R98" s="787"/>
      <c r="S98" s="788"/>
      <c r="T98" s="788"/>
      <c r="U98" s="789"/>
      <c r="V98" s="781"/>
      <c r="W98" s="782"/>
      <c r="X98" s="782"/>
      <c r="Y98" s="782"/>
      <c r="Z98" s="782"/>
      <c r="AA98" s="782"/>
      <c r="AB98" s="782"/>
      <c r="AC98" s="782"/>
      <c r="AD98" s="783"/>
      <c r="AE98" s="716"/>
      <c r="AF98" s="717"/>
      <c r="AG98" s="717"/>
      <c r="AH98" s="717"/>
      <c r="AI98" s="717"/>
      <c r="AJ98" s="718"/>
    </row>
    <row r="99" spans="1:36" ht="14.25" hidden="1" customHeight="1">
      <c r="A99" s="176">
        <v>60</v>
      </c>
      <c r="B99" s="796"/>
      <c r="C99" s="797"/>
      <c r="D99" s="797"/>
      <c r="E99" s="797"/>
      <c r="F99" s="798"/>
      <c r="G99" s="793"/>
      <c r="H99" s="793"/>
      <c r="I99" s="793"/>
      <c r="J99" s="794"/>
      <c r="K99" s="790"/>
      <c r="L99" s="791"/>
      <c r="M99" s="792"/>
      <c r="N99" s="784"/>
      <c r="O99" s="785"/>
      <c r="P99" s="785"/>
      <c r="Q99" s="786"/>
      <c r="R99" s="787"/>
      <c r="S99" s="788"/>
      <c r="T99" s="788"/>
      <c r="U99" s="789"/>
      <c r="V99" s="781"/>
      <c r="W99" s="782"/>
      <c r="X99" s="782"/>
      <c r="Y99" s="782"/>
      <c r="Z99" s="782"/>
      <c r="AA99" s="782"/>
      <c r="AB99" s="782"/>
      <c r="AC99" s="782"/>
      <c r="AD99" s="783"/>
      <c r="AE99" s="716"/>
      <c r="AF99" s="717"/>
      <c r="AG99" s="717"/>
      <c r="AH99" s="717"/>
      <c r="AI99" s="717"/>
      <c r="AJ99" s="718"/>
    </row>
    <row r="100" spans="1:36" ht="14.25" hidden="1" customHeight="1">
      <c r="A100" s="176">
        <v>61</v>
      </c>
      <c r="B100" s="796"/>
      <c r="C100" s="797"/>
      <c r="D100" s="797"/>
      <c r="E100" s="797"/>
      <c r="F100" s="798"/>
      <c r="G100" s="793"/>
      <c r="H100" s="793"/>
      <c r="I100" s="793"/>
      <c r="J100" s="794"/>
      <c r="K100" s="790"/>
      <c r="L100" s="791"/>
      <c r="M100" s="792"/>
      <c r="N100" s="784"/>
      <c r="O100" s="785"/>
      <c r="P100" s="785"/>
      <c r="Q100" s="786"/>
      <c r="R100" s="787"/>
      <c r="S100" s="788"/>
      <c r="T100" s="788"/>
      <c r="U100" s="789"/>
      <c r="V100" s="781"/>
      <c r="W100" s="782"/>
      <c r="X100" s="782"/>
      <c r="Y100" s="782"/>
      <c r="Z100" s="782"/>
      <c r="AA100" s="782"/>
      <c r="AB100" s="782"/>
      <c r="AC100" s="782"/>
      <c r="AD100" s="783"/>
      <c r="AE100" s="716"/>
      <c r="AF100" s="717"/>
      <c r="AG100" s="717"/>
      <c r="AH100" s="717"/>
      <c r="AI100" s="717"/>
      <c r="AJ100" s="718"/>
    </row>
    <row r="101" spans="1:36" ht="14.25" hidden="1" customHeight="1">
      <c r="A101" s="176">
        <v>62</v>
      </c>
      <c r="B101" s="796"/>
      <c r="C101" s="797"/>
      <c r="D101" s="797"/>
      <c r="E101" s="797"/>
      <c r="F101" s="798"/>
      <c r="G101" s="793"/>
      <c r="H101" s="793"/>
      <c r="I101" s="793"/>
      <c r="J101" s="794"/>
      <c r="K101" s="790"/>
      <c r="L101" s="791"/>
      <c r="M101" s="792"/>
      <c r="N101" s="784"/>
      <c r="O101" s="785"/>
      <c r="P101" s="785"/>
      <c r="Q101" s="786"/>
      <c r="R101" s="787"/>
      <c r="S101" s="788"/>
      <c r="T101" s="788"/>
      <c r="U101" s="789"/>
      <c r="V101" s="781"/>
      <c r="W101" s="782"/>
      <c r="X101" s="782"/>
      <c r="Y101" s="782"/>
      <c r="Z101" s="782"/>
      <c r="AA101" s="782"/>
      <c r="AB101" s="782"/>
      <c r="AC101" s="782"/>
      <c r="AD101" s="783"/>
      <c r="AE101" s="716"/>
      <c r="AF101" s="717"/>
      <c r="AG101" s="717"/>
      <c r="AH101" s="717"/>
      <c r="AI101" s="717"/>
      <c r="AJ101" s="718"/>
    </row>
    <row r="102" spans="1:36" ht="14.25" hidden="1" customHeight="1">
      <c r="A102" s="176">
        <v>63</v>
      </c>
      <c r="B102" s="796"/>
      <c r="C102" s="797"/>
      <c r="D102" s="797"/>
      <c r="E102" s="797"/>
      <c r="F102" s="798"/>
      <c r="G102" s="793"/>
      <c r="H102" s="793"/>
      <c r="I102" s="793"/>
      <c r="J102" s="794"/>
      <c r="K102" s="790"/>
      <c r="L102" s="791"/>
      <c r="M102" s="792"/>
      <c r="N102" s="784"/>
      <c r="O102" s="785"/>
      <c r="P102" s="785"/>
      <c r="Q102" s="786"/>
      <c r="R102" s="787"/>
      <c r="S102" s="788"/>
      <c r="T102" s="788"/>
      <c r="U102" s="789"/>
      <c r="V102" s="781"/>
      <c r="W102" s="782"/>
      <c r="X102" s="782"/>
      <c r="Y102" s="782"/>
      <c r="Z102" s="782"/>
      <c r="AA102" s="782"/>
      <c r="AB102" s="782"/>
      <c r="AC102" s="782"/>
      <c r="AD102" s="783"/>
      <c r="AE102" s="716"/>
      <c r="AF102" s="717"/>
      <c r="AG102" s="717"/>
      <c r="AH102" s="717"/>
      <c r="AI102" s="717"/>
      <c r="AJ102" s="718"/>
    </row>
    <row r="103" spans="1:36" ht="14.25" hidden="1" customHeight="1">
      <c r="A103" s="176">
        <v>64</v>
      </c>
      <c r="B103" s="796"/>
      <c r="C103" s="797"/>
      <c r="D103" s="797"/>
      <c r="E103" s="797"/>
      <c r="F103" s="798"/>
      <c r="G103" s="793"/>
      <c r="H103" s="793"/>
      <c r="I103" s="793"/>
      <c r="J103" s="794"/>
      <c r="K103" s="790"/>
      <c r="L103" s="791"/>
      <c r="M103" s="792"/>
      <c r="N103" s="784"/>
      <c r="O103" s="785"/>
      <c r="P103" s="785"/>
      <c r="Q103" s="786"/>
      <c r="R103" s="787"/>
      <c r="S103" s="788"/>
      <c r="T103" s="788"/>
      <c r="U103" s="789"/>
      <c r="V103" s="781"/>
      <c r="W103" s="782"/>
      <c r="X103" s="782"/>
      <c r="Y103" s="782"/>
      <c r="Z103" s="782"/>
      <c r="AA103" s="782"/>
      <c r="AB103" s="782"/>
      <c r="AC103" s="782"/>
      <c r="AD103" s="783"/>
      <c r="AE103" s="716"/>
      <c r="AF103" s="717"/>
      <c r="AG103" s="717"/>
      <c r="AH103" s="717"/>
      <c r="AI103" s="717"/>
      <c r="AJ103" s="718"/>
    </row>
    <row r="104" spans="1:36" ht="14.25" hidden="1" customHeight="1">
      <c r="A104" s="176">
        <v>65</v>
      </c>
      <c r="B104" s="796"/>
      <c r="C104" s="797"/>
      <c r="D104" s="797"/>
      <c r="E104" s="797"/>
      <c r="F104" s="798"/>
      <c r="G104" s="793"/>
      <c r="H104" s="793"/>
      <c r="I104" s="793"/>
      <c r="J104" s="794"/>
      <c r="K104" s="790"/>
      <c r="L104" s="791"/>
      <c r="M104" s="792"/>
      <c r="N104" s="784"/>
      <c r="O104" s="785"/>
      <c r="P104" s="785"/>
      <c r="Q104" s="786"/>
      <c r="R104" s="787"/>
      <c r="S104" s="788"/>
      <c r="T104" s="788"/>
      <c r="U104" s="789"/>
      <c r="V104" s="781"/>
      <c r="W104" s="782"/>
      <c r="X104" s="782"/>
      <c r="Y104" s="782"/>
      <c r="Z104" s="782"/>
      <c r="AA104" s="782"/>
      <c r="AB104" s="782"/>
      <c r="AC104" s="782"/>
      <c r="AD104" s="783"/>
      <c r="AE104" s="716"/>
      <c r="AF104" s="717"/>
      <c r="AG104" s="717"/>
      <c r="AH104" s="717"/>
      <c r="AI104" s="717"/>
      <c r="AJ104" s="718"/>
    </row>
    <row r="105" spans="1:36" ht="14.25" hidden="1" customHeight="1">
      <c r="A105" s="176">
        <v>66</v>
      </c>
      <c r="B105" s="796"/>
      <c r="C105" s="797"/>
      <c r="D105" s="797"/>
      <c r="E105" s="797"/>
      <c r="F105" s="798"/>
      <c r="G105" s="793"/>
      <c r="H105" s="793"/>
      <c r="I105" s="793"/>
      <c r="J105" s="794"/>
      <c r="K105" s="790"/>
      <c r="L105" s="791"/>
      <c r="M105" s="792"/>
      <c r="N105" s="784"/>
      <c r="O105" s="785"/>
      <c r="P105" s="785"/>
      <c r="Q105" s="786"/>
      <c r="R105" s="787"/>
      <c r="S105" s="788"/>
      <c r="T105" s="788"/>
      <c r="U105" s="789"/>
      <c r="V105" s="781"/>
      <c r="W105" s="782"/>
      <c r="X105" s="782"/>
      <c r="Y105" s="782"/>
      <c r="Z105" s="782"/>
      <c r="AA105" s="782"/>
      <c r="AB105" s="782"/>
      <c r="AC105" s="782"/>
      <c r="AD105" s="783"/>
      <c r="AE105" s="716"/>
      <c r="AF105" s="717"/>
      <c r="AG105" s="717"/>
      <c r="AH105" s="717"/>
      <c r="AI105" s="717"/>
      <c r="AJ105" s="718"/>
    </row>
    <row r="106" spans="1:36" ht="14.25" hidden="1" customHeight="1">
      <c r="A106" s="176">
        <v>67</v>
      </c>
      <c r="B106" s="796"/>
      <c r="C106" s="797"/>
      <c r="D106" s="797"/>
      <c r="E106" s="797"/>
      <c r="F106" s="798"/>
      <c r="G106" s="793"/>
      <c r="H106" s="793"/>
      <c r="I106" s="793"/>
      <c r="J106" s="794"/>
      <c r="K106" s="790"/>
      <c r="L106" s="791"/>
      <c r="M106" s="792"/>
      <c r="N106" s="784"/>
      <c r="O106" s="785"/>
      <c r="P106" s="785"/>
      <c r="Q106" s="786"/>
      <c r="R106" s="787"/>
      <c r="S106" s="788"/>
      <c r="T106" s="788"/>
      <c r="U106" s="789"/>
      <c r="V106" s="781"/>
      <c r="W106" s="782"/>
      <c r="X106" s="782"/>
      <c r="Y106" s="782"/>
      <c r="Z106" s="782"/>
      <c r="AA106" s="782"/>
      <c r="AB106" s="782"/>
      <c r="AC106" s="782"/>
      <c r="AD106" s="783"/>
      <c r="AE106" s="716"/>
      <c r="AF106" s="717"/>
      <c r="AG106" s="717"/>
      <c r="AH106" s="717"/>
      <c r="AI106" s="717"/>
      <c r="AJ106" s="718"/>
    </row>
    <row r="107" spans="1:36" ht="14.25" hidden="1" customHeight="1">
      <c r="A107" s="176">
        <v>68</v>
      </c>
      <c r="B107" s="796"/>
      <c r="C107" s="797"/>
      <c r="D107" s="797"/>
      <c r="E107" s="797"/>
      <c r="F107" s="798"/>
      <c r="G107" s="793"/>
      <c r="H107" s="793"/>
      <c r="I107" s="793"/>
      <c r="J107" s="794"/>
      <c r="K107" s="790"/>
      <c r="L107" s="791"/>
      <c r="M107" s="792"/>
      <c r="N107" s="784"/>
      <c r="O107" s="785"/>
      <c r="P107" s="785"/>
      <c r="Q107" s="786"/>
      <c r="R107" s="787"/>
      <c r="S107" s="788"/>
      <c r="T107" s="788"/>
      <c r="U107" s="789"/>
      <c r="V107" s="781"/>
      <c r="W107" s="782"/>
      <c r="X107" s="782"/>
      <c r="Y107" s="782"/>
      <c r="Z107" s="782"/>
      <c r="AA107" s="782"/>
      <c r="AB107" s="782"/>
      <c r="AC107" s="782"/>
      <c r="AD107" s="783"/>
      <c r="AE107" s="716"/>
      <c r="AF107" s="717"/>
      <c r="AG107" s="717"/>
      <c r="AH107" s="717"/>
      <c r="AI107" s="717"/>
      <c r="AJ107" s="718"/>
    </row>
    <row r="108" spans="1:36" ht="14.25" hidden="1" customHeight="1">
      <c r="A108" s="176">
        <v>69</v>
      </c>
      <c r="B108" s="796"/>
      <c r="C108" s="797"/>
      <c r="D108" s="797"/>
      <c r="E108" s="797"/>
      <c r="F108" s="798"/>
      <c r="G108" s="793"/>
      <c r="H108" s="793"/>
      <c r="I108" s="793"/>
      <c r="J108" s="794"/>
      <c r="K108" s="790"/>
      <c r="L108" s="791"/>
      <c r="M108" s="792"/>
      <c r="N108" s="784"/>
      <c r="O108" s="785"/>
      <c r="P108" s="785"/>
      <c r="Q108" s="786"/>
      <c r="R108" s="787"/>
      <c r="S108" s="788"/>
      <c r="T108" s="788"/>
      <c r="U108" s="789"/>
      <c r="V108" s="781"/>
      <c r="W108" s="782"/>
      <c r="X108" s="782"/>
      <c r="Y108" s="782"/>
      <c r="Z108" s="782"/>
      <c r="AA108" s="782"/>
      <c r="AB108" s="782"/>
      <c r="AC108" s="782"/>
      <c r="AD108" s="783"/>
      <c r="AE108" s="716"/>
      <c r="AF108" s="717"/>
      <c r="AG108" s="717"/>
      <c r="AH108" s="717"/>
      <c r="AI108" s="717"/>
      <c r="AJ108" s="718"/>
    </row>
    <row r="109" spans="1:36" ht="14.25" hidden="1" customHeight="1">
      <c r="A109" s="176">
        <v>70</v>
      </c>
      <c r="B109" s="796"/>
      <c r="C109" s="797"/>
      <c r="D109" s="797"/>
      <c r="E109" s="797"/>
      <c r="F109" s="798"/>
      <c r="G109" s="793"/>
      <c r="H109" s="793"/>
      <c r="I109" s="793"/>
      <c r="J109" s="794"/>
      <c r="K109" s="790"/>
      <c r="L109" s="791"/>
      <c r="M109" s="792"/>
      <c r="N109" s="784"/>
      <c r="O109" s="785"/>
      <c r="P109" s="785"/>
      <c r="Q109" s="786"/>
      <c r="R109" s="787"/>
      <c r="S109" s="788"/>
      <c r="T109" s="788"/>
      <c r="U109" s="789"/>
      <c r="V109" s="781"/>
      <c r="W109" s="782"/>
      <c r="X109" s="782"/>
      <c r="Y109" s="782"/>
      <c r="Z109" s="782"/>
      <c r="AA109" s="782"/>
      <c r="AB109" s="782"/>
      <c r="AC109" s="782"/>
      <c r="AD109" s="783"/>
      <c r="AE109" s="716"/>
      <c r="AF109" s="717"/>
      <c r="AG109" s="717"/>
      <c r="AH109" s="717"/>
      <c r="AI109" s="717"/>
      <c r="AJ109" s="718"/>
    </row>
    <row r="110" spans="1:36" ht="14.25" hidden="1" customHeight="1">
      <c r="A110" s="176">
        <v>71</v>
      </c>
      <c r="B110" s="796"/>
      <c r="C110" s="797"/>
      <c r="D110" s="797"/>
      <c r="E110" s="797"/>
      <c r="F110" s="798"/>
      <c r="G110" s="793"/>
      <c r="H110" s="793"/>
      <c r="I110" s="793"/>
      <c r="J110" s="794"/>
      <c r="K110" s="790"/>
      <c r="L110" s="791"/>
      <c r="M110" s="792"/>
      <c r="N110" s="784"/>
      <c r="O110" s="785"/>
      <c r="P110" s="785"/>
      <c r="Q110" s="786"/>
      <c r="R110" s="787"/>
      <c r="S110" s="788"/>
      <c r="T110" s="788"/>
      <c r="U110" s="789"/>
      <c r="V110" s="781"/>
      <c r="W110" s="782"/>
      <c r="X110" s="782"/>
      <c r="Y110" s="782"/>
      <c r="Z110" s="782"/>
      <c r="AA110" s="782"/>
      <c r="AB110" s="782"/>
      <c r="AC110" s="782"/>
      <c r="AD110" s="783"/>
      <c r="AE110" s="716"/>
      <c r="AF110" s="717"/>
      <c r="AG110" s="717"/>
      <c r="AH110" s="717"/>
      <c r="AI110" s="717"/>
      <c r="AJ110" s="718"/>
    </row>
    <row r="111" spans="1:36" ht="14.25" hidden="1" customHeight="1">
      <c r="A111" s="176">
        <v>72</v>
      </c>
      <c r="B111" s="796"/>
      <c r="C111" s="797"/>
      <c r="D111" s="797"/>
      <c r="E111" s="797"/>
      <c r="F111" s="798"/>
      <c r="G111" s="793"/>
      <c r="H111" s="793"/>
      <c r="I111" s="793"/>
      <c r="J111" s="794"/>
      <c r="K111" s="790"/>
      <c r="L111" s="791"/>
      <c r="M111" s="792"/>
      <c r="N111" s="784"/>
      <c r="O111" s="785"/>
      <c r="P111" s="785"/>
      <c r="Q111" s="786"/>
      <c r="R111" s="787"/>
      <c r="S111" s="788"/>
      <c r="T111" s="788"/>
      <c r="U111" s="789"/>
      <c r="V111" s="781"/>
      <c r="W111" s="782"/>
      <c r="X111" s="782"/>
      <c r="Y111" s="782"/>
      <c r="Z111" s="782"/>
      <c r="AA111" s="782"/>
      <c r="AB111" s="782"/>
      <c r="AC111" s="782"/>
      <c r="AD111" s="783"/>
      <c r="AE111" s="716"/>
      <c r="AF111" s="717"/>
      <c r="AG111" s="717"/>
      <c r="AH111" s="717"/>
      <c r="AI111" s="717"/>
      <c r="AJ111" s="718"/>
    </row>
    <row r="112" spans="1:36" ht="14.25" hidden="1" customHeight="1">
      <c r="A112" s="176">
        <v>73</v>
      </c>
      <c r="B112" s="796"/>
      <c r="C112" s="797"/>
      <c r="D112" s="797"/>
      <c r="E112" s="797"/>
      <c r="F112" s="798"/>
      <c r="G112" s="793"/>
      <c r="H112" s="793"/>
      <c r="I112" s="793"/>
      <c r="J112" s="794"/>
      <c r="K112" s="790"/>
      <c r="L112" s="791"/>
      <c r="M112" s="792"/>
      <c r="N112" s="784"/>
      <c r="O112" s="785"/>
      <c r="P112" s="785"/>
      <c r="Q112" s="786"/>
      <c r="R112" s="787"/>
      <c r="S112" s="788"/>
      <c r="T112" s="788"/>
      <c r="U112" s="789"/>
      <c r="V112" s="781"/>
      <c r="W112" s="782"/>
      <c r="X112" s="782"/>
      <c r="Y112" s="782"/>
      <c r="Z112" s="782"/>
      <c r="AA112" s="782"/>
      <c r="AB112" s="782"/>
      <c r="AC112" s="782"/>
      <c r="AD112" s="783"/>
      <c r="AE112" s="716"/>
      <c r="AF112" s="717"/>
      <c r="AG112" s="717"/>
      <c r="AH112" s="717"/>
      <c r="AI112" s="717"/>
      <c r="AJ112" s="718"/>
    </row>
    <row r="113" spans="1:51" ht="14.25" hidden="1" customHeight="1">
      <c r="A113" s="176">
        <v>74</v>
      </c>
      <c r="B113" s="796"/>
      <c r="C113" s="797"/>
      <c r="D113" s="797"/>
      <c r="E113" s="797"/>
      <c r="F113" s="798"/>
      <c r="G113" s="793"/>
      <c r="H113" s="793"/>
      <c r="I113" s="793"/>
      <c r="J113" s="794"/>
      <c r="K113" s="790"/>
      <c r="L113" s="791"/>
      <c r="M113" s="792"/>
      <c r="N113" s="784"/>
      <c r="O113" s="785"/>
      <c r="P113" s="785"/>
      <c r="Q113" s="786"/>
      <c r="R113" s="787"/>
      <c r="S113" s="788"/>
      <c r="T113" s="788"/>
      <c r="U113" s="789"/>
      <c r="V113" s="781"/>
      <c r="W113" s="782"/>
      <c r="X113" s="782"/>
      <c r="Y113" s="782"/>
      <c r="Z113" s="782"/>
      <c r="AA113" s="782"/>
      <c r="AB113" s="782"/>
      <c r="AC113" s="782"/>
      <c r="AD113" s="783"/>
      <c r="AE113" s="716"/>
      <c r="AF113" s="717"/>
      <c r="AG113" s="717"/>
      <c r="AH113" s="717"/>
      <c r="AI113" s="717"/>
      <c r="AJ113" s="718"/>
    </row>
    <row r="114" spans="1:51" ht="14.25" hidden="1" customHeight="1">
      <c r="A114" s="176">
        <v>75</v>
      </c>
      <c r="B114" s="796"/>
      <c r="C114" s="797"/>
      <c r="D114" s="797"/>
      <c r="E114" s="797"/>
      <c r="F114" s="798"/>
      <c r="G114" s="793"/>
      <c r="H114" s="793"/>
      <c r="I114" s="793"/>
      <c r="J114" s="794"/>
      <c r="K114" s="790"/>
      <c r="L114" s="791"/>
      <c r="M114" s="792"/>
      <c r="N114" s="784"/>
      <c r="O114" s="785"/>
      <c r="P114" s="785"/>
      <c r="Q114" s="786"/>
      <c r="R114" s="787"/>
      <c r="S114" s="788"/>
      <c r="T114" s="788"/>
      <c r="U114" s="789"/>
      <c r="V114" s="781"/>
      <c r="W114" s="782"/>
      <c r="X114" s="782"/>
      <c r="Y114" s="782"/>
      <c r="Z114" s="782"/>
      <c r="AA114" s="782"/>
      <c r="AB114" s="782"/>
      <c r="AC114" s="782"/>
      <c r="AD114" s="783"/>
      <c r="AE114" s="716"/>
      <c r="AF114" s="717"/>
      <c r="AG114" s="717"/>
      <c r="AH114" s="717"/>
      <c r="AI114" s="717"/>
      <c r="AJ114" s="718"/>
    </row>
    <row r="115" spans="1:51" ht="6" customHeight="1"/>
    <row r="116" spans="1:51">
      <c r="B116" s="131" t="s">
        <v>481</v>
      </c>
    </row>
    <row r="117" spans="1:51"/>
    <row r="118" spans="1:51" ht="44.45" customHeight="1">
      <c r="B118" s="855" t="s">
        <v>696</v>
      </c>
      <c r="C118" s="856"/>
      <c r="D118" s="856"/>
      <c r="E118" s="856"/>
      <c r="F118" s="856"/>
      <c r="G118" s="856"/>
      <c r="H118" s="856"/>
      <c r="I118" s="856"/>
      <c r="J118" s="856"/>
      <c r="K118" s="856"/>
      <c r="L118" s="856"/>
      <c r="M118" s="856"/>
      <c r="N118" s="856"/>
      <c r="O118" s="856"/>
      <c r="P118" s="856"/>
      <c r="Q118" s="856"/>
      <c r="R118" s="856"/>
      <c r="S118" s="856"/>
      <c r="T118" s="856"/>
      <c r="U118" s="856"/>
      <c r="V118" s="856"/>
      <c r="W118" s="856"/>
      <c r="X118" s="856"/>
      <c r="Y118" s="856"/>
      <c r="Z118" s="856"/>
      <c r="AA118" s="856"/>
      <c r="AB118" s="856"/>
      <c r="AC118" s="856"/>
      <c r="AD118" s="856"/>
      <c r="AE118" s="856"/>
      <c r="AF118" s="856"/>
      <c r="AG118" s="856"/>
      <c r="AH118" s="856"/>
      <c r="AI118" s="856"/>
      <c r="AJ118" s="857"/>
    </row>
    <row r="119" spans="1:51" ht="13.5" customHeight="1">
      <c r="A119" s="131"/>
      <c r="B119" s="331"/>
      <c r="C119" s="331"/>
      <c r="D119" s="331"/>
      <c r="E119" s="331"/>
      <c r="F119" s="331"/>
      <c r="G119" s="331"/>
      <c r="H119" s="331"/>
      <c r="I119" s="331"/>
      <c r="J119" s="331"/>
      <c r="K119" s="331"/>
      <c r="L119" s="331"/>
      <c r="M119" s="331"/>
      <c r="N119" s="331"/>
      <c r="O119" s="331"/>
      <c r="P119" s="331"/>
      <c r="Q119" s="331"/>
      <c r="R119" s="331"/>
      <c r="S119" s="331"/>
      <c r="T119" s="331"/>
      <c r="U119" s="331"/>
      <c r="V119" s="331"/>
      <c r="W119" s="331"/>
      <c r="X119" s="331"/>
      <c r="Y119" s="331"/>
      <c r="Z119" s="331"/>
      <c r="AA119" s="331"/>
      <c r="AB119" s="331"/>
      <c r="AC119" s="331"/>
      <c r="AD119" s="331"/>
      <c r="AE119" s="331"/>
      <c r="AF119" s="331"/>
      <c r="AG119" s="331"/>
      <c r="AH119" s="331"/>
      <c r="AI119" s="331"/>
      <c r="AJ119" s="331"/>
      <c r="AK119" s="131"/>
      <c r="AL119" s="131"/>
      <c r="AM119" s="131"/>
      <c r="AN119" s="131"/>
      <c r="AO119" s="131"/>
      <c r="AP119" s="131"/>
      <c r="AQ119" s="131"/>
      <c r="AR119" s="131"/>
      <c r="AS119" s="131"/>
      <c r="AT119" s="131"/>
      <c r="AU119" s="131"/>
      <c r="AV119" s="131"/>
      <c r="AW119" s="131"/>
      <c r="AX119" s="131"/>
      <c r="AY119" s="131"/>
    </row>
    <row r="120" spans="1:51" ht="13.5" hidden="1" customHeight="1">
      <c r="A120" s="131"/>
      <c r="B120" s="331"/>
      <c r="C120" s="331"/>
      <c r="D120" s="331"/>
      <c r="E120" s="331"/>
      <c r="F120" s="331"/>
      <c r="G120" s="331"/>
      <c r="H120" s="331"/>
      <c r="I120" s="331"/>
      <c r="J120" s="331"/>
      <c r="K120" s="331"/>
      <c r="L120" s="331"/>
      <c r="M120" s="331"/>
      <c r="N120" s="331"/>
      <c r="O120" s="331"/>
      <c r="P120" s="331"/>
      <c r="Q120" s="331"/>
      <c r="R120" s="331"/>
      <c r="S120" s="331"/>
      <c r="T120" s="331"/>
      <c r="U120" s="331"/>
      <c r="V120" s="331"/>
      <c r="W120" s="331"/>
      <c r="X120" s="331"/>
      <c r="Y120" s="331"/>
      <c r="Z120" s="331"/>
      <c r="AA120" s="331"/>
      <c r="AB120" s="331"/>
      <c r="AC120" s="331"/>
      <c r="AD120" s="331"/>
      <c r="AE120" s="331"/>
      <c r="AF120" s="331"/>
      <c r="AG120" s="331"/>
      <c r="AH120" s="331"/>
      <c r="AI120" s="331"/>
      <c r="AJ120" s="331"/>
      <c r="AK120" s="131"/>
      <c r="AL120" s="131"/>
      <c r="AM120" s="131"/>
      <c r="AN120" s="131"/>
      <c r="AO120" s="131"/>
      <c r="AP120" s="131"/>
      <c r="AQ120" s="131"/>
      <c r="AR120" s="131"/>
      <c r="AS120" s="131"/>
      <c r="AT120" s="131"/>
      <c r="AU120" s="131"/>
      <c r="AV120" s="131"/>
      <c r="AW120" s="131"/>
      <c r="AX120" s="131"/>
      <c r="AY120" s="131"/>
    </row>
    <row r="121" spans="1:51" ht="13.5" hidden="1"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c r="AY121" s="131"/>
    </row>
    <row r="122" spans="1:51" s="131" customFormat="1" ht="13.5" hidden="1" customHeight="1"/>
    <row r="123" spans="1:51" s="131" customFormat="1" ht="13.5" hidden="1" customHeight="1"/>
    <row r="124" spans="1:51" s="131" customFormat="1" ht="13.5" hidden="1" customHeight="1"/>
    <row r="125" spans="1:51" s="131" customFormat="1" ht="13.5" hidden="1" customHeight="1"/>
    <row r="126" spans="1:51" s="131" customFormat="1" ht="13.5" hidden="1" customHeight="1"/>
    <row r="127" spans="1:51" s="131" customFormat="1" hidden="1"/>
    <row r="128" spans="1:51" s="131" customFormat="1" hidden="1"/>
    <row r="129" s="131" customFormat="1" hidden="1"/>
    <row r="130" s="131" customFormat="1" hidden="1"/>
    <row r="131" s="131" customFormat="1" hidden="1"/>
    <row r="132" s="131" customFormat="1" hidden="1"/>
    <row r="133" s="131" customFormat="1" hidden="1"/>
    <row r="134" s="131" customFormat="1" hidden="1"/>
    <row r="135" s="131" customFormat="1" hidden="1"/>
    <row r="136" s="131" customFormat="1" hidden="1"/>
    <row r="137" s="131" customFormat="1" hidden="1"/>
    <row r="138" s="131" customFormat="1" hidden="1"/>
    <row r="139" s="131" customFormat="1" hidden="1"/>
    <row r="140" s="131" customFormat="1" hidden="1"/>
    <row r="141" s="131" customFormat="1" hidden="1"/>
    <row r="142" s="131" customFormat="1" hidden="1"/>
    <row r="143" s="131" customFormat="1" hidden="1"/>
    <row r="144" s="131" customFormat="1" hidden="1"/>
    <row r="145" s="131" customFormat="1" hidden="1"/>
    <row r="146" s="131" customFormat="1" hidden="1"/>
    <row r="147" s="131" customFormat="1" hidden="1"/>
    <row r="148" s="131" customFormat="1" hidden="1"/>
    <row r="149" s="131" customFormat="1" hidden="1"/>
    <row r="150" s="131" customFormat="1" hidden="1"/>
    <row r="151" s="131" customFormat="1" hidden="1"/>
    <row r="152" s="131" customFormat="1" hidden="1"/>
    <row r="153" s="131" customFormat="1" hidden="1"/>
    <row r="154" s="131" customFormat="1" hidden="1"/>
    <row r="155" s="131" customFormat="1" hidden="1"/>
    <row r="156" s="131" customFormat="1" hidden="1"/>
    <row r="157" s="131" customFormat="1" hidden="1"/>
    <row r="158" s="131" customFormat="1" hidden="1"/>
  </sheetData>
  <sheetProtection algorithmName="SHA-512" hashValue="urEsxHNy8vP/0u+wmasDKAxClDXSQf0GCZJyp0tSQN1uT945DiyzivqMMa0Sud8iSEBs21EviKpvodx30f5lyA==" saltValue="UfH9Xu4LZkSXtdIgPBwY0g==" spinCount="100000" sheet="1" objects="1" scenarios="1" selectLockedCells="1"/>
  <mergeCells count="692">
    <mergeCell ref="B118:AJ118"/>
    <mergeCell ref="B27:D27"/>
    <mergeCell ref="E27:G27"/>
    <mergeCell ref="H27:J27"/>
    <mergeCell ref="K27:N27"/>
    <mergeCell ref="O27:R27"/>
    <mergeCell ref="T27:V27"/>
    <mergeCell ref="W27:Y27"/>
    <mergeCell ref="Z27:AB27"/>
    <mergeCell ref="AC27:AE27"/>
    <mergeCell ref="B113:F113"/>
    <mergeCell ref="G113:J113"/>
    <mergeCell ref="K113:M113"/>
    <mergeCell ref="N113:Q113"/>
    <mergeCell ref="R113:U113"/>
    <mergeCell ref="V113:AD113"/>
    <mergeCell ref="AE113:AJ113"/>
    <mergeCell ref="B114:F114"/>
    <mergeCell ref="G114:J114"/>
    <mergeCell ref="K114:M114"/>
    <mergeCell ref="N114:Q114"/>
    <mergeCell ref="R114:U114"/>
    <mergeCell ref="V114:AD114"/>
    <mergeCell ref="AE114:AJ114"/>
    <mergeCell ref="B111:F111"/>
    <mergeCell ref="G111:J111"/>
    <mergeCell ref="K111:M111"/>
    <mergeCell ref="N111:Q111"/>
    <mergeCell ref="R111:U111"/>
    <mergeCell ref="V111:AD111"/>
    <mergeCell ref="AE111:AJ111"/>
    <mergeCell ref="B112:F112"/>
    <mergeCell ref="G112:J112"/>
    <mergeCell ref="K112:M112"/>
    <mergeCell ref="N112:Q112"/>
    <mergeCell ref="R112:U112"/>
    <mergeCell ref="V112:AD112"/>
    <mergeCell ref="AE112:AJ112"/>
    <mergeCell ref="B109:F109"/>
    <mergeCell ref="G109:J109"/>
    <mergeCell ref="K109:M109"/>
    <mergeCell ref="N109:Q109"/>
    <mergeCell ref="R109:U109"/>
    <mergeCell ref="V109:AD109"/>
    <mergeCell ref="AE109:AJ109"/>
    <mergeCell ref="B110:F110"/>
    <mergeCell ref="G110:J110"/>
    <mergeCell ref="K110:M110"/>
    <mergeCell ref="N110:Q110"/>
    <mergeCell ref="R110:U110"/>
    <mergeCell ref="V110:AD110"/>
    <mergeCell ref="AE110:AJ110"/>
    <mergeCell ref="B107:F107"/>
    <mergeCell ref="G107:J107"/>
    <mergeCell ref="K107:M107"/>
    <mergeCell ref="N107:Q107"/>
    <mergeCell ref="R107:U107"/>
    <mergeCell ref="V107:AD107"/>
    <mergeCell ref="AE107:AJ107"/>
    <mergeCell ref="B108:F108"/>
    <mergeCell ref="G108:J108"/>
    <mergeCell ref="K108:M108"/>
    <mergeCell ref="N108:Q108"/>
    <mergeCell ref="R108:U108"/>
    <mergeCell ref="V108:AD108"/>
    <mergeCell ref="AE108:AJ108"/>
    <mergeCell ref="B105:F105"/>
    <mergeCell ref="G105:J105"/>
    <mergeCell ref="K105:M105"/>
    <mergeCell ref="N105:Q105"/>
    <mergeCell ref="R105:U105"/>
    <mergeCell ref="V105:AD105"/>
    <mergeCell ref="AE105:AJ105"/>
    <mergeCell ref="B106:F106"/>
    <mergeCell ref="G106:J106"/>
    <mergeCell ref="K106:M106"/>
    <mergeCell ref="N106:Q106"/>
    <mergeCell ref="R106:U106"/>
    <mergeCell ref="V106:AD106"/>
    <mergeCell ref="AE106:AJ106"/>
    <mergeCell ref="B103:F103"/>
    <mergeCell ref="G103:J103"/>
    <mergeCell ref="K103:M103"/>
    <mergeCell ref="N103:Q103"/>
    <mergeCell ref="R103:U103"/>
    <mergeCell ref="V103:AD103"/>
    <mergeCell ref="AE103:AJ103"/>
    <mergeCell ref="B104:F104"/>
    <mergeCell ref="G104:J104"/>
    <mergeCell ref="K104:M104"/>
    <mergeCell ref="N104:Q104"/>
    <mergeCell ref="R104:U104"/>
    <mergeCell ref="V104:AD104"/>
    <mergeCell ref="AE104:AJ104"/>
    <mergeCell ref="B101:F101"/>
    <mergeCell ref="G101:J101"/>
    <mergeCell ref="K101:M101"/>
    <mergeCell ref="N101:Q101"/>
    <mergeCell ref="R101:U101"/>
    <mergeCell ref="V101:AD101"/>
    <mergeCell ref="AE101:AJ101"/>
    <mergeCell ref="B102:F102"/>
    <mergeCell ref="G102:J102"/>
    <mergeCell ref="K102:M102"/>
    <mergeCell ref="N102:Q102"/>
    <mergeCell ref="R102:U102"/>
    <mergeCell ref="V102:AD102"/>
    <mergeCell ref="AE102:AJ102"/>
    <mergeCell ref="B99:F99"/>
    <mergeCell ref="G99:J99"/>
    <mergeCell ref="K99:M99"/>
    <mergeCell ref="N99:Q99"/>
    <mergeCell ref="R99:U99"/>
    <mergeCell ref="V99:AD99"/>
    <mergeCell ref="AE99:AJ99"/>
    <mergeCell ref="B100:F100"/>
    <mergeCell ref="G100:J100"/>
    <mergeCell ref="K100:M100"/>
    <mergeCell ref="N100:Q100"/>
    <mergeCell ref="R100:U100"/>
    <mergeCell ref="V100:AD100"/>
    <mergeCell ref="AE100:AJ100"/>
    <mergeCell ref="B97:F97"/>
    <mergeCell ref="G97:J97"/>
    <mergeCell ref="K97:M97"/>
    <mergeCell ref="N97:Q97"/>
    <mergeCell ref="R97:U97"/>
    <mergeCell ref="V97:AD97"/>
    <mergeCell ref="AE97:AJ97"/>
    <mergeCell ref="B98:F98"/>
    <mergeCell ref="G98:J98"/>
    <mergeCell ref="K98:M98"/>
    <mergeCell ref="N98:Q98"/>
    <mergeCell ref="R98:U98"/>
    <mergeCell ref="V98:AD98"/>
    <mergeCell ref="AE98:AJ98"/>
    <mergeCell ref="B95:F95"/>
    <mergeCell ref="G95:J95"/>
    <mergeCell ref="K95:M95"/>
    <mergeCell ref="N95:Q95"/>
    <mergeCell ref="R95:U95"/>
    <mergeCell ref="V95:AD95"/>
    <mergeCell ref="AE95:AJ95"/>
    <mergeCell ref="B96:F96"/>
    <mergeCell ref="G96:J96"/>
    <mergeCell ref="K96:M96"/>
    <mergeCell ref="N96:Q96"/>
    <mergeCell ref="R96:U96"/>
    <mergeCell ref="V96:AD96"/>
    <mergeCell ref="AE96:AJ96"/>
    <mergeCell ref="B93:F93"/>
    <mergeCell ref="G93:J93"/>
    <mergeCell ref="K93:M93"/>
    <mergeCell ref="N93:Q93"/>
    <mergeCell ref="R93:U93"/>
    <mergeCell ref="V93:AD93"/>
    <mergeCell ref="AE93:AJ93"/>
    <mergeCell ref="B94:F94"/>
    <mergeCell ref="G94:J94"/>
    <mergeCell ref="K94:M94"/>
    <mergeCell ref="N94:Q94"/>
    <mergeCell ref="R94:U94"/>
    <mergeCell ref="V94:AD94"/>
    <mergeCell ref="AE94:AJ94"/>
    <mergeCell ref="B91:F91"/>
    <mergeCell ref="G91:J91"/>
    <mergeCell ref="K91:M91"/>
    <mergeCell ref="N91:Q91"/>
    <mergeCell ref="R91:U91"/>
    <mergeCell ref="V91:AD91"/>
    <mergeCell ref="AE91:AJ91"/>
    <mergeCell ref="B92:F92"/>
    <mergeCell ref="G92:J92"/>
    <mergeCell ref="K92:M92"/>
    <mergeCell ref="N92:Q92"/>
    <mergeCell ref="R92:U92"/>
    <mergeCell ref="V92:AD92"/>
    <mergeCell ref="AE92:AJ92"/>
    <mergeCell ref="B89:F89"/>
    <mergeCell ref="G89:J89"/>
    <mergeCell ref="K89:M89"/>
    <mergeCell ref="N89:Q89"/>
    <mergeCell ref="R89:U89"/>
    <mergeCell ref="V89:AD89"/>
    <mergeCell ref="AE89:AJ89"/>
    <mergeCell ref="B90:F90"/>
    <mergeCell ref="G90:J90"/>
    <mergeCell ref="K90:M90"/>
    <mergeCell ref="N90:Q90"/>
    <mergeCell ref="R90:U90"/>
    <mergeCell ref="V90:AD90"/>
    <mergeCell ref="AE90:AJ90"/>
    <mergeCell ref="B87:F87"/>
    <mergeCell ref="G87:J87"/>
    <mergeCell ref="K87:M87"/>
    <mergeCell ref="N87:Q87"/>
    <mergeCell ref="R87:U87"/>
    <mergeCell ref="V87:AD87"/>
    <mergeCell ref="AE87:AJ87"/>
    <mergeCell ref="B88:F88"/>
    <mergeCell ref="G88:J88"/>
    <mergeCell ref="K88:M88"/>
    <mergeCell ref="N88:Q88"/>
    <mergeCell ref="R88:U88"/>
    <mergeCell ref="V88:AD88"/>
    <mergeCell ref="AE88:AJ88"/>
    <mergeCell ref="B85:F85"/>
    <mergeCell ref="G85:J85"/>
    <mergeCell ref="K85:M85"/>
    <mergeCell ref="N85:Q85"/>
    <mergeCell ref="R85:U85"/>
    <mergeCell ref="V85:AD85"/>
    <mergeCell ref="AE85:AJ85"/>
    <mergeCell ref="B86:F86"/>
    <mergeCell ref="G86:J86"/>
    <mergeCell ref="K86:M86"/>
    <mergeCell ref="N86:Q86"/>
    <mergeCell ref="R86:U86"/>
    <mergeCell ref="V86:AD86"/>
    <mergeCell ref="AE86:AJ86"/>
    <mergeCell ref="B83:F83"/>
    <mergeCell ref="G83:J83"/>
    <mergeCell ref="K83:M83"/>
    <mergeCell ref="N83:Q83"/>
    <mergeCell ref="R83:U83"/>
    <mergeCell ref="V83:AD83"/>
    <mergeCell ref="AE83:AJ83"/>
    <mergeCell ref="B84:F84"/>
    <mergeCell ref="G84:J84"/>
    <mergeCell ref="K84:M84"/>
    <mergeCell ref="N84:Q84"/>
    <mergeCell ref="R84:U84"/>
    <mergeCell ref="V84:AD84"/>
    <mergeCell ref="AE84:AJ84"/>
    <mergeCell ref="B81:F81"/>
    <mergeCell ref="G81:J81"/>
    <mergeCell ref="K81:M81"/>
    <mergeCell ref="N81:Q81"/>
    <mergeCell ref="R81:U81"/>
    <mergeCell ref="V81:AD81"/>
    <mergeCell ref="AE81:AJ81"/>
    <mergeCell ref="B82:F82"/>
    <mergeCell ref="G82:J82"/>
    <mergeCell ref="K82:M82"/>
    <mergeCell ref="N82:Q82"/>
    <mergeCell ref="R82:U82"/>
    <mergeCell ref="V82:AD82"/>
    <mergeCell ref="AE82:AJ82"/>
    <mergeCell ref="B79:F79"/>
    <mergeCell ref="G79:J79"/>
    <mergeCell ref="K79:M79"/>
    <mergeCell ref="N79:Q79"/>
    <mergeCell ref="R79:U79"/>
    <mergeCell ref="V79:AD79"/>
    <mergeCell ref="AE79:AJ79"/>
    <mergeCell ref="B80:F80"/>
    <mergeCell ref="G80:J80"/>
    <mergeCell ref="K80:M80"/>
    <mergeCell ref="N80:Q80"/>
    <mergeCell ref="R80:U80"/>
    <mergeCell ref="V80:AD80"/>
    <mergeCell ref="AE80:AJ80"/>
    <mergeCell ref="B77:F77"/>
    <mergeCell ref="G77:J77"/>
    <mergeCell ref="K77:M77"/>
    <mergeCell ref="N77:Q77"/>
    <mergeCell ref="R77:U77"/>
    <mergeCell ref="V77:AD77"/>
    <mergeCell ref="AE77:AJ77"/>
    <mergeCell ref="B78:F78"/>
    <mergeCell ref="G78:J78"/>
    <mergeCell ref="K78:M78"/>
    <mergeCell ref="N78:Q78"/>
    <mergeCell ref="R78:U78"/>
    <mergeCell ref="V78:AD78"/>
    <mergeCell ref="AE78:AJ78"/>
    <mergeCell ref="B75:F75"/>
    <mergeCell ref="G75:J75"/>
    <mergeCell ref="K75:M75"/>
    <mergeCell ref="N75:Q75"/>
    <mergeCell ref="R75:U75"/>
    <mergeCell ref="V75:AD75"/>
    <mergeCell ref="AE75:AJ75"/>
    <mergeCell ref="B76:F76"/>
    <mergeCell ref="G76:J76"/>
    <mergeCell ref="K76:M76"/>
    <mergeCell ref="N76:Q76"/>
    <mergeCell ref="R76:U76"/>
    <mergeCell ref="V76:AD76"/>
    <mergeCell ref="AE76:AJ76"/>
    <mergeCell ref="B73:F73"/>
    <mergeCell ref="G73:J73"/>
    <mergeCell ref="K73:M73"/>
    <mergeCell ref="N73:Q73"/>
    <mergeCell ref="R73:U73"/>
    <mergeCell ref="V73:AD73"/>
    <mergeCell ref="AE73:AJ73"/>
    <mergeCell ref="B74:F74"/>
    <mergeCell ref="G74:J74"/>
    <mergeCell ref="K74:M74"/>
    <mergeCell ref="N74:Q74"/>
    <mergeCell ref="R74:U74"/>
    <mergeCell ref="V74:AD74"/>
    <mergeCell ref="AE74:AJ74"/>
    <mergeCell ref="B71:F71"/>
    <mergeCell ref="G71:J71"/>
    <mergeCell ref="K71:M71"/>
    <mergeCell ref="N71:Q71"/>
    <mergeCell ref="R71:U71"/>
    <mergeCell ref="V71:AD71"/>
    <mergeCell ref="AE71:AJ71"/>
    <mergeCell ref="B72:F72"/>
    <mergeCell ref="G72:J72"/>
    <mergeCell ref="K72:M72"/>
    <mergeCell ref="N72:Q72"/>
    <mergeCell ref="R72:U72"/>
    <mergeCell ref="V72:AD72"/>
    <mergeCell ref="AE72:AJ72"/>
    <mergeCell ref="N70:Q70"/>
    <mergeCell ref="R70:U70"/>
    <mergeCell ref="V70:AD70"/>
    <mergeCell ref="AE70:AJ70"/>
    <mergeCell ref="B24:D24"/>
    <mergeCell ref="E24:G24"/>
    <mergeCell ref="H24:J24"/>
    <mergeCell ref="K24:N24"/>
    <mergeCell ref="O24:R24"/>
    <mergeCell ref="T24:V24"/>
    <mergeCell ref="W24:Y24"/>
    <mergeCell ref="Z24:AB24"/>
    <mergeCell ref="AC24:AE24"/>
    <mergeCell ref="AH24:AJ24"/>
    <mergeCell ref="B25:D25"/>
    <mergeCell ref="E25:G25"/>
    <mergeCell ref="H25:J25"/>
    <mergeCell ref="K25:N25"/>
    <mergeCell ref="O25:R25"/>
    <mergeCell ref="B26:D26"/>
    <mergeCell ref="E26:G26"/>
    <mergeCell ref="H26:J26"/>
    <mergeCell ref="K26:N26"/>
    <mergeCell ref="O26:R26"/>
    <mergeCell ref="G69:J69"/>
    <mergeCell ref="K66:M66"/>
    <mergeCell ref="K67:M67"/>
    <mergeCell ref="K68:M68"/>
    <mergeCell ref="K69:M69"/>
    <mergeCell ref="E15:G15"/>
    <mergeCell ref="B15:D15"/>
    <mergeCell ref="B70:F70"/>
    <mergeCell ref="G70:J70"/>
    <mergeCell ref="K70:M70"/>
    <mergeCell ref="K46:M46"/>
    <mergeCell ref="G38:J38"/>
    <mergeCell ref="K40:M40"/>
    <mergeCell ref="H31:J31"/>
    <mergeCell ref="H29:J29"/>
    <mergeCell ref="B40:F40"/>
    <mergeCell ref="B38:F38"/>
    <mergeCell ref="E23:G23"/>
    <mergeCell ref="G60:J60"/>
    <mergeCell ref="G61:J61"/>
    <mergeCell ref="G62:J62"/>
    <mergeCell ref="G63:J63"/>
    <mergeCell ref="G64:J64"/>
    <mergeCell ref="G65:J65"/>
    <mergeCell ref="H14:J14"/>
    <mergeCell ref="B7:AJ7"/>
    <mergeCell ref="B1:T2"/>
    <mergeCell ref="B61:F61"/>
    <mergeCell ref="B60:F60"/>
    <mergeCell ref="B59:F59"/>
    <mergeCell ref="B58:F58"/>
    <mergeCell ref="B57:F57"/>
    <mergeCell ref="B56:F56"/>
    <mergeCell ref="B55:F55"/>
    <mergeCell ref="B54:F54"/>
    <mergeCell ref="B53:F53"/>
    <mergeCell ref="B52:F52"/>
    <mergeCell ref="B51:F51"/>
    <mergeCell ref="B50:F50"/>
    <mergeCell ref="K47:M47"/>
    <mergeCell ref="G45:J45"/>
    <mergeCell ref="K45:M45"/>
    <mergeCell ref="N44:Q44"/>
    <mergeCell ref="K44:M44"/>
    <mergeCell ref="T26:V26"/>
    <mergeCell ref="W26:Y26"/>
    <mergeCell ref="Z26:AB26"/>
    <mergeCell ref="AC26:AE26"/>
    <mergeCell ref="N42:Q42"/>
    <mergeCell ref="R42:U42"/>
    <mergeCell ref="G44:J44"/>
    <mergeCell ref="G41:J41"/>
    <mergeCell ref="G40:J40"/>
    <mergeCell ref="V69:AD69"/>
    <mergeCell ref="AE66:AJ66"/>
    <mergeCell ref="AE67:AJ67"/>
    <mergeCell ref="B47:F47"/>
    <mergeCell ref="B69:F69"/>
    <mergeCell ref="B68:F68"/>
    <mergeCell ref="B67:F67"/>
    <mergeCell ref="B66:F66"/>
    <mergeCell ref="B65:F65"/>
    <mergeCell ref="B64:F64"/>
    <mergeCell ref="B63:F63"/>
    <mergeCell ref="B62:F62"/>
    <mergeCell ref="N62:Q62"/>
    <mergeCell ref="N63:Q63"/>
    <mergeCell ref="N64:Q64"/>
    <mergeCell ref="N65:Q65"/>
    <mergeCell ref="G66:J66"/>
    <mergeCell ref="G67:J67"/>
    <mergeCell ref="G68:J68"/>
    <mergeCell ref="R38:U38"/>
    <mergeCell ref="K42:M42"/>
    <mergeCell ref="AE41:AJ41"/>
    <mergeCell ref="AE38:AJ38"/>
    <mergeCell ref="V45:AD45"/>
    <mergeCell ref="V48:AD48"/>
    <mergeCell ref="V38:AD38"/>
    <mergeCell ref="V40:AD40"/>
    <mergeCell ref="V44:AD44"/>
    <mergeCell ref="AE44:AJ44"/>
    <mergeCell ref="AE43:AJ43"/>
    <mergeCell ref="AE42:AJ42"/>
    <mergeCell ref="V43:AD43"/>
    <mergeCell ref="V41:AD41"/>
    <mergeCell ref="V42:AD42"/>
    <mergeCell ref="R44:U44"/>
    <mergeCell ref="N43:Q43"/>
    <mergeCell ref="R43:U43"/>
    <mergeCell ref="K43:M43"/>
    <mergeCell ref="N38:Q38"/>
    <mergeCell ref="K41:M41"/>
    <mergeCell ref="R40:U40"/>
    <mergeCell ref="R41:U41"/>
    <mergeCell ref="N41:Q41"/>
    <mergeCell ref="AE53:AJ53"/>
    <mergeCell ref="AE52:AJ52"/>
    <mergeCell ref="AE51:AJ51"/>
    <mergeCell ref="AE50:AJ50"/>
    <mergeCell ref="AE49:AJ49"/>
    <mergeCell ref="AE48:AJ48"/>
    <mergeCell ref="AE47:AJ47"/>
    <mergeCell ref="AE46:AJ46"/>
    <mergeCell ref="AE45:AJ45"/>
    <mergeCell ref="AH18:AJ18"/>
    <mergeCell ref="AH17:AJ17"/>
    <mergeCell ref="AH23:AJ23"/>
    <mergeCell ref="AH22:AJ22"/>
    <mergeCell ref="AH21:AJ21"/>
    <mergeCell ref="AH20:AJ20"/>
    <mergeCell ref="AH19:AJ19"/>
    <mergeCell ref="AH29:AJ29"/>
    <mergeCell ref="AC17:AE17"/>
    <mergeCell ref="AC25:AE25"/>
    <mergeCell ref="AH25:AJ25"/>
    <mergeCell ref="AH26:AJ26"/>
    <mergeCell ref="AH27:AJ27"/>
    <mergeCell ref="AC18:AE18"/>
    <mergeCell ref="AC22:AE22"/>
    <mergeCell ref="AC21:AE21"/>
    <mergeCell ref="AC20:AE20"/>
    <mergeCell ref="O20:R20"/>
    <mergeCell ref="K29:S29"/>
    <mergeCell ref="AC31:AE31"/>
    <mergeCell ref="O23:R23"/>
    <mergeCell ref="W23:Y23"/>
    <mergeCell ref="T21:V21"/>
    <mergeCell ref="T20:V20"/>
    <mergeCell ref="K21:N21"/>
    <mergeCell ref="K20:N20"/>
    <mergeCell ref="W22:Y22"/>
    <mergeCell ref="W21:Y21"/>
    <mergeCell ref="W20:Y20"/>
    <mergeCell ref="Z29:AB29"/>
    <mergeCell ref="T25:V25"/>
    <mergeCell ref="W25:Y25"/>
    <mergeCell ref="AC29:AE29"/>
    <mergeCell ref="Z21:AB21"/>
    <mergeCell ref="Z20:AB20"/>
    <mergeCell ref="Z23:AB23"/>
    <mergeCell ref="Z25:AB25"/>
    <mergeCell ref="O21:R21"/>
    <mergeCell ref="W29:Y29"/>
    <mergeCell ref="Z22:AB22"/>
    <mergeCell ref="AH15:AJ15"/>
    <mergeCell ref="O14:R14"/>
    <mergeCell ref="AC16:AE16"/>
    <mergeCell ref="Z17:AB17"/>
    <mergeCell ref="Z16:AB16"/>
    <mergeCell ref="AH16:AJ16"/>
    <mergeCell ref="N10:R10"/>
    <mergeCell ref="N9:R9"/>
    <mergeCell ref="N11:R11"/>
    <mergeCell ref="O15:R15"/>
    <mergeCell ref="W15:Y15"/>
    <mergeCell ref="W14:Y14"/>
    <mergeCell ref="Z15:AB15"/>
    <mergeCell ref="T15:V15"/>
    <mergeCell ref="K14:N14"/>
    <mergeCell ref="K15:N15"/>
    <mergeCell ref="O16:R16"/>
    <mergeCell ref="O17:R17"/>
    <mergeCell ref="W17:Y17"/>
    <mergeCell ref="W16:Y16"/>
    <mergeCell ref="T17:V17"/>
    <mergeCell ref="T16:V16"/>
    <mergeCell ref="K17:N17"/>
    <mergeCell ref="AC15:AE15"/>
    <mergeCell ref="B20:D20"/>
    <mergeCell ref="B21:D21"/>
    <mergeCell ref="H16:J16"/>
    <mergeCell ref="H22:J22"/>
    <mergeCell ref="H21:J21"/>
    <mergeCell ref="H20:J20"/>
    <mergeCell ref="H19:J19"/>
    <mergeCell ref="H18:J18"/>
    <mergeCell ref="H17:J17"/>
    <mergeCell ref="E16:G16"/>
    <mergeCell ref="E20:G20"/>
    <mergeCell ref="E19:G19"/>
    <mergeCell ref="E18:G18"/>
    <mergeCell ref="B16:D16"/>
    <mergeCell ref="E22:G22"/>
    <mergeCell ref="E21:G21"/>
    <mergeCell ref="T19:V19"/>
    <mergeCell ref="T18:V18"/>
    <mergeCell ref="Z19:AB19"/>
    <mergeCell ref="Z18:AB18"/>
    <mergeCell ref="B17:D17"/>
    <mergeCell ref="K19:N19"/>
    <mergeCell ref="K18:N18"/>
    <mergeCell ref="O18:R18"/>
    <mergeCell ref="W19:Y19"/>
    <mergeCell ref="W18:Y18"/>
    <mergeCell ref="O19:R19"/>
    <mergeCell ref="H15:J15"/>
    <mergeCell ref="E17:G17"/>
    <mergeCell ref="B18:D18"/>
    <mergeCell ref="B19:D19"/>
    <mergeCell ref="K16:N16"/>
    <mergeCell ref="AC19:AE19"/>
    <mergeCell ref="V56:AD56"/>
    <mergeCell ref="K52:M52"/>
    <mergeCell ref="R54:U54"/>
    <mergeCell ref="N56:Q56"/>
    <mergeCell ref="N53:Q53"/>
    <mergeCell ref="N54:Q54"/>
    <mergeCell ref="K56:M56"/>
    <mergeCell ref="K55:M55"/>
    <mergeCell ref="K53:M53"/>
    <mergeCell ref="V53:AD53"/>
    <mergeCell ref="R53:U53"/>
    <mergeCell ref="N55:Q55"/>
    <mergeCell ref="R55:U55"/>
    <mergeCell ref="N52:Q52"/>
    <mergeCell ref="V55:AD55"/>
    <mergeCell ref="AE56:AJ56"/>
    <mergeCell ref="AE55:AJ55"/>
    <mergeCell ref="AE54:AJ54"/>
    <mergeCell ref="V52:AD52"/>
    <mergeCell ref="R56:U56"/>
    <mergeCell ref="V51:AD51"/>
    <mergeCell ref="N51:Q51"/>
    <mergeCell ref="R47:U47"/>
    <mergeCell ref="R45:U45"/>
    <mergeCell ref="N47:Q47"/>
    <mergeCell ref="V49:AD49"/>
    <mergeCell ref="V47:AD47"/>
    <mergeCell ref="V46:AD46"/>
    <mergeCell ref="R46:U46"/>
    <mergeCell ref="N46:Q46"/>
    <mergeCell ref="N49:Q49"/>
    <mergeCell ref="N50:Q50"/>
    <mergeCell ref="N48:Q48"/>
    <mergeCell ref="N45:Q45"/>
    <mergeCell ref="R49:U49"/>
    <mergeCell ref="V54:AD54"/>
    <mergeCell ref="R48:U48"/>
    <mergeCell ref="R52:U52"/>
    <mergeCell ref="R51:U51"/>
    <mergeCell ref="R50:U50"/>
    <mergeCell ref="V50:AD50"/>
    <mergeCell ref="H23:J23"/>
    <mergeCell ref="B37:AJ37"/>
    <mergeCell ref="T22:V22"/>
    <mergeCell ref="AH33:AJ33"/>
    <mergeCell ref="T29:V29"/>
    <mergeCell ref="T23:V23"/>
    <mergeCell ref="K38:M38"/>
    <mergeCell ref="AE40:AJ40"/>
    <mergeCell ref="Z33:AB33"/>
    <mergeCell ref="W33:Y33"/>
    <mergeCell ref="T33:V33"/>
    <mergeCell ref="N40:Q40"/>
    <mergeCell ref="K23:N23"/>
    <mergeCell ref="Q31:R31"/>
    <mergeCell ref="AC33:AE33"/>
    <mergeCell ref="B23:D23"/>
    <mergeCell ref="K22:N22"/>
    <mergeCell ref="B22:D22"/>
    <mergeCell ref="AH31:AJ31"/>
    <mergeCell ref="Z31:AB31"/>
    <mergeCell ref="W31:Y31"/>
    <mergeCell ref="T31:V31"/>
    <mergeCell ref="AC23:AE23"/>
    <mergeCell ref="O22:R22"/>
    <mergeCell ref="B46:F46"/>
    <mergeCell ref="B45:F45"/>
    <mergeCell ref="B44:F44"/>
    <mergeCell ref="B43:F43"/>
    <mergeCell ref="B42:F42"/>
    <mergeCell ref="B41:F41"/>
    <mergeCell ref="G46:J46"/>
    <mergeCell ref="G47:J47"/>
    <mergeCell ref="G42:J42"/>
    <mergeCell ref="G43:J43"/>
    <mergeCell ref="B49:F49"/>
    <mergeCell ref="B48:F48"/>
    <mergeCell ref="K57:M57"/>
    <mergeCell ref="K58:M58"/>
    <mergeCell ref="K59:M59"/>
    <mergeCell ref="K60:M60"/>
    <mergeCell ref="K61:M61"/>
    <mergeCell ref="K62:M62"/>
    <mergeCell ref="K63:M63"/>
    <mergeCell ref="G56:J56"/>
    <mergeCell ref="G55:J55"/>
    <mergeCell ref="G54:J54"/>
    <mergeCell ref="G52:J52"/>
    <mergeCell ref="G49:J49"/>
    <mergeCell ref="K51:M51"/>
    <mergeCell ref="K48:M48"/>
    <mergeCell ref="G51:J51"/>
    <mergeCell ref="G48:J48"/>
    <mergeCell ref="G50:J50"/>
    <mergeCell ref="G53:J53"/>
    <mergeCell ref="K49:M49"/>
    <mergeCell ref="K50:M50"/>
    <mergeCell ref="K54:M54"/>
    <mergeCell ref="K64:M64"/>
    <mergeCell ref="K65:M65"/>
    <mergeCell ref="G57:J57"/>
    <mergeCell ref="G58:J58"/>
    <mergeCell ref="G59:J59"/>
    <mergeCell ref="V64:AD64"/>
    <mergeCell ref="V65:AD65"/>
    <mergeCell ref="N66:Q66"/>
    <mergeCell ref="N67:Q67"/>
    <mergeCell ref="V66:AD66"/>
    <mergeCell ref="V67:AD67"/>
    <mergeCell ref="N68:Q68"/>
    <mergeCell ref="N69:Q69"/>
    <mergeCell ref="R57:U57"/>
    <mergeCell ref="R58:U58"/>
    <mergeCell ref="R59:U59"/>
    <mergeCell ref="R60:U60"/>
    <mergeCell ref="R61:U61"/>
    <mergeCell ref="R62:U62"/>
    <mergeCell ref="R63:U63"/>
    <mergeCell ref="R64:U64"/>
    <mergeCell ref="R65:U65"/>
    <mergeCell ref="R66:U66"/>
    <mergeCell ref="R67:U67"/>
    <mergeCell ref="R68:U68"/>
    <mergeCell ref="R69:U69"/>
    <mergeCell ref="N57:Q57"/>
    <mergeCell ref="N58:Q58"/>
    <mergeCell ref="N59:Q59"/>
    <mergeCell ref="N60:Q60"/>
    <mergeCell ref="N61:Q61"/>
    <mergeCell ref="V68:AD68"/>
    <mergeCell ref="AE68:AJ68"/>
    <mergeCell ref="AE69:AJ69"/>
    <mergeCell ref="V57:AD57"/>
    <mergeCell ref="V58:AD58"/>
    <mergeCell ref="V59:AD59"/>
    <mergeCell ref="V60:AD60"/>
    <mergeCell ref="V61:AD61"/>
    <mergeCell ref="V62:AD62"/>
    <mergeCell ref="V63:AD63"/>
    <mergeCell ref="AE57:AJ57"/>
    <mergeCell ref="AE58:AJ58"/>
    <mergeCell ref="AE59:AJ59"/>
    <mergeCell ref="AE60:AJ60"/>
    <mergeCell ref="AE61:AJ61"/>
    <mergeCell ref="AE62:AJ62"/>
    <mergeCell ref="AE63:AJ63"/>
    <mergeCell ref="AE64:AJ64"/>
    <mergeCell ref="AE65:AJ65"/>
  </mergeCells>
  <conditionalFormatting sqref="H29 H31">
    <cfRule type="expression" dxfId="25" priority="34">
      <formula>$H$29&lt;&gt;$H$31</formula>
    </cfRule>
  </conditionalFormatting>
  <conditionalFormatting sqref="T29:AE29 H29 K29">
    <cfRule type="expression" dxfId="24" priority="31">
      <formula>($T$29+$W$29+$Z$29+$AC$29)&lt;&gt;$H$29</formula>
    </cfRule>
  </conditionalFormatting>
  <conditionalFormatting sqref="H16 T16 W16 Z16 AC16">
    <cfRule type="expression" dxfId="23" priority="30">
      <formula>NumberOfMeasurementCount01&lt;&gt;(NumberOfMeasurementOccupiedCount01+NumberOfMeasurementNonRevenue01+NumberOfMeasurementVacantCount01+NumberOfMeasurementDownCount01)</formula>
    </cfRule>
  </conditionalFormatting>
  <conditionalFormatting sqref="H17:J17 T17:AE17">
    <cfRule type="expression" dxfId="22" priority="29">
      <formula>NumberOfMeasurementCount02&lt;&gt;(NumberOfMeasurementOccupiedCount02+NumberOfMeasurementNonRevenue02+NumberOfMeasurementVacantCount02+NumberOfMeasurementDownCount02)</formula>
    </cfRule>
  </conditionalFormatting>
  <conditionalFormatting sqref="H18:J18 T18:AE18">
    <cfRule type="expression" dxfId="21" priority="28">
      <formula>NumberOfMeasurementCount03&lt;&gt;(NumberOfMeasurementOccupiedCount03+NumberOfMeasurementNonRevenue03+NumberOfMeasurementVacantCount03+NumberOfMeasurementDownCount03)</formula>
    </cfRule>
  </conditionalFormatting>
  <conditionalFormatting sqref="H19:J19 T19:AE19">
    <cfRule type="expression" dxfId="20" priority="27">
      <formula>NumberOfMeasurementCount04&lt;&gt;(NumberOfMeasurementOccupiedCount04+NumberOfMeasurementNonRevenue04+NumberOfMeasurementVacantCount04+NumberOfMeasurementDownCount04)</formula>
    </cfRule>
  </conditionalFormatting>
  <conditionalFormatting sqref="H20:J20 T20:AE20">
    <cfRule type="expression" dxfId="19" priority="26">
      <formula>NumberOfMeasurementCount05&lt;&gt;(NumberOfMeasurementOccupiedCount05+NumberOfMeasurementNonRevenue05+NumberOfMeasurementVacantCount05+NumberOfMeasurementDownCount05)</formula>
    </cfRule>
  </conditionalFormatting>
  <conditionalFormatting sqref="H21:J21 T21:AE21">
    <cfRule type="expression" dxfId="18" priority="25">
      <formula>NumberOfMeasurementCount06&lt;&gt;(NumberOfMeasurementOccupiedCount06+NumberOfMeasurementNonRevenue06+NumberOfMeasurementVacantCount06+NumberOfMeasurementDownCount06)</formula>
    </cfRule>
  </conditionalFormatting>
  <conditionalFormatting sqref="H22:J22 T22:AE22">
    <cfRule type="expression" dxfId="17" priority="24">
      <formula>NumberOfMeasurementCount07&lt;&gt;(NumberOfMeasurementOccupiedCount07+NumberOfMeasurementNonRevenue07+NumberOfMeasurementVacantCount07+NumberOfMeasurementDownCount07)</formula>
    </cfRule>
  </conditionalFormatting>
  <conditionalFormatting sqref="H23:J23 T23:AE23">
    <cfRule type="expression" dxfId="16" priority="23">
      <formula>NumberOfMeasurementCount08&lt;&gt;(NumberOfMeasurementOccupiedCount08+NumberOfMeasurementNonRevenue08+NumberOfMeasurementVacantCount08+NumberOfMeasurementDownCount08)</formula>
    </cfRule>
  </conditionalFormatting>
  <conditionalFormatting sqref="AC33:AE33 AC31:AE31">
    <cfRule type="expression" dxfId="15" priority="33">
      <formula>$AC$33&gt;$AC$31</formula>
    </cfRule>
  </conditionalFormatting>
  <conditionalFormatting sqref="AC33:AE33 AC29:AE29">
    <cfRule type="expression" dxfId="14" priority="21">
      <formula>$AC$33&gt;$AC$29</formula>
    </cfRule>
  </conditionalFormatting>
  <conditionalFormatting sqref="AH33:AJ33 AH29:AJ29">
    <cfRule type="expression" dxfId="13" priority="20">
      <formula>AND($AH$33&lt;&gt;$AH$29,$AH$29&gt;0)</formula>
    </cfRule>
  </conditionalFormatting>
  <conditionalFormatting sqref="AC31:AE31 AC29:AE29">
    <cfRule type="expression" dxfId="12" priority="19">
      <formula>$AC$29&lt;&gt;$AC$31</formula>
    </cfRule>
  </conditionalFormatting>
  <conditionalFormatting sqref="N9:R10">
    <cfRule type="expression" dxfId="11" priority="18">
      <formula>AND(CommercialUnitsType="No",CommercialUnitsCount&gt;0)</formula>
    </cfRule>
  </conditionalFormatting>
  <conditionalFormatting sqref="N10:R11">
    <cfRule type="expression" dxfId="10" priority="16">
      <formula>CommercialUnitsInspectedCount&gt;CommercialUnitsCount</formula>
    </cfRule>
  </conditionalFormatting>
  <conditionalFormatting sqref="H24:J24 T24:AE24">
    <cfRule type="expression" dxfId="9" priority="11">
      <formula>NumberOfMeasurementCount09&lt;&gt;(NumberOfMeasurementOccupiedCount09+NumberOfMeasurementNonRevenue09+NumberOfMeasurementVacantCount09+NumberOfMeasurementDownCount09)</formula>
    </cfRule>
  </conditionalFormatting>
  <conditionalFormatting sqref="H25:J25 T25:AE25">
    <cfRule type="expression" dxfId="8" priority="10">
      <formula>NumberOfMeasurementCount10&lt;&gt;(NumberOfMeasurementOccupiedCount10+NumberOfMeasurementNonRevenue10+NumberOfMeasurementVacantCount10+NumberOfMeasurementDownCount10)</formula>
    </cfRule>
  </conditionalFormatting>
  <conditionalFormatting sqref="H26:J26 T26:AE26">
    <cfRule type="expression" dxfId="7" priority="9">
      <formula>NumberOfMeasurementCount11&lt;&gt;(NumberOfMeasurementOccupiedCount11+NumberOfMeasurementNonRevenue11+NumberOfMeasurementVacantCount11+NumberOfMeasurementDownCount11)</formula>
    </cfRule>
  </conditionalFormatting>
  <conditionalFormatting sqref="H27:J27 T27:AE27">
    <cfRule type="expression" dxfId="6" priority="8">
      <formula>NumberOfMeasurementCount12&lt;&gt;(NumberOfMeasurementOccupiedCount12+NumberOfMeasurementNonRevenue12+NumberOfMeasurementVacantCount12+NumberOfMeasurementDownCount12)</formula>
    </cfRule>
  </conditionalFormatting>
  <conditionalFormatting sqref="Z33:AB33 Z29:AB29">
    <cfRule type="expression" dxfId="5" priority="6">
      <formula>$Z$33&gt;$Z$29</formula>
    </cfRule>
  </conditionalFormatting>
  <conditionalFormatting sqref="T29:V29 T33:V33">
    <cfRule type="expression" dxfId="4" priority="5">
      <formula>$T$33&gt;$T$29</formula>
    </cfRule>
  </conditionalFormatting>
  <conditionalFormatting sqref="AH29:AJ29 AH31:AJ31">
    <cfRule type="expression" dxfId="3" priority="3">
      <formula>$AH$29&lt;&gt;$AH$31</formula>
    </cfRule>
  </conditionalFormatting>
  <conditionalFormatting sqref="N11:R11 N9:R9">
    <cfRule type="expression" dxfId="2" priority="1">
      <formula>AND(CommercialUnitsType="No",CommercialUnitsInspectedCount&gt;0)</formula>
    </cfRule>
  </conditionalFormatting>
  <dataValidations count="28">
    <dataValidation type="list" showInputMessage="1" showErrorMessage="1" errorTitle="Dropdown Menu" error="Invalid entry._x000a__x000a_Please select an entry from the available list. (Press Retry, Esc then use Alt+DownArrow to reveal list choices.)_x000a_" sqref="N9:R9" xr:uid="{00000000-0002-0000-0700-000000000000}">
      <formula1>nrYesNoUnknown</formula1>
    </dataValidation>
    <dataValidation type="whole" allowBlank="1" showInputMessage="1" showErrorMessage="1" errorTitle="Number of Units" error="Please input a non-negative, whole number." sqref="K16:N27" xr:uid="{00000000-0002-0000-0700-000001000000}">
      <formula1>0</formula1>
      <formula2>99999999999999900</formula2>
    </dataValidation>
    <dataValidation type="whole" allowBlank="1" showInputMessage="1" showErrorMessage="1" errorTitle="Number" error="Please input a positive whole number" sqref="N40:Q114" xr:uid="{00000000-0002-0000-0700-000002000000}">
      <formula1>0</formula1>
      <formula2>999999999999999</formula2>
    </dataValidation>
    <dataValidation type="whole" allowBlank="1" showInputMessage="1" showErrorMessage="1" errorTitle="Dollar Amount" error="Please input a dollar amount as a positive number" sqref="R40:U114" xr:uid="{00000000-0002-0000-0700-000003000000}">
      <formula1>0</formula1>
      <formula2>999999999999999000</formula2>
    </dataValidation>
    <dataValidation type="decimal" allowBlank="1" showInputMessage="1" showErrorMessage="1" errorTitle="Number Of Bedrooms" error="Please input a valid number of bedrooms expressed as a whole number between 0 and 10." sqref="G40:J114" xr:uid="{00000000-0002-0000-0700-000004000000}">
      <formula1>0</formula1>
      <formula2>10</formula2>
    </dataValidation>
    <dataValidation type="decimal" allowBlank="1" showInputMessage="1" showErrorMessage="1" errorTitle="Number Of Bedrooms" error="Please input a valid number of bathrooms expressed as a whole number or a decimal between 0 and 15." sqref="K40:M114" xr:uid="{00000000-0002-0000-0700-000005000000}">
      <formula1>0</formula1>
      <formula2>15</formula2>
    </dataValidation>
    <dataValidation type="whole" showInputMessage="1" showErrorMessage="1" errorTitle="# Inspected" error="Enter a non-negative whole number between 0 and the corresponding # of Units." sqref="AH23:AJ23 AC23:AE23 T23:V23 Z23:AB23 W23:Y23" xr:uid="{00000000-0002-0000-0700-000006000000}">
      <formula1>0</formula1>
      <formula2>$H$23</formula2>
    </dataValidation>
    <dataValidation type="whole" allowBlank="1" showInputMessage="1" showErrorMessage="1" errorTitle="# Inspected" error="Enter a non-negative whole number between 0 and the corresponding # of Units." sqref="T18:AE18" xr:uid="{00000000-0002-0000-0700-000007000000}">
      <formula1>0</formula1>
      <formula2>$H$18</formula2>
    </dataValidation>
    <dataValidation type="whole" showInputMessage="1" showErrorMessage="1" errorTitle="# Inspected" error="Enter a non-negative whole number between 0 and the corresponding # of Units." sqref="AH16:AJ16 T16:AE16" xr:uid="{00000000-0002-0000-0700-000008000000}">
      <formula1>0</formula1>
      <formula2>$H$16</formula2>
    </dataValidation>
    <dataValidation type="whole" allowBlank="1" showInputMessage="1" showErrorMessage="1" errorTitle="# Inspected" error="Enter a non-negative whole number between 0 and the corresponding # of Units." sqref="T17:AE17" xr:uid="{00000000-0002-0000-0700-000009000000}">
      <formula1>0</formula1>
      <formula2>$H$17</formula2>
    </dataValidation>
    <dataValidation type="whole" showInputMessage="1" showErrorMessage="1" errorTitle="# Inspected" error="Enter a non-negative whole number between 0 and the corresponding # of Units." sqref="AH19:AJ19 T19:AE19" xr:uid="{00000000-0002-0000-0700-00000A000000}">
      <formula1>0</formula1>
      <formula2>$H$19</formula2>
    </dataValidation>
    <dataValidation type="whole" showInputMessage="1" showErrorMessage="1" errorTitle="# Inspected" error="Enter a non-negative whole number between 0 and the corresponding # of Units." sqref="AH20:AJ20 T20:AE20" xr:uid="{00000000-0002-0000-0700-00000B000000}">
      <formula1>0</formula1>
      <formula2>$H$20</formula2>
    </dataValidation>
    <dataValidation type="whole" showInputMessage="1" showErrorMessage="1" errorTitle="# Inspected" error="Enter a non-negative whole number between 0 and the corresponding # of Units." sqref="AH21:AJ21 T21:AE21" xr:uid="{00000000-0002-0000-0700-00000C000000}">
      <formula1>0</formula1>
      <formula2>$H$21</formula2>
    </dataValidation>
    <dataValidation type="whole" showInputMessage="1" showErrorMessage="1" errorTitle="# Inspected" error="Enter a non-negative whole number between 0 and the corresponding # of Units." sqref="AH22:AJ22 T22:AE22" xr:uid="{00000000-0002-0000-0700-00000D000000}">
      <formula1>0</formula1>
      <formula2>$H$22</formula2>
    </dataValidation>
    <dataValidation type="whole" allowBlank="1" showErrorMessage="1" errorTitle="# Units" error="Enter the number of units as a non-negative whole number between 0 and 999,999." sqref="H16:J27" xr:uid="{00000000-0002-0000-0700-00000E000000}">
      <formula1>1</formula1>
      <formula2>999999</formula2>
    </dataValidation>
    <dataValidation type="whole" allowBlank="1" showInputMessage="1" showErrorMessage="1" errorTitle="Number" error="Please input the Average Montly Rent as a non-negative whole number" sqref="O16:R27" xr:uid="{00000000-0002-0000-0700-00000F000000}">
      <formula1>0</formula1>
      <formula2>999999999999999</formula2>
    </dataValidation>
    <dataValidation type="list" showInputMessage="1" showErrorMessage="1" errorTitle="Dropdown Menu" error="Invalid entry._x000a__x000a_Please select an entry from the available list. (Press Retry, Esc then use Alt+DownArrow to reveal list choices.)_x000a_" sqref="V40:AD114" xr:uid="{00000000-0002-0000-0700-000010000000}">
      <formula1>nrCurrUseComplete</formula1>
    </dataValidation>
    <dataValidation type="list" showInputMessage="1" showErrorMessage="1" errorTitle="Dropdown Menu" error="Invalid entry._x000a__x000a_Please select an entry from the available list. (Press Retry, Esc then use Alt+DownArrow to reveal list choices.)_x000a_" sqref="AE40:AJ114" xr:uid="{00000000-0002-0000-0700-000011000000}">
      <formula1>nrOverallCond</formula1>
    </dataValidation>
    <dataValidation type="whole" allowBlank="1" showInputMessage="1" showErrorMessage="1" errorTitle="Enter a whole number" error="Enter a whole number between 0 and 1000" sqref="N10:R10" xr:uid="{00000000-0002-0000-0700-000012000000}">
      <formula1>0</formula1>
      <formula2>1000</formula2>
    </dataValidation>
    <dataValidation type="whole" allowBlank="1" showInputMessage="1" showErrorMessage="1" errorTitle="Enter whole number" error="Enter a whole number between 0 and 1000" sqref="N11:R11" xr:uid="{00000000-0002-0000-0700-000013000000}">
      <formula1>0</formula1>
      <formula2>1000</formula2>
    </dataValidation>
    <dataValidation type="decimal" allowBlank="1" showInputMessage="1" showErrorMessage="1" errorTitle="Error" error="Enter a positive number between 0 and 15" sqref="E16:G27" xr:uid="{00000000-0002-0000-0700-000014000000}">
      <formula1>0</formula1>
      <formula2>15</formula2>
    </dataValidation>
    <dataValidation type="decimal" allowBlank="1" showInputMessage="1" showErrorMessage="1" errorTitle="Number Of Bedrooms" error="Please input a positive number of bedrooms expressed as a whole number between 0 and 10." sqref="B16:D27" xr:uid="{00000000-0002-0000-0700-000015000000}">
      <formula1>0</formula1>
      <formula2>10</formula2>
    </dataValidation>
    <dataValidation type="whole" showInputMessage="1" showErrorMessage="1" errorTitle="# Inspected" error="Enter a non-negative whole number between 0 and the corresponding # of Units." sqref="T24:V24 W24:Y24 Z24:AB24 AC24:AE24 AH24:AJ24" xr:uid="{00000000-0002-0000-0700-000016000000}">
      <formula1>0</formula1>
      <formula2>$H$24</formula2>
    </dataValidation>
    <dataValidation type="whole" showInputMessage="1" showErrorMessage="1" errorTitle="# Inspected" error="Enter a non-negative whole number between 0 and the corresponding # of Units." sqref="AC25:AE25 Z25:AB25 W25:Y25 T25:V25 AH25:AJ25" xr:uid="{00000000-0002-0000-0700-000017000000}">
      <formula1>0</formula1>
      <formula2>$H$25</formula2>
    </dataValidation>
    <dataValidation type="whole" showInputMessage="1" showErrorMessage="1" errorTitle="# Inspected" error="Enter a non-negative whole number between 0 and the corresponding # of Units." sqref="T26:V26 W26:Y26 Z26:AB26 AC26:AE26 AH26:AJ26" xr:uid="{00000000-0002-0000-0700-000018000000}">
      <formula1>0</formula1>
      <formula2>$H$26</formula2>
    </dataValidation>
    <dataValidation type="whole" showInputMessage="1" showErrorMessage="1" errorTitle="# Inspected" error="Enter a non-negative whole number between 0 and the corresponding # of Units." sqref="T27:V27 W27:Y27 Z27:AB27 AC27:AE27 AH27:AJ27" xr:uid="{00000000-0002-0000-0700-000019000000}">
      <formula1>0</formula1>
      <formula2>$H$27</formula2>
    </dataValidation>
    <dataValidation type="whole" showInputMessage="1" showErrorMessage="1" errorTitle="# Inspected" error="Enter a non-negative whole number between 0 and the corresponding # of Units." sqref="AH18:AJ18" xr:uid="{00000000-0002-0000-0700-00001A000000}">
      <formula1>0</formula1>
      <formula2>$H$18</formula2>
    </dataValidation>
    <dataValidation type="whole" showInputMessage="1" showErrorMessage="1" errorTitle="# Inspected" error="Enter a non-negative whole number between 0 and the corresponding # of Units." sqref="AH17:AJ17" xr:uid="{00000000-0002-0000-0700-00001B000000}">
      <formula1>0</formula1>
      <formula2>$H$17</formula2>
    </dataValidation>
  </dataValidations>
  <pageMargins left="0.25" right="0.25" top="0.75" bottom="0.75" header="0.3" footer="0.3"/>
  <pageSetup fitToHeight="0" orientation="portrait" r:id="rId1"/>
  <headerFooter>
    <oddHeader>&amp;R&amp;"Calibri,Italic"&amp;A</oddHeader>
    <oddFooter>&amp;L&amp;"Calibri Light,Italic"&amp;8Copyright 2008-24 Mortgage Bankers Association, Washington, DC_x000D_&amp;1#&amp;"Aptos"&amp;10&amp;K008000 Internal Use&amp;R&amp;"Calbri,Regular"&amp;P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94" r:id="rId4" name="Multifamily_Add">
              <controlPr defaultSize="0" print="0" autoLine="0" autoPict="0" macro="[0]!Multifamily_AddRow">
                <anchor moveWithCells="1" sizeWithCells="1">
                  <from>
                    <xdr:col>37</xdr:col>
                    <xdr:colOff>0</xdr:colOff>
                    <xdr:row>36</xdr:row>
                    <xdr:rowOff>66675</xdr:rowOff>
                  </from>
                  <to>
                    <xdr:col>40</xdr:col>
                    <xdr:colOff>47625</xdr:colOff>
                    <xdr:row>37</xdr:row>
                    <xdr:rowOff>152400</xdr:rowOff>
                  </to>
                </anchor>
              </controlPr>
            </control>
          </mc:Choice>
        </mc:AlternateContent>
        <mc:AlternateContent xmlns:mc="http://schemas.openxmlformats.org/markup-compatibility/2006">
          <mc:Choice Requires="x14">
            <control shapeId="79895" r:id="rId5" name="Multifamily_X">
              <controlPr defaultSize="0" print="0" autoLine="0" autoPict="0" macro="[0]!Multifamily_RemoveRow">
                <anchor moveWithCells="1" sizeWithCells="1">
                  <from>
                    <xdr:col>40</xdr:col>
                    <xdr:colOff>0</xdr:colOff>
                    <xdr:row>36</xdr:row>
                    <xdr:rowOff>66675</xdr:rowOff>
                  </from>
                  <to>
                    <xdr:col>41</xdr:col>
                    <xdr:colOff>123825</xdr:colOff>
                    <xdr:row>37</xdr:row>
                    <xdr:rowOff>152400</xdr:rowOff>
                  </to>
                </anchor>
              </controlPr>
            </control>
          </mc:Choice>
        </mc:AlternateContent>
        <mc:AlternateContent xmlns:mc="http://schemas.openxmlformats.org/markup-compatibility/2006">
          <mc:Choice Requires="x14">
            <control shapeId="79896" r:id="rId6" name="Multifamily_Help">
              <controlPr defaultSize="0" print="0" autoLine="0" autoPict="0" macro="[0]!MultiFamilyUnitBreakdownHelp">
                <anchor moveWithCells="1" sizeWithCells="1">
                  <from>
                    <xdr:col>37</xdr:col>
                    <xdr:colOff>0</xdr:colOff>
                    <xdr:row>30</xdr:row>
                    <xdr:rowOff>0</xdr:rowOff>
                  </from>
                  <to>
                    <xdr:col>41</xdr:col>
                    <xdr:colOff>161925</xdr:colOff>
                    <xdr:row>33</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Comp"/>
  <dimension ref="A1:BX104"/>
  <sheetViews>
    <sheetView showGridLines="0" showRowColHeaders="0" topLeftCell="A39" zoomScaleSheetLayoutView="100" workbookViewId="0"/>
  </sheetViews>
  <sheetFormatPr defaultColWidth="0" defaultRowHeight="14.25" zeroHeight="1"/>
  <cols>
    <col min="1" max="1" width="2.5703125" style="220" customWidth="1"/>
    <col min="2" max="10" width="2.5703125" customWidth="1"/>
    <col min="11" max="11" width="4.5703125" customWidth="1"/>
    <col min="12" max="25" width="2.5703125" customWidth="1"/>
    <col min="26" max="26" width="4.5703125" customWidth="1"/>
    <col min="27" max="37" width="2.5703125" customWidth="1"/>
    <col min="38" max="38" width="8.5703125" style="220" customWidth="1"/>
    <col min="39" max="76" width="2.5703125" hidden="1" customWidth="1"/>
    <col min="77" max="16384" width="8.5703125" hidden="1"/>
  </cols>
  <sheetData>
    <row r="1" spans="1:41" ht="15.75" customHeight="1">
      <c r="A1" s="225"/>
      <c r="B1" s="560" t="s">
        <v>711</v>
      </c>
      <c r="C1" s="560"/>
      <c r="D1" s="560"/>
      <c r="E1" s="560"/>
      <c r="F1" s="560"/>
      <c r="G1" s="560"/>
      <c r="H1" s="560"/>
      <c r="I1" s="560"/>
      <c r="J1" s="560"/>
      <c r="K1" s="560"/>
      <c r="L1" s="560"/>
      <c r="M1" s="560"/>
      <c r="N1" s="560"/>
      <c r="O1" s="560"/>
      <c r="P1" s="560"/>
      <c r="Q1" s="560"/>
      <c r="R1" s="560"/>
      <c r="S1" s="560"/>
      <c r="T1" s="560"/>
    </row>
    <row r="2" spans="1:41" ht="15.75" customHeight="1">
      <c r="A2" s="226"/>
      <c r="B2" s="560"/>
      <c r="C2" s="560"/>
      <c r="D2" s="560"/>
      <c r="E2" s="560"/>
      <c r="F2" s="560"/>
      <c r="G2" s="560"/>
      <c r="H2" s="560"/>
      <c r="I2" s="560"/>
      <c r="J2" s="560"/>
      <c r="K2" s="560"/>
      <c r="L2" s="560"/>
      <c r="M2" s="560"/>
      <c r="N2" s="560"/>
      <c r="O2" s="560"/>
      <c r="P2" s="560"/>
      <c r="Q2" s="560"/>
      <c r="R2" s="560"/>
      <c r="S2" s="560"/>
      <c r="T2" s="560"/>
      <c r="U2" s="187"/>
      <c r="V2" s="187"/>
      <c r="X2" s="188"/>
      <c r="Y2" s="188"/>
      <c r="Z2" s="188"/>
      <c r="AA2" s="188"/>
      <c r="AB2" s="188"/>
      <c r="AC2" s="188"/>
      <c r="AD2" s="188"/>
      <c r="AE2" s="188"/>
      <c r="AF2" s="188"/>
      <c r="AG2" s="188"/>
      <c r="AH2" s="188"/>
      <c r="AI2" s="188"/>
      <c r="AJ2" s="188"/>
      <c r="AK2" s="188"/>
      <c r="AL2" s="294"/>
      <c r="AM2" s="187"/>
    </row>
    <row r="3" spans="1:41" s="2" customFormat="1" ht="17.25" customHeight="1">
      <c r="A3" s="208"/>
      <c r="B3" s="111" t="str">
        <f>IF('General Info'!B5="","",'General Info'!B5)</f>
        <v>154-156 PASSAIC STREET, 38 3RD, Passaic, NJ (Loan 504565494)</v>
      </c>
      <c r="C3" s="136"/>
      <c r="D3" s="136"/>
      <c r="E3" s="136"/>
      <c r="F3" s="136"/>
      <c r="G3" s="170"/>
      <c r="H3" s="170"/>
      <c r="I3" s="170"/>
      <c r="J3" s="170"/>
      <c r="K3" s="170"/>
      <c r="L3" s="136"/>
      <c r="M3" s="138"/>
      <c r="N3" s="131"/>
      <c r="O3" s="139"/>
      <c r="P3" s="139"/>
      <c r="Q3" s="139"/>
      <c r="R3" s="131"/>
      <c r="S3" s="141"/>
      <c r="T3" s="141"/>
      <c r="U3" s="208"/>
      <c r="V3" s="208"/>
      <c r="W3" s="216"/>
      <c r="X3" s="216"/>
      <c r="Y3" s="216"/>
      <c r="Z3" s="216"/>
      <c r="AA3" s="216"/>
      <c r="AB3" s="216"/>
      <c r="AC3" s="218"/>
      <c r="AD3" s="208"/>
      <c r="AE3" s="208"/>
      <c r="AF3" s="208"/>
      <c r="AG3" s="208"/>
      <c r="AH3" s="208"/>
      <c r="AI3" s="208"/>
      <c r="AJ3" s="208"/>
      <c r="AK3" s="208"/>
      <c r="AL3" s="208"/>
      <c r="AM3" s="224"/>
    </row>
    <row r="4" spans="1:41" s="2" customFormat="1" ht="14.85" customHeight="1">
      <c r="A4" s="208"/>
      <c r="B4" s="112" t="str">
        <f>IF('General Info'!B6="","",'General Info'!B6)</f>
        <v>Overall Rating: 2, 100% Occupied</v>
      </c>
      <c r="C4" s="136"/>
      <c r="D4" s="136"/>
      <c r="E4" s="136"/>
      <c r="F4" s="136"/>
      <c r="G4" s="141"/>
      <c r="H4" s="131"/>
      <c r="I4" s="131"/>
      <c r="J4" s="131"/>
      <c r="K4" s="131"/>
      <c r="L4" s="131"/>
      <c r="M4" s="131"/>
      <c r="N4" s="131"/>
      <c r="O4" s="131"/>
      <c r="P4" s="131"/>
      <c r="Q4" s="131"/>
      <c r="R4" s="131"/>
      <c r="S4" s="141"/>
      <c r="T4" s="141"/>
      <c r="U4" s="208"/>
      <c r="V4" s="208"/>
      <c r="W4" s="216"/>
      <c r="X4" s="216"/>
      <c r="Y4" s="216"/>
      <c r="Z4" s="216"/>
      <c r="AA4" s="216"/>
      <c r="AB4" s="216"/>
      <c r="AC4" s="220"/>
      <c r="AD4" s="216"/>
      <c r="AE4" s="219"/>
      <c r="AF4" s="219"/>
      <c r="AG4" s="219"/>
      <c r="AH4" s="219"/>
      <c r="AI4" s="219"/>
      <c r="AJ4" s="208"/>
      <c r="AK4" s="208"/>
      <c r="AL4" s="220"/>
      <c r="AM4" s="224"/>
    </row>
    <row r="5" spans="1:41" s="2" customFormat="1" ht="14.85" hidden="1" customHeight="1">
      <c r="A5" s="208"/>
      <c r="B5" s="112" t="str">
        <f>IF('General Info'!B7="","",'General Info'!B7)</f>
        <v>2 Life Safety</v>
      </c>
      <c r="C5" s="136"/>
      <c r="D5" s="136"/>
      <c r="E5" s="136"/>
      <c r="F5" s="136"/>
      <c r="G5" s="141"/>
      <c r="H5" s="131"/>
      <c r="I5" s="131"/>
      <c r="J5" s="131"/>
      <c r="K5" s="131"/>
      <c r="L5" s="131"/>
      <c r="M5" s="131"/>
      <c r="N5" s="131"/>
      <c r="O5" s="131"/>
      <c r="P5" s="131"/>
      <c r="Q5" s="131"/>
      <c r="R5" s="131"/>
      <c r="S5" s="141"/>
      <c r="T5" s="141"/>
      <c r="U5" s="208"/>
      <c r="V5" s="208"/>
      <c r="W5" s="216"/>
      <c r="X5" s="216"/>
      <c r="Y5" s="216"/>
      <c r="Z5" s="216"/>
      <c r="AA5" s="216"/>
      <c r="AB5" s="216"/>
      <c r="AC5" s="208"/>
      <c r="AD5" s="208"/>
      <c r="AE5" s="221"/>
      <c r="AF5" s="221"/>
      <c r="AG5" s="221"/>
      <c r="AH5" s="221"/>
      <c r="AI5" s="221"/>
      <c r="AJ5" s="221"/>
      <c r="AK5" s="221"/>
      <c r="AL5" s="221"/>
      <c r="AM5" s="224"/>
      <c r="AN5" s="4"/>
    </row>
    <row r="6" spans="1:41" s="2" customFormat="1" ht="3" customHeight="1">
      <c r="A6" s="208"/>
      <c r="B6" s="189"/>
      <c r="C6" s="189"/>
      <c r="D6" s="189"/>
      <c r="E6" s="189"/>
      <c r="F6" s="189"/>
      <c r="G6" s="189"/>
      <c r="H6" s="189"/>
      <c r="I6" s="189"/>
      <c r="J6" s="189"/>
      <c r="K6" s="189"/>
      <c r="L6" s="189"/>
      <c r="M6" s="189"/>
      <c r="N6" s="189"/>
      <c r="O6" s="189"/>
      <c r="P6" s="189"/>
      <c r="Q6" s="189"/>
      <c r="R6" s="3"/>
      <c r="S6" s="3"/>
      <c r="T6" s="184"/>
      <c r="U6" s="3"/>
      <c r="V6" s="184"/>
      <c r="W6" s="184"/>
      <c r="X6" s="184"/>
      <c r="Y6" s="184"/>
      <c r="Z6" s="184"/>
      <c r="AA6" s="184"/>
      <c r="AB6" s="184"/>
      <c r="AC6" s="3"/>
      <c r="AD6" s="3"/>
      <c r="AE6" s="3"/>
      <c r="AF6" s="3"/>
      <c r="AG6" s="3"/>
      <c r="AH6" s="3"/>
      <c r="AI6" s="3"/>
      <c r="AJ6" s="3"/>
      <c r="AK6" s="190"/>
      <c r="AL6" s="208"/>
      <c r="AM6" s="4"/>
      <c r="AN6" s="4"/>
    </row>
    <row r="7" spans="1:41" s="2" customFormat="1" ht="18.75">
      <c r="A7" s="208"/>
      <c r="B7" s="567" t="s">
        <v>976</v>
      </c>
      <c r="C7" s="567"/>
      <c r="D7" s="567"/>
      <c r="E7" s="567"/>
      <c r="F7" s="567"/>
      <c r="G7" s="567"/>
      <c r="H7" s="567"/>
      <c r="I7" s="567"/>
      <c r="J7" s="567"/>
      <c r="K7" s="567"/>
      <c r="L7" s="567"/>
      <c r="M7" s="567"/>
      <c r="N7" s="567"/>
      <c r="O7" s="567"/>
      <c r="P7" s="567"/>
      <c r="Q7" s="567"/>
      <c r="R7" s="567"/>
      <c r="S7" s="567"/>
      <c r="T7" s="567"/>
      <c r="U7" s="567"/>
      <c r="V7" s="567"/>
      <c r="W7" s="567"/>
      <c r="X7" s="567"/>
      <c r="Y7" s="567"/>
      <c r="Z7" s="567"/>
      <c r="AA7" s="567"/>
      <c r="AB7" s="567"/>
      <c r="AC7" s="567"/>
      <c r="AD7" s="567"/>
      <c r="AE7" s="567"/>
      <c r="AF7" s="567"/>
      <c r="AG7" s="567"/>
      <c r="AH7" s="567"/>
      <c r="AI7" s="567"/>
      <c r="AJ7" s="567"/>
      <c r="AK7" s="207"/>
      <c r="AL7" s="171"/>
      <c r="AM7" s="4"/>
      <c r="AN7" s="4"/>
    </row>
    <row r="8" spans="1:41" ht="3" customHeight="1"/>
    <row r="9" spans="1:41" ht="17.25" customHeight="1">
      <c r="B9" s="298" t="s">
        <v>302</v>
      </c>
      <c r="C9" s="228"/>
      <c r="D9" s="228"/>
      <c r="E9" s="228"/>
      <c r="F9" s="228"/>
      <c r="G9" s="228"/>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0"/>
      <c r="AI9" s="240"/>
      <c r="AJ9" s="240"/>
      <c r="AK9" s="240"/>
      <c r="AL9" s="240"/>
      <c r="AM9" s="66"/>
    </row>
    <row r="10" spans="1:41" ht="13.5" customHeight="1">
      <c r="B10" s="227" t="s">
        <v>458</v>
      </c>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0"/>
    </row>
    <row r="11" spans="1:41" ht="6" customHeight="1">
      <c r="B11" s="227"/>
      <c r="C11" s="227"/>
      <c r="D11" s="227"/>
      <c r="E11" s="227"/>
      <c r="F11" s="227"/>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0"/>
    </row>
    <row r="12" spans="1:41" ht="14.25" customHeight="1">
      <c r="B12" s="861" t="s">
        <v>189</v>
      </c>
      <c r="C12" s="862"/>
      <c r="D12" s="862"/>
      <c r="E12" s="862"/>
      <c r="F12" s="863"/>
      <c r="G12" s="220"/>
      <c r="H12" s="342" t="s">
        <v>858</v>
      </c>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0"/>
      <c r="AK12" s="220"/>
    </row>
    <row r="13" spans="1:41" ht="14.25" customHeight="1">
      <c r="B13" s="861" t="s">
        <v>189</v>
      </c>
      <c r="C13" s="862"/>
      <c r="D13" s="862"/>
      <c r="E13" s="862"/>
      <c r="F13" s="863"/>
      <c r="G13" s="220"/>
      <c r="H13" s="342" t="s">
        <v>859</v>
      </c>
      <c r="I13" s="229"/>
      <c r="J13" s="229"/>
      <c r="K13" s="229"/>
      <c r="L13" s="229"/>
      <c r="M13" s="229"/>
      <c r="N13" s="229"/>
      <c r="O13" s="229"/>
      <c r="P13" s="229"/>
      <c r="Q13" s="229"/>
      <c r="R13" s="229"/>
      <c r="S13" s="229"/>
      <c r="T13" s="229"/>
      <c r="U13" s="229"/>
      <c r="V13" s="229"/>
      <c r="W13" s="229"/>
      <c r="X13" s="229"/>
      <c r="Y13" s="229"/>
      <c r="Z13" s="229"/>
      <c r="AA13" s="229"/>
      <c r="AB13" s="229"/>
      <c r="AC13" s="229"/>
      <c r="AD13" s="229"/>
      <c r="AE13" s="229"/>
      <c r="AF13" s="229"/>
      <c r="AG13" s="229"/>
      <c r="AH13" s="229"/>
      <c r="AI13" s="229"/>
      <c r="AJ13" s="227"/>
      <c r="AK13" s="231"/>
      <c r="AL13" s="231"/>
    </row>
    <row r="14" spans="1:41" ht="6" customHeight="1">
      <c r="B14" s="220"/>
      <c r="C14" s="229"/>
      <c r="D14" s="229"/>
      <c r="E14" s="229"/>
      <c r="F14" s="229"/>
      <c r="G14" s="229"/>
      <c r="H14" s="229"/>
      <c r="I14" s="229"/>
      <c r="J14" s="229"/>
      <c r="K14" s="229"/>
      <c r="L14" s="229"/>
      <c r="M14" s="229"/>
      <c r="N14" s="229"/>
      <c r="O14" s="229"/>
      <c r="P14" s="229"/>
      <c r="Q14" s="229"/>
      <c r="R14" s="229"/>
      <c r="S14" s="229"/>
      <c r="T14" s="229"/>
      <c r="U14" s="229"/>
      <c r="V14" s="229"/>
      <c r="W14" s="229"/>
      <c r="X14" s="229"/>
      <c r="Y14" s="229"/>
      <c r="Z14" s="229"/>
      <c r="AA14" s="229"/>
      <c r="AB14" s="227"/>
      <c r="AC14" s="227"/>
      <c r="AD14" s="227"/>
      <c r="AE14" s="227"/>
      <c r="AF14" s="227"/>
      <c r="AG14" s="227"/>
      <c r="AH14" s="227"/>
      <c r="AI14" s="227"/>
      <c r="AJ14" s="227"/>
      <c r="AK14" s="231"/>
      <c r="AL14" s="231"/>
    </row>
    <row r="15" spans="1:41" ht="14.25" customHeight="1">
      <c r="B15" s="883" t="s">
        <v>189</v>
      </c>
      <c r="C15" s="884"/>
      <c r="D15" s="884"/>
      <c r="E15" s="884"/>
      <c r="F15" s="885"/>
      <c r="H15" s="886" t="s">
        <v>775</v>
      </c>
      <c r="I15" s="886"/>
      <c r="J15" s="886"/>
      <c r="K15" s="886"/>
      <c r="L15" s="886"/>
      <c r="M15" s="886"/>
      <c r="N15" s="886"/>
      <c r="O15" s="886"/>
      <c r="P15" s="886"/>
      <c r="Q15" s="886"/>
      <c r="R15" s="886"/>
      <c r="S15" s="886"/>
      <c r="T15" s="886"/>
      <c r="U15" s="886"/>
      <c r="V15" s="886"/>
      <c r="W15" s="886"/>
      <c r="X15" s="886"/>
      <c r="Y15" s="886"/>
      <c r="Z15" s="886"/>
      <c r="AA15" s="886"/>
      <c r="AB15" s="886"/>
      <c r="AC15" s="886"/>
      <c r="AD15" s="886"/>
      <c r="AE15" s="886"/>
      <c r="AF15" s="886"/>
      <c r="AG15" s="886"/>
      <c r="AH15" s="886"/>
      <c r="AI15" s="886"/>
      <c r="AJ15" s="220"/>
      <c r="AK15" s="220"/>
      <c r="AM15" s="57"/>
      <c r="AN15" s="57"/>
      <c r="AO15" s="57"/>
    </row>
    <row r="16" spans="1:41" ht="15" customHeight="1">
      <c r="B16" s="220"/>
      <c r="H16" s="886"/>
      <c r="I16" s="886"/>
      <c r="J16" s="886"/>
      <c r="K16" s="886"/>
      <c r="L16" s="886"/>
      <c r="M16" s="886"/>
      <c r="N16" s="886"/>
      <c r="O16" s="886"/>
      <c r="P16" s="886"/>
      <c r="Q16" s="886"/>
      <c r="R16" s="886"/>
      <c r="S16" s="886"/>
      <c r="T16" s="886"/>
      <c r="U16" s="886"/>
      <c r="V16" s="886"/>
      <c r="W16" s="886"/>
      <c r="X16" s="886"/>
      <c r="Y16" s="886"/>
      <c r="Z16" s="886"/>
      <c r="AA16" s="886"/>
      <c r="AB16" s="886"/>
      <c r="AC16" s="886"/>
      <c r="AD16" s="886"/>
      <c r="AE16" s="886"/>
      <c r="AF16" s="886"/>
      <c r="AG16" s="886"/>
      <c r="AH16" s="886"/>
      <c r="AI16" s="886"/>
      <c r="AJ16" s="227"/>
      <c r="AK16" s="305"/>
      <c r="AL16" s="305"/>
      <c r="AM16" s="57"/>
      <c r="AN16" s="57"/>
      <c r="AO16" s="57"/>
    </row>
    <row r="17" spans="2:49" ht="6" customHeight="1">
      <c r="B17" s="220"/>
      <c r="C17" s="227"/>
      <c r="D17" s="227"/>
      <c r="E17" s="227"/>
      <c r="F17" s="227"/>
      <c r="G17" s="227"/>
      <c r="H17" s="227"/>
      <c r="I17" s="227"/>
      <c r="J17" s="227"/>
      <c r="K17" s="227"/>
      <c r="L17" s="227"/>
      <c r="M17" s="227"/>
      <c r="N17" s="227"/>
      <c r="O17" s="227"/>
      <c r="P17" s="227"/>
      <c r="Q17" s="227"/>
      <c r="R17" s="227"/>
      <c r="S17" s="227"/>
      <c r="T17" s="227"/>
      <c r="U17" s="227"/>
      <c r="V17" s="227"/>
      <c r="W17" s="227"/>
      <c r="X17" s="227"/>
      <c r="Y17" s="227"/>
      <c r="Z17" s="227"/>
      <c r="AA17" s="227"/>
      <c r="AB17" s="227"/>
      <c r="AC17" s="227"/>
      <c r="AD17" s="227"/>
      <c r="AE17" s="227"/>
      <c r="AF17" s="227"/>
      <c r="AG17" s="227"/>
      <c r="AH17" s="227"/>
      <c r="AI17" s="227"/>
      <c r="AJ17" s="227"/>
      <c r="AK17" s="305"/>
      <c r="AL17" s="305"/>
      <c r="AM17" s="57"/>
      <c r="AN17" s="57"/>
      <c r="AO17" s="57"/>
      <c r="AP17" s="57"/>
      <c r="AQ17" s="57"/>
      <c r="AR17" s="57"/>
      <c r="AS17" s="57"/>
      <c r="AT17" s="57"/>
      <c r="AU17" s="57"/>
      <c r="AV17" s="57"/>
    </row>
    <row r="18" spans="2:49" ht="14.25" customHeight="1">
      <c r="B18" s="861" t="s">
        <v>189</v>
      </c>
      <c r="C18" s="862"/>
      <c r="D18" s="862"/>
      <c r="E18" s="862"/>
      <c r="F18" s="863"/>
      <c r="H18" s="886" t="s">
        <v>776</v>
      </c>
      <c r="I18" s="886"/>
      <c r="J18" s="886"/>
      <c r="K18" s="886"/>
      <c r="L18" s="886"/>
      <c r="M18" s="886"/>
      <c r="N18" s="886"/>
      <c r="O18" s="886"/>
      <c r="P18" s="886"/>
      <c r="Q18" s="886"/>
      <c r="R18" s="886"/>
      <c r="S18" s="886"/>
      <c r="T18" s="886"/>
      <c r="U18" s="886"/>
      <c r="V18" s="886"/>
      <c r="W18" s="886"/>
      <c r="X18" s="886"/>
      <c r="Y18" s="886"/>
      <c r="Z18" s="886"/>
      <c r="AA18" s="886"/>
      <c r="AB18" s="886"/>
      <c r="AC18" s="886"/>
      <c r="AD18" s="886"/>
      <c r="AE18" s="886"/>
      <c r="AF18" s="886"/>
      <c r="AG18" s="886"/>
      <c r="AH18" s="886"/>
      <c r="AI18" s="886"/>
      <c r="AJ18" s="220"/>
      <c r="AK18" s="220"/>
    </row>
    <row r="19" spans="2:49" ht="15" customHeight="1">
      <c r="B19" s="220"/>
      <c r="H19" s="886"/>
      <c r="I19" s="886"/>
      <c r="J19" s="886"/>
      <c r="K19" s="886"/>
      <c r="L19" s="886"/>
      <c r="M19" s="886"/>
      <c r="N19" s="886"/>
      <c r="O19" s="886"/>
      <c r="P19" s="886"/>
      <c r="Q19" s="886"/>
      <c r="R19" s="886"/>
      <c r="S19" s="886"/>
      <c r="T19" s="886"/>
      <c r="U19" s="886"/>
      <c r="V19" s="886"/>
      <c r="W19" s="886"/>
      <c r="X19" s="886"/>
      <c r="Y19" s="886"/>
      <c r="Z19" s="886"/>
      <c r="AA19" s="886"/>
      <c r="AB19" s="886"/>
      <c r="AC19" s="886"/>
      <c r="AD19" s="886"/>
      <c r="AE19" s="886"/>
      <c r="AF19" s="886"/>
      <c r="AG19" s="886"/>
      <c r="AH19" s="886"/>
      <c r="AI19" s="886"/>
      <c r="AJ19" s="227"/>
      <c r="AK19" s="231"/>
      <c r="AL19" s="231"/>
    </row>
    <row r="20" spans="2:49" ht="14.25" customHeight="1">
      <c r="B20" s="861" t="s">
        <v>189</v>
      </c>
      <c r="C20" s="862"/>
      <c r="D20" s="862"/>
      <c r="E20" s="862"/>
      <c r="F20" s="863"/>
      <c r="G20" s="229"/>
      <c r="H20" s="227" t="s">
        <v>777</v>
      </c>
      <c r="I20" s="229"/>
      <c r="J20" s="229"/>
      <c r="K20" s="229"/>
      <c r="L20" s="229"/>
      <c r="M20" s="229"/>
      <c r="N20" s="229"/>
      <c r="O20" s="229"/>
      <c r="P20" s="229"/>
      <c r="Q20" s="229"/>
      <c r="R20" s="229"/>
      <c r="S20" s="229"/>
      <c r="T20" s="229"/>
      <c r="U20" s="229"/>
      <c r="V20" s="229"/>
      <c r="W20" s="229"/>
      <c r="X20" s="229"/>
      <c r="Y20" s="229"/>
      <c r="Z20" s="229"/>
      <c r="AA20" s="229"/>
      <c r="AB20" s="227"/>
      <c r="AC20" s="227"/>
      <c r="AD20" s="227"/>
      <c r="AE20" s="227"/>
      <c r="AF20" s="227"/>
      <c r="AG20" s="227"/>
      <c r="AH20" s="227"/>
      <c r="AI20" s="227"/>
      <c r="AJ20" s="227"/>
      <c r="AK20" s="231"/>
      <c r="AL20" s="231"/>
    </row>
    <row r="21" spans="2:49" ht="14.25" customHeight="1">
      <c r="B21" s="861" t="s">
        <v>189</v>
      </c>
      <c r="C21" s="862"/>
      <c r="D21" s="862"/>
      <c r="E21" s="862"/>
      <c r="F21" s="863"/>
      <c r="G21" s="227"/>
      <c r="H21" s="230" t="s">
        <v>840</v>
      </c>
      <c r="I21" s="227"/>
      <c r="J21" s="227"/>
      <c r="K21" s="227"/>
      <c r="L21" s="227"/>
      <c r="M21" s="227"/>
      <c r="N21" s="227"/>
      <c r="O21" s="227"/>
      <c r="P21" s="227"/>
      <c r="Q21" s="227"/>
      <c r="R21" s="227"/>
      <c r="S21" s="227"/>
      <c r="T21" s="227"/>
      <c r="U21" s="227"/>
      <c r="V21" s="227"/>
      <c r="W21" s="227"/>
      <c r="X21" s="227"/>
      <c r="Y21" s="227"/>
      <c r="Z21" s="227"/>
      <c r="AA21" s="227"/>
      <c r="AB21" s="227"/>
      <c r="AC21" s="227"/>
      <c r="AD21" s="227"/>
      <c r="AE21" s="227"/>
      <c r="AF21" s="220"/>
      <c r="AG21" s="220"/>
      <c r="AH21" s="220"/>
      <c r="AI21" s="220"/>
      <c r="AJ21" s="220"/>
      <c r="AK21" s="220"/>
    </row>
    <row r="22" spans="2:49" ht="13.5" hidden="1" customHeight="1">
      <c r="B22" s="231"/>
      <c r="C22" s="231"/>
      <c r="D22" s="231"/>
      <c r="E22" s="231"/>
      <c r="F22" s="231"/>
      <c r="G22" s="227"/>
      <c r="H22" s="220"/>
      <c r="I22" s="227"/>
      <c r="J22" s="227"/>
      <c r="K22" s="227"/>
      <c r="L22" s="227"/>
      <c r="M22" s="227"/>
      <c r="N22" s="227"/>
      <c r="O22" s="227"/>
      <c r="P22" s="227"/>
      <c r="Q22" s="227"/>
      <c r="R22" s="227"/>
      <c r="S22" s="227"/>
      <c r="T22" s="227"/>
      <c r="U22" s="227"/>
      <c r="V22" s="227"/>
      <c r="W22" s="227"/>
      <c r="X22" s="227"/>
      <c r="Y22" s="227"/>
      <c r="Z22" s="227"/>
      <c r="AA22" s="227"/>
      <c r="AB22" s="227"/>
      <c r="AC22" s="227"/>
      <c r="AD22" s="227"/>
      <c r="AE22" s="227"/>
      <c r="AF22" s="231"/>
      <c r="AG22" s="231"/>
      <c r="AH22" s="231"/>
      <c r="AI22" s="231"/>
      <c r="AJ22" s="231"/>
      <c r="AK22" s="220"/>
      <c r="AM22" s="220"/>
    </row>
    <row r="23" spans="2:49" ht="3" customHeight="1">
      <c r="B23" s="220"/>
      <c r="C23" s="220"/>
      <c r="D23" s="220"/>
      <c r="E23" s="220"/>
      <c r="F23" s="220"/>
      <c r="G23" s="220"/>
      <c r="H23" s="220"/>
      <c r="I23" s="220"/>
      <c r="J23" s="220"/>
      <c r="K23" s="220"/>
      <c r="L23" s="220"/>
      <c r="M23" s="220"/>
      <c r="N23" s="220"/>
      <c r="O23" s="220"/>
      <c r="P23" s="220"/>
      <c r="Q23" s="220"/>
      <c r="R23" s="220"/>
      <c r="S23" s="220"/>
      <c r="T23" s="220"/>
      <c r="U23" s="220"/>
      <c r="V23" s="220"/>
      <c r="W23" s="220"/>
      <c r="X23" s="220"/>
      <c r="Y23" s="220"/>
      <c r="Z23" s="230"/>
      <c r="AA23" s="220"/>
      <c r="AB23" s="220"/>
      <c r="AC23" s="220"/>
      <c r="AD23" s="220"/>
      <c r="AE23" s="220"/>
      <c r="AF23" s="220"/>
      <c r="AG23" s="220"/>
      <c r="AH23" s="220"/>
      <c r="AI23" s="220"/>
      <c r="AJ23" s="220"/>
      <c r="AK23" s="220"/>
      <c r="AM23" s="220"/>
      <c r="AW23" s="69"/>
    </row>
    <row r="24" spans="2:49" ht="13.5" customHeight="1">
      <c r="B24" s="867" t="s">
        <v>778</v>
      </c>
      <c r="C24" s="867"/>
      <c r="D24" s="867"/>
      <c r="E24" s="867"/>
      <c r="F24" s="867"/>
      <c r="G24" s="867"/>
      <c r="H24" s="867"/>
      <c r="I24" s="867"/>
      <c r="J24" s="867"/>
      <c r="K24" s="867"/>
      <c r="L24" s="231"/>
      <c r="M24" s="220"/>
      <c r="N24" s="220"/>
      <c r="O24" s="220"/>
      <c r="P24" s="220"/>
      <c r="Q24" s="220"/>
      <c r="R24" s="220"/>
      <c r="S24" s="220"/>
      <c r="T24" s="220"/>
      <c r="U24" s="220"/>
      <c r="V24" s="220"/>
      <c r="W24" s="220"/>
      <c r="X24" s="220"/>
      <c r="Y24" s="220"/>
      <c r="Z24" s="230"/>
      <c r="AA24" s="220"/>
      <c r="AB24" s="220"/>
      <c r="AC24" s="220"/>
      <c r="AD24" s="220"/>
      <c r="AE24" s="220"/>
      <c r="AF24" s="220"/>
      <c r="AG24" s="220"/>
      <c r="AH24" s="220"/>
      <c r="AI24" s="220"/>
      <c r="AJ24" s="220"/>
      <c r="AK24" s="220"/>
      <c r="AM24" s="220"/>
      <c r="AW24" s="69"/>
    </row>
    <row r="25" spans="2:49" ht="3" customHeight="1">
      <c r="B25" s="868"/>
      <c r="C25" s="868"/>
      <c r="D25" s="868"/>
      <c r="E25" s="868"/>
      <c r="F25" s="868"/>
      <c r="G25" s="868"/>
      <c r="H25" s="868"/>
      <c r="I25" s="868"/>
      <c r="J25" s="868"/>
      <c r="K25" s="868"/>
      <c r="L25" s="231"/>
      <c r="M25" s="220"/>
      <c r="N25" s="220"/>
      <c r="O25" s="220"/>
      <c r="P25" s="220"/>
      <c r="Q25" s="220"/>
      <c r="R25" s="220"/>
      <c r="S25" s="220"/>
      <c r="T25" s="220"/>
      <c r="U25" s="220"/>
      <c r="V25" s="220"/>
      <c r="W25" s="220"/>
      <c r="X25" s="220"/>
      <c r="Y25" s="220"/>
      <c r="Z25" s="230"/>
      <c r="AA25" s="220"/>
      <c r="AB25" s="220"/>
      <c r="AC25" s="220"/>
      <c r="AD25" s="220"/>
      <c r="AE25" s="220"/>
      <c r="AF25" s="231"/>
      <c r="AG25" s="231"/>
      <c r="AH25" s="231"/>
      <c r="AI25" s="231"/>
      <c r="AJ25" s="231"/>
      <c r="AK25" s="220"/>
      <c r="AM25" s="220"/>
      <c r="AW25" s="69"/>
    </row>
    <row r="26" spans="2:49" ht="48" customHeight="1">
      <c r="B26" s="864" t="s">
        <v>1041</v>
      </c>
      <c r="C26" s="865"/>
      <c r="D26" s="865"/>
      <c r="E26" s="865"/>
      <c r="F26" s="865"/>
      <c r="G26" s="865"/>
      <c r="H26" s="865"/>
      <c r="I26" s="865"/>
      <c r="J26" s="865"/>
      <c r="K26" s="865"/>
      <c r="L26" s="865"/>
      <c r="M26" s="865"/>
      <c r="N26" s="865"/>
      <c r="O26" s="865"/>
      <c r="P26" s="865"/>
      <c r="Q26" s="865"/>
      <c r="R26" s="865"/>
      <c r="S26" s="865"/>
      <c r="T26" s="865"/>
      <c r="U26" s="865"/>
      <c r="V26" s="865"/>
      <c r="W26" s="865"/>
      <c r="X26" s="865"/>
      <c r="Y26" s="865"/>
      <c r="Z26" s="865"/>
      <c r="AA26" s="865"/>
      <c r="AB26" s="865"/>
      <c r="AC26" s="865"/>
      <c r="AD26" s="865"/>
      <c r="AE26" s="865"/>
      <c r="AF26" s="865"/>
      <c r="AG26" s="865"/>
      <c r="AH26" s="865"/>
      <c r="AI26" s="865"/>
      <c r="AJ26" s="866"/>
      <c r="AK26" s="236"/>
      <c r="AL26" s="236"/>
      <c r="AM26" s="220"/>
    </row>
    <row r="27" spans="2:49" ht="13.5" customHeight="1">
      <c r="B27" s="220"/>
      <c r="C27" s="220"/>
      <c r="D27" s="220"/>
      <c r="E27" s="220"/>
      <c r="F27" s="220"/>
      <c r="G27" s="220"/>
      <c r="H27" s="220"/>
      <c r="I27" s="220"/>
      <c r="J27" s="220"/>
      <c r="K27" s="220"/>
      <c r="L27" s="220"/>
      <c r="M27" s="220"/>
      <c r="N27" s="220"/>
      <c r="O27" s="220"/>
      <c r="P27" s="220"/>
      <c r="Q27" s="220"/>
      <c r="R27" s="220"/>
      <c r="S27" s="220"/>
      <c r="T27" s="220"/>
      <c r="U27" s="220"/>
      <c r="V27" s="220"/>
      <c r="W27" s="220"/>
      <c r="X27" s="220"/>
      <c r="Y27" s="220"/>
      <c r="Z27" s="220"/>
      <c r="AA27" s="220"/>
      <c r="AB27" s="220"/>
      <c r="AC27" s="220"/>
      <c r="AD27" s="220"/>
      <c r="AE27" s="220"/>
      <c r="AF27" s="220"/>
      <c r="AG27" s="220"/>
      <c r="AH27" s="220"/>
      <c r="AI27" s="220"/>
      <c r="AJ27" s="220"/>
      <c r="AK27" s="220"/>
      <c r="AM27" s="220"/>
    </row>
    <row r="28" spans="2:49" ht="17.25" customHeight="1">
      <c r="B28" s="304" t="s">
        <v>464</v>
      </c>
      <c r="C28" s="233"/>
      <c r="D28" s="233"/>
      <c r="E28" s="233"/>
      <c r="F28" s="233"/>
      <c r="G28" s="233"/>
      <c r="H28" s="233"/>
      <c r="I28" s="233"/>
      <c r="J28" s="233"/>
      <c r="K28" s="233"/>
      <c r="L28" s="233"/>
      <c r="M28" s="233"/>
      <c r="N28" s="233"/>
      <c r="O28" s="233"/>
      <c r="P28" s="233"/>
      <c r="Q28" s="233"/>
      <c r="R28" s="233"/>
      <c r="S28" s="233"/>
      <c r="T28" s="233"/>
      <c r="U28" s="233"/>
      <c r="V28" s="233"/>
      <c r="W28" s="233"/>
      <c r="X28" s="233"/>
      <c r="Y28" s="233"/>
      <c r="Z28" s="233"/>
      <c r="AA28" s="233"/>
      <c r="AB28" s="233"/>
      <c r="AC28" s="233"/>
      <c r="AD28" s="233"/>
      <c r="AE28" s="233"/>
      <c r="AF28" s="233"/>
      <c r="AG28" s="233"/>
      <c r="AH28" s="233"/>
      <c r="AI28" s="233"/>
      <c r="AJ28" s="234"/>
      <c r="AK28" s="215"/>
      <c r="AL28" s="215"/>
      <c r="AM28" s="220"/>
    </row>
    <row r="29" spans="2:49" ht="6" customHeight="1">
      <c r="B29" s="232"/>
      <c r="C29" s="233"/>
      <c r="D29" s="233"/>
      <c r="E29" s="233"/>
      <c r="F29" s="233"/>
      <c r="G29" s="233"/>
      <c r="H29" s="233"/>
      <c r="I29" s="233"/>
      <c r="J29" s="233"/>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c r="AH29" s="233"/>
      <c r="AI29" s="233"/>
      <c r="AJ29" s="234"/>
      <c r="AK29" s="215"/>
      <c r="AL29" s="215"/>
      <c r="AM29" s="220"/>
    </row>
    <row r="30" spans="2:49" s="220" customFormat="1" ht="17.25" customHeight="1">
      <c r="B30" s="297" t="s">
        <v>290</v>
      </c>
      <c r="K30" s="241"/>
      <c r="L30" s="869" t="s">
        <v>1030</v>
      </c>
      <c r="M30" s="870"/>
      <c r="N30" s="870"/>
      <c r="O30" s="870"/>
      <c r="P30" s="870"/>
      <c r="Q30" s="870"/>
      <c r="R30" s="870"/>
      <c r="S30" s="870"/>
      <c r="T30" s="870"/>
      <c r="U30" s="870"/>
      <c r="V30" s="870"/>
      <c r="W30" s="870"/>
      <c r="X30" s="870"/>
      <c r="Y30" s="870"/>
      <c r="Z30" s="870"/>
      <c r="AA30" s="870"/>
      <c r="AB30" s="870"/>
      <c r="AC30" s="870"/>
      <c r="AD30" s="870"/>
      <c r="AE30" s="870"/>
      <c r="AF30" s="870"/>
      <c r="AG30" s="870"/>
      <c r="AH30" s="870"/>
      <c r="AI30" s="870"/>
      <c r="AJ30" s="871"/>
    </row>
    <row r="31" spans="2:49" s="220" customFormat="1" ht="15" customHeight="1">
      <c r="B31" s="875" t="s">
        <v>313</v>
      </c>
      <c r="C31" s="875"/>
      <c r="D31" s="875"/>
      <c r="E31" s="875"/>
      <c r="F31" s="875"/>
      <c r="J31" s="241"/>
      <c r="K31" s="241"/>
      <c r="L31" s="872"/>
      <c r="M31" s="873"/>
      <c r="N31" s="873"/>
      <c r="O31" s="873"/>
      <c r="P31" s="873"/>
      <c r="Q31" s="873"/>
      <c r="R31" s="873"/>
      <c r="S31" s="873"/>
      <c r="T31" s="873"/>
      <c r="U31" s="873"/>
      <c r="V31" s="873"/>
      <c r="W31" s="873"/>
      <c r="X31" s="873"/>
      <c r="Y31" s="873"/>
      <c r="Z31" s="873"/>
      <c r="AA31" s="873"/>
      <c r="AB31" s="873"/>
      <c r="AC31" s="873"/>
      <c r="AD31" s="873"/>
      <c r="AE31" s="873"/>
      <c r="AF31" s="873"/>
      <c r="AG31" s="873"/>
      <c r="AH31" s="873"/>
      <c r="AI31" s="873"/>
      <c r="AJ31" s="874"/>
    </row>
    <row r="32" spans="2:49" s="220" customFormat="1" ht="3" customHeight="1">
      <c r="B32" s="875"/>
      <c r="C32" s="875"/>
      <c r="D32" s="875"/>
      <c r="E32" s="875"/>
      <c r="F32" s="875"/>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row>
    <row r="33" spans="2:38" s="220" customFormat="1" ht="48" customHeight="1">
      <c r="B33" s="864" t="s">
        <v>1028</v>
      </c>
      <c r="C33" s="865"/>
      <c r="D33" s="865"/>
      <c r="E33" s="865"/>
      <c r="F33" s="865"/>
      <c r="G33" s="865"/>
      <c r="H33" s="865"/>
      <c r="I33" s="865"/>
      <c r="J33" s="865"/>
      <c r="K33" s="865"/>
      <c r="L33" s="865"/>
      <c r="M33" s="865"/>
      <c r="N33" s="865"/>
      <c r="O33" s="865"/>
      <c r="P33" s="865"/>
      <c r="Q33" s="865"/>
      <c r="R33" s="865"/>
      <c r="S33" s="865"/>
      <c r="T33" s="865"/>
      <c r="U33" s="865"/>
      <c r="V33" s="865"/>
      <c r="W33" s="865"/>
      <c r="X33" s="865"/>
      <c r="Y33" s="865"/>
      <c r="Z33" s="865"/>
      <c r="AA33" s="865"/>
      <c r="AB33" s="865"/>
      <c r="AC33" s="865"/>
      <c r="AD33" s="865"/>
      <c r="AE33" s="865"/>
      <c r="AF33" s="865"/>
      <c r="AG33" s="865"/>
      <c r="AH33" s="865"/>
      <c r="AI33" s="865"/>
      <c r="AJ33" s="866"/>
    </row>
    <row r="34" spans="2:38" s="220" customFormat="1" ht="13.5" customHeight="1">
      <c r="B34" s="476"/>
      <c r="C34" s="476"/>
      <c r="D34" s="476"/>
      <c r="E34" s="476"/>
      <c r="F34" s="476"/>
      <c r="G34" s="476"/>
      <c r="H34" s="476"/>
      <c r="I34" s="476"/>
      <c r="J34" s="476"/>
      <c r="K34" s="476"/>
      <c r="L34" s="476"/>
      <c r="M34" s="476"/>
      <c r="N34" s="476"/>
      <c r="O34" s="476"/>
      <c r="P34" s="476"/>
      <c r="Q34" s="476"/>
      <c r="R34" s="476"/>
      <c r="S34" s="476"/>
      <c r="T34" s="476"/>
      <c r="U34" s="476"/>
      <c r="V34" s="476"/>
      <c r="W34" s="476"/>
      <c r="X34" s="476"/>
      <c r="Y34" s="476"/>
      <c r="Z34" s="476"/>
      <c r="AA34" s="476"/>
      <c r="AB34" s="476"/>
      <c r="AC34" s="476"/>
      <c r="AD34" s="476"/>
      <c r="AE34" s="476"/>
      <c r="AF34" s="476"/>
      <c r="AG34" s="476"/>
      <c r="AH34" s="476"/>
      <c r="AI34" s="476"/>
      <c r="AJ34" s="476"/>
    </row>
    <row r="35" spans="2:38" s="220" customFormat="1" ht="17.25" customHeight="1">
      <c r="B35" s="297" t="s">
        <v>480</v>
      </c>
      <c r="L35" s="869" t="s">
        <v>1027</v>
      </c>
      <c r="M35" s="870"/>
      <c r="N35" s="870"/>
      <c r="O35" s="870"/>
      <c r="P35" s="870"/>
      <c r="Q35" s="870"/>
      <c r="R35" s="870"/>
      <c r="S35" s="870"/>
      <c r="T35" s="870"/>
      <c r="U35" s="870"/>
      <c r="V35" s="870"/>
      <c r="W35" s="870"/>
      <c r="X35" s="870"/>
      <c r="Y35" s="870"/>
      <c r="Z35" s="870"/>
      <c r="AA35" s="870"/>
      <c r="AB35" s="870"/>
      <c r="AC35" s="870"/>
      <c r="AD35" s="870"/>
      <c r="AE35" s="870"/>
      <c r="AF35" s="870"/>
      <c r="AG35" s="870"/>
      <c r="AH35" s="870"/>
      <c r="AI35" s="870"/>
      <c r="AJ35" s="871"/>
    </row>
    <row r="36" spans="2:38" s="220" customFormat="1" ht="15" customHeight="1">
      <c r="B36" s="875" t="s">
        <v>313</v>
      </c>
      <c r="C36" s="875"/>
      <c r="D36" s="875"/>
      <c r="E36" s="875"/>
      <c r="F36" s="875"/>
      <c r="G36" s="240"/>
      <c r="H36" s="240"/>
      <c r="I36" s="240"/>
      <c r="J36" s="240"/>
      <c r="K36" s="240"/>
      <c r="L36" s="872"/>
      <c r="M36" s="873"/>
      <c r="N36" s="873"/>
      <c r="O36" s="873"/>
      <c r="P36" s="873"/>
      <c r="Q36" s="873"/>
      <c r="R36" s="873"/>
      <c r="S36" s="873"/>
      <c r="T36" s="873"/>
      <c r="U36" s="873"/>
      <c r="V36" s="873"/>
      <c r="W36" s="873"/>
      <c r="X36" s="873"/>
      <c r="Y36" s="873"/>
      <c r="Z36" s="873"/>
      <c r="AA36" s="873"/>
      <c r="AB36" s="873"/>
      <c r="AC36" s="873"/>
      <c r="AD36" s="873"/>
      <c r="AE36" s="873"/>
      <c r="AF36" s="873"/>
      <c r="AG36" s="873"/>
      <c r="AH36" s="873"/>
      <c r="AI36" s="873"/>
      <c r="AJ36" s="874"/>
      <c r="AK36" s="240"/>
      <c r="AL36" s="240"/>
    </row>
    <row r="37" spans="2:38" s="220" customFormat="1" ht="3" customHeight="1">
      <c r="B37" s="882"/>
      <c r="C37" s="882"/>
      <c r="D37" s="882"/>
      <c r="E37" s="882"/>
      <c r="F37" s="882"/>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36"/>
    </row>
    <row r="38" spans="2:38" s="220" customFormat="1" ht="48" customHeight="1">
      <c r="B38" s="864" t="s">
        <v>1028</v>
      </c>
      <c r="C38" s="865"/>
      <c r="D38" s="865"/>
      <c r="E38" s="865"/>
      <c r="F38" s="865"/>
      <c r="G38" s="865"/>
      <c r="H38" s="865"/>
      <c r="I38" s="865"/>
      <c r="J38" s="865"/>
      <c r="K38" s="865"/>
      <c r="L38" s="865"/>
      <c r="M38" s="865"/>
      <c r="N38" s="865"/>
      <c r="O38" s="865"/>
      <c r="P38" s="865"/>
      <c r="Q38" s="865"/>
      <c r="R38" s="865"/>
      <c r="S38" s="865"/>
      <c r="T38" s="865"/>
      <c r="U38" s="865"/>
      <c r="V38" s="865"/>
      <c r="W38" s="865"/>
      <c r="X38" s="865"/>
      <c r="Y38" s="865"/>
      <c r="Z38" s="865"/>
      <c r="AA38" s="865"/>
      <c r="AB38" s="865"/>
      <c r="AC38" s="865"/>
      <c r="AD38" s="865"/>
      <c r="AE38" s="865"/>
      <c r="AF38" s="865"/>
      <c r="AG38" s="865"/>
      <c r="AH38" s="865"/>
      <c r="AI38" s="865"/>
      <c r="AJ38" s="866"/>
    </row>
    <row r="39" spans="2:38" s="220" customFormat="1" ht="13.5" customHeight="1">
      <c r="B39" s="476"/>
      <c r="C39" s="476"/>
      <c r="D39" s="476"/>
      <c r="E39" s="476"/>
      <c r="F39" s="476"/>
      <c r="G39" s="476"/>
      <c r="H39" s="476"/>
      <c r="I39" s="476"/>
      <c r="J39" s="476"/>
      <c r="K39" s="476"/>
      <c r="L39" s="476"/>
      <c r="M39" s="476"/>
      <c r="N39" s="476"/>
      <c r="O39" s="476"/>
      <c r="P39" s="476"/>
      <c r="Q39" s="476"/>
      <c r="R39" s="476"/>
      <c r="S39" s="476"/>
      <c r="T39" s="476"/>
      <c r="U39" s="476"/>
      <c r="V39" s="476"/>
      <c r="W39" s="476"/>
      <c r="X39" s="476"/>
      <c r="Y39" s="476"/>
      <c r="Z39" s="476"/>
      <c r="AA39" s="476"/>
      <c r="AB39" s="476"/>
      <c r="AC39" s="476"/>
      <c r="AD39" s="476"/>
      <c r="AE39" s="476"/>
      <c r="AF39" s="476"/>
      <c r="AG39" s="476"/>
      <c r="AH39" s="476"/>
      <c r="AI39" s="476"/>
      <c r="AJ39" s="476"/>
    </row>
    <row r="40" spans="2:38" s="220" customFormat="1" ht="17.25" customHeight="1">
      <c r="B40" s="297" t="s">
        <v>779</v>
      </c>
      <c r="L40" s="869" t="s">
        <v>874</v>
      </c>
      <c r="M40" s="870"/>
      <c r="N40" s="870"/>
      <c r="O40" s="870"/>
      <c r="P40" s="870"/>
      <c r="Q40" s="870"/>
      <c r="R40" s="870"/>
      <c r="S40" s="870"/>
      <c r="T40" s="870"/>
      <c r="U40" s="870"/>
      <c r="V40" s="870"/>
      <c r="W40" s="870"/>
      <c r="X40" s="870"/>
      <c r="Y40" s="870"/>
      <c r="Z40" s="870"/>
      <c r="AA40" s="870"/>
      <c r="AB40" s="870"/>
      <c r="AC40" s="870"/>
      <c r="AD40" s="870"/>
      <c r="AE40" s="870"/>
      <c r="AF40" s="870"/>
      <c r="AG40" s="870"/>
      <c r="AH40" s="870"/>
      <c r="AI40" s="870"/>
      <c r="AJ40" s="871"/>
    </row>
    <row r="41" spans="2:38" s="220" customFormat="1" ht="15" customHeight="1">
      <c r="B41" s="875" t="s">
        <v>313</v>
      </c>
      <c r="C41" s="875"/>
      <c r="D41" s="875"/>
      <c r="E41" s="875"/>
      <c r="F41" s="875"/>
      <c r="G41" s="240"/>
      <c r="H41" s="240"/>
      <c r="I41" s="240"/>
      <c r="J41" s="240"/>
      <c r="K41" s="240"/>
      <c r="L41" s="872"/>
      <c r="M41" s="873"/>
      <c r="N41" s="873"/>
      <c r="O41" s="873"/>
      <c r="P41" s="873"/>
      <c r="Q41" s="873"/>
      <c r="R41" s="873"/>
      <c r="S41" s="873"/>
      <c r="T41" s="873"/>
      <c r="U41" s="873"/>
      <c r="V41" s="873"/>
      <c r="W41" s="873"/>
      <c r="X41" s="873"/>
      <c r="Y41" s="873"/>
      <c r="Z41" s="873"/>
      <c r="AA41" s="873"/>
      <c r="AB41" s="873"/>
      <c r="AC41" s="873"/>
      <c r="AD41" s="873"/>
      <c r="AE41" s="873"/>
      <c r="AF41" s="873"/>
      <c r="AG41" s="873"/>
      <c r="AH41" s="873"/>
      <c r="AI41" s="873"/>
      <c r="AJ41" s="874"/>
      <c r="AK41" s="240"/>
      <c r="AL41" s="240"/>
    </row>
    <row r="42" spans="2:38" s="220" customFormat="1" ht="3" customHeight="1">
      <c r="B42" s="882"/>
      <c r="C42" s="882"/>
      <c r="D42" s="882"/>
      <c r="E42" s="882"/>
      <c r="F42" s="882"/>
      <c r="G42" s="240"/>
      <c r="H42" s="240"/>
      <c r="I42" s="240"/>
      <c r="J42" s="240"/>
      <c r="K42" s="240"/>
      <c r="L42" s="240"/>
      <c r="M42" s="240"/>
      <c r="N42" s="240"/>
      <c r="O42" s="240"/>
      <c r="P42" s="240"/>
      <c r="Q42" s="240"/>
      <c r="R42" s="240"/>
      <c r="S42" s="240"/>
      <c r="T42" s="240"/>
      <c r="U42" s="240"/>
      <c r="V42" s="240"/>
      <c r="W42" s="240"/>
      <c r="X42" s="240"/>
      <c r="Y42" s="240"/>
      <c r="Z42" s="240"/>
      <c r="AA42" s="240"/>
      <c r="AB42" s="240"/>
      <c r="AC42" s="240"/>
      <c r="AD42" s="240"/>
      <c r="AE42" s="240"/>
      <c r="AF42" s="240"/>
      <c r="AG42" s="240"/>
      <c r="AH42" s="240"/>
      <c r="AI42" s="240"/>
      <c r="AJ42" s="240"/>
      <c r="AK42" s="240"/>
      <c r="AL42" s="240"/>
    </row>
    <row r="43" spans="2:38" s="220" customFormat="1" ht="48" customHeight="1">
      <c r="B43" s="864" t="s">
        <v>1031</v>
      </c>
      <c r="C43" s="865"/>
      <c r="D43" s="865"/>
      <c r="E43" s="865"/>
      <c r="F43" s="865"/>
      <c r="G43" s="865"/>
      <c r="H43" s="865"/>
      <c r="I43" s="865"/>
      <c r="J43" s="865"/>
      <c r="K43" s="865"/>
      <c r="L43" s="865"/>
      <c r="M43" s="865"/>
      <c r="N43" s="865"/>
      <c r="O43" s="865"/>
      <c r="P43" s="865"/>
      <c r="Q43" s="865"/>
      <c r="R43" s="865"/>
      <c r="S43" s="865"/>
      <c r="T43" s="865"/>
      <c r="U43" s="865"/>
      <c r="V43" s="865"/>
      <c r="W43" s="865"/>
      <c r="X43" s="865"/>
      <c r="Y43" s="865"/>
      <c r="Z43" s="865"/>
      <c r="AA43" s="865"/>
      <c r="AB43" s="865"/>
      <c r="AC43" s="865"/>
      <c r="AD43" s="865"/>
      <c r="AE43" s="865"/>
      <c r="AF43" s="865"/>
      <c r="AG43" s="865"/>
      <c r="AH43" s="865"/>
      <c r="AI43" s="865"/>
      <c r="AJ43" s="866"/>
      <c r="AK43" s="236"/>
      <c r="AL43" s="236"/>
    </row>
    <row r="44" spans="2:38" s="220" customFormat="1" ht="13.5" customHeight="1"/>
    <row r="45" spans="2:38" s="220" customFormat="1" ht="17.25" customHeight="1">
      <c r="B45" s="297" t="s">
        <v>780</v>
      </c>
      <c r="L45" s="869" t="s">
        <v>864</v>
      </c>
      <c r="M45" s="870"/>
      <c r="N45" s="870"/>
      <c r="O45" s="870"/>
      <c r="P45" s="870"/>
      <c r="Q45" s="870"/>
      <c r="R45" s="870"/>
      <c r="S45" s="870"/>
      <c r="T45" s="870"/>
      <c r="U45" s="870"/>
      <c r="V45" s="870"/>
      <c r="W45" s="870"/>
      <c r="X45" s="870"/>
      <c r="Y45" s="870"/>
      <c r="Z45" s="870"/>
      <c r="AA45" s="870"/>
      <c r="AB45" s="870"/>
      <c r="AC45" s="870"/>
      <c r="AD45" s="870"/>
      <c r="AE45" s="870"/>
      <c r="AF45" s="870"/>
      <c r="AG45" s="870"/>
      <c r="AH45" s="870"/>
      <c r="AI45" s="870"/>
      <c r="AJ45" s="871"/>
    </row>
    <row r="46" spans="2:38" s="220" customFormat="1" ht="30" customHeight="1">
      <c r="B46" s="875" t="s">
        <v>313</v>
      </c>
      <c r="C46" s="875"/>
      <c r="D46" s="875"/>
      <c r="E46" s="875"/>
      <c r="F46" s="875"/>
      <c r="L46" s="872"/>
      <c r="M46" s="873"/>
      <c r="N46" s="873"/>
      <c r="O46" s="873"/>
      <c r="P46" s="873"/>
      <c r="Q46" s="873"/>
      <c r="R46" s="873"/>
      <c r="S46" s="873"/>
      <c r="T46" s="873"/>
      <c r="U46" s="873"/>
      <c r="V46" s="873"/>
      <c r="W46" s="873"/>
      <c r="X46" s="873"/>
      <c r="Y46" s="873"/>
      <c r="Z46" s="873"/>
      <c r="AA46" s="873"/>
      <c r="AB46" s="873"/>
      <c r="AC46" s="873"/>
      <c r="AD46" s="873"/>
      <c r="AE46" s="873"/>
      <c r="AF46" s="873"/>
      <c r="AG46" s="873"/>
      <c r="AH46" s="873"/>
      <c r="AI46" s="873"/>
      <c r="AJ46" s="874"/>
    </row>
    <row r="47" spans="2:38" s="220" customFormat="1" ht="3" customHeight="1">
      <c r="B47" s="875"/>
      <c r="C47" s="875"/>
      <c r="D47" s="875"/>
      <c r="E47" s="875"/>
      <c r="F47" s="875"/>
      <c r="G47" s="240"/>
      <c r="H47" s="240"/>
      <c r="I47" s="240"/>
      <c r="J47" s="240"/>
      <c r="K47" s="240"/>
      <c r="L47" s="240"/>
      <c r="M47" s="240"/>
      <c r="N47" s="240"/>
      <c r="O47" s="240"/>
      <c r="P47" s="240"/>
      <c r="Q47" s="240"/>
      <c r="R47" s="240"/>
      <c r="S47" s="240"/>
      <c r="T47" s="240"/>
      <c r="U47" s="240"/>
      <c r="V47" s="240"/>
      <c r="W47" s="240"/>
      <c r="X47" s="240"/>
      <c r="Y47" s="240"/>
      <c r="Z47" s="240"/>
      <c r="AA47" s="240"/>
      <c r="AB47" s="240"/>
      <c r="AC47" s="240"/>
      <c r="AD47" s="240"/>
      <c r="AE47" s="240"/>
      <c r="AF47" s="240"/>
      <c r="AG47" s="240"/>
      <c r="AH47" s="240"/>
      <c r="AI47" s="240"/>
      <c r="AJ47" s="240"/>
      <c r="AK47" s="240"/>
      <c r="AL47" s="240"/>
    </row>
    <row r="48" spans="2:38" s="220" customFormat="1" ht="48" customHeight="1">
      <c r="B48" s="864" t="s">
        <v>1026</v>
      </c>
      <c r="C48" s="865"/>
      <c r="D48" s="865"/>
      <c r="E48" s="865"/>
      <c r="F48" s="865"/>
      <c r="G48" s="865"/>
      <c r="H48" s="865"/>
      <c r="I48" s="865"/>
      <c r="J48" s="865"/>
      <c r="K48" s="865"/>
      <c r="L48" s="865"/>
      <c r="M48" s="865"/>
      <c r="N48" s="865"/>
      <c r="O48" s="865"/>
      <c r="P48" s="865"/>
      <c r="Q48" s="865"/>
      <c r="R48" s="865"/>
      <c r="S48" s="865"/>
      <c r="T48" s="865"/>
      <c r="U48" s="865"/>
      <c r="V48" s="865"/>
      <c r="W48" s="865"/>
      <c r="X48" s="865"/>
      <c r="Y48" s="865"/>
      <c r="Z48" s="865"/>
      <c r="AA48" s="865"/>
      <c r="AB48" s="865"/>
      <c r="AC48" s="865"/>
      <c r="AD48" s="865"/>
      <c r="AE48" s="865"/>
      <c r="AF48" s="865"/>
      <c r="AG48" s="865"/>
      <c r="AH48" s="865"/>
      <c r="AI48" s="865"/>
      <c r="AJ48" s="866"/>
      <c r="AK48" s="236"/>
      <c r="AL48" s="236"/>
    </row>
    <row r="49" spans="1:39" s="220" customFormat="1" ht="13.5" customHeight="1"/>
    <row r="50" spans="1:39" s="220" customFormat="1" ht="17.25" customHeight="1">
      <c r="B50" s="297" t="s">
        <v>781</v>
      </c>
    </row>
    <row r="51" spans="1:39" s="220" customFormat="1" ht="15" customHeight="1">
      <c r="D51" s="241"/>
      <c r="E51" s="241"/>
      <c r="F51" s="241"/>
      <c r="G51" s="241"/>
      <c r="H51" s="241"/>
      <c r="I51" s="241"/>
      <c r="J51" s="241"/>
      <c r="K51" s="241"/>
      <c r="L51" s="869" t="s">
        <v>883</v>
      </c>
      <c r="M51" s="870"/>
      <c r="N51" s="870"/>
      <c r="O51" s="870"/>
      <c r="P51" s="870"/>
      <c r="Q51" s="870"/>
      <c r="R51" s="870"/>
      <c r="S51" s="870"/>
      <c r="T51" s="870"/>
      <c r="U51" s="870"/>
      <c r="V51" s="870"/>
      <c r="W51" s="870"/>
      <c r="X51" s="870"/>
      <c r="Y51" s="870"/>
      <c r="Z51" s="870"/>
      <c r="AA51" s="870"/>
      <c r="AB51" s="870"/>
      <c r="AC51" s="870"/>
      <c r="AD51" s="870"/>
      <c r="AE51" s="870"/>
      <c r="AF51" s="870"/>
      <c r="AG51" s="870"/>
      <c r="AH51" s="870"/>
      <c r="AI51" s="870"/>
      <c r="AJ51" s="871"/>
      <c r="AK51" s="241"/>
      <c r="AL51" s="241"/>
    </row>
    <row r="52" spans="1:39" s="220" customFormat="1" ht="15" customHeight="1">
      <c r="B52" s="220" t="s">
        <v>313</v>
      </c>
      <c r="C52" s="235"/>
      <c r="H52" s="236"/>
      <c r="I52" s="236"/>
      <c r="J52" s="236"/>
      <c r="K52" s="236"/>
      <c r="L52" s="872"/>
      <c r="M52" s="873"/>
      <c r="N52" s="873"/>
      <c r="O52" s="873"/>
      <c r="P52" s="873"/>
      <c r="Q52" s="873"/>
      <c r="R52" s="873"/>
      <c r="S52" s="873"/>
      <c r="T52" s="873"/>
      <c r="U52" s="873"/>
      <c r="V52" s="873"/>
      <c r="W52" s="873"/>
      <c r="X52" s="873"/>
      <c r="Y52" s="873"/>
      <c r="Z52" s="873"/>
      <c r="AA52" s="873"/>
      <c r="AB52" s="873"/>
      <c r="AC52" s="873"/>
      <c r="AD52" s="873"/>
      <c r="AE52" s="873"/>
      <c r="AF52" s="873"/>
      <c r="AG52" s="873"/>
      <c r="AH52" s="873"/>
      <c r="AI52" s="873"/>
      <c r="AJ52" s="874"/>
      <c r="AK52" s="236"/>
      <c r="AL52" s="236"/>
    </row>
    <row r="53" spans="1:39" s="220" customFormat="1" ht="3" customHeight="1">
      <c r="C53" s="235"/>
      <c r="G53" s="236"/>
      <c r="H53" s="236"/>
      <c r="I53" s="236"/>
      <c r="J53" s="236"/>
      <c r="K53" s="236"/>
      <c r="AK53" s="236"/>
      <c r="AL53" s="236"/>
    </row>
    <row r="54" spans="1:39" s="220" customFormat="1" ht="48" customHeight="1">
      <c r="B54" s="864" t="s">
        <v>1029</v>
      </c>
      <c r="C54" s="865"/>
      <c r="D54" s="865"/>
      <c r="E54" s="865"/>
      <c r="F54" s="865"/>
      <c r="G54" s="865"/>
      <c r="H54" s="865"/>
      <c r="I54" s="865"/>
      <c r="J54" s="865"/>
      <c r="K54" s="865"/>
      <c r="L54" s="865"/>
      <c r="M54" s="865"/>
      <c r="N54" s="865"/>
      <c r="O54" s="865"/>
      <c r="P54" s="865"/>
      <c r="Q54" s="865"/>
      <c r="R54" s="865"/>
      <c r="S54" s="865"/>
      <c r="T54" s="865"/>
      <c r="U54" s="865"/>
      <c r="V54" s="865"/>
      <c r="W54" s="865"/>
      <c r="X54" s="865"/>
      <c r="Y54" s="865"/>
      <c r="Z54" s="865"/>
      <c r="AA54" s="865"/>
      <c r="AB54" s="865"/>
      <c r="AC54" s="865"/>
      <c r="AD54" s="865"/>
      <c r="AE54" s="865"/>
      <c r="AF54" s="865"/>
      <c r="AG54" s="865"/>
      <c r="AH54" s="865"/>
      <c r="AI54" s="865"/>
      <c r="AJ54" s="866"/>
      <c r="AK54" s="236"/>
      <c r="AL54" s="236"/>
    </row>
    <row r="55" spans="1:39" s="220" customFormat="1" ht="13.5" customHeight="1">
      <c r="C55" s="235"/>
      <c r="E55" s="236"/>
      <c r="G55" s="236"/>
      <c r="H55" s="236"/>
      <c r="I55" s="236"/>
      <c r="J55" s="236"/>
      <c r="K55" s="236"/>
      <c r="AK55" s="236"/>
      <c r="AL55" s="236"/>
    </row>
    <row r="56" spans="1:39" ht="14.25" customHeight="1">
      <c r="A56" s="219"/>
      <c r="B56" s="240" t="s">
        <v>782</v>
      </c>
      <c r="C56" s="240"/>
      <c r="D56" s="240"/>
      <c r="E56" s="240"/>
      <c r="F56" s="240"/>
      <c r="G56" s="240"/>
      <c r="H56" s="240"/>
      <c r="I56" s="240"/>
      <c r="J56" s="240"/>
      <c r="K56" s="240"/>
      <c r="L56" s="876">
        <v>2</v>
      </c>
      <c r="M56" s="877"/>
      <c r="N56" s="877"/>
      <c r="O56" s="878"/>
      <c r="P56" s="220"/>
      <c r="Q56" s="230"/>
      <c r="R56" s="220"/>
      <c r="S56" s="220"/>
      <c r="T56" s="220"/>
      <c r="U56" s="220"/>
      <c r="V56" s="220"/>
      <c r="W56" s="220"/>
      <c r="X56" s="220"/>
      <c r="Y56" s="220"/>
      <c r="Z56" s="220"/>
      <c r="AA56" s="220"/>
      <c r="AB56" s="220"/>
      <c r="AC56" s="220"/>
      <c r="AD56" s="220"/>
      <c r="AE56" s="220"/>
      <c r="AF56" s="220"/>
      <c r="AG56" s="220"/>
      <c r="AH56" s="220"/>
      <c r="AI56" s="220"/>
      <c r="AJ56" s="220"/>
      <c r="AK56" s="220"/>
      <c r="AM56" s="220"/>
    </row>
    <row r="57" spans="1:39" ht="3" customHeight="1">
      <c r="B57" s="220"/>
      <c r="C57" s="220"/>
      <c r="D57" s="220"/>
      <c r="E57" s="242"/>
      <c r="F57" s="220"/>
      <c r="G57" s="220"/>
      <c r="H57" s="220"/>
      <c r="I57" s="220"/>
      <c r="J57" s="220"/>
      <c r="K57" s="220"/>
      <c r="L57" s="220"/>
      <c r="M57" s="220"/>
      <c r="N57" s="220"/>
      <c r="O57" s="220"/>
      <c r="P57" s="220"/>
      <c r="Q57" s="230"/>
      <c r="R57" s="220"/>
      <c r="S57" s="220"/>
      <c r="T57" s="220"/>
      <c r="U57" s="220"/>
      <c r="V57" s="220"/>
      <c r="W57" s="220"/>
      <c r="X57" s="220"/>
      <c r="Y57" s="220"/>
      <c r="Z57" s="220"/>
      <c r="AA57" s="220"/>
      <c r="AB57" s="220"/>
      <c r="AC57" s="220"/>
      <c r="AD57" s="220"/>
      <c r="AE57" s="220"/>
      <c r="AF57" s="220"/>
      <c r="AG57" s="220"/>
      <c r="AH57" s="220"/>
      <c r="AI57" s="220"/>
      <c r="AJ57" s="220"/>
      <c r="AK57" s="220"/>
      <c r="AM57" s="220"/>
    </row>
    <row r="58" spans="1:39" ht="13.5" customHeight="1">
      <c r="B58" s="235" t="s">
        <v>597</v>
      </c>
      <c r="C58" s="220"/>
      <c r="D58" s="220"/>
      <c r="E58" s="242"/>
      <c r="F58" s="220"/>
      <c r="G58" s="220"/>
      <c r="H58" s="220"/>
      <c r="I58" s="220"/>
      <c r="J58" s="220"/>
      <c r="K58" s="220"/>
      <c r="L58" s="220"/>
      <c r="M58" s="220"/>
      <c r="N58" s="220"/>
      <c r="O58" s="220"/>
      <c r="P58" s="220"/>
      <c r="Q58" s="230"/>
      <c r="R58" s="220"/>
      <c r="S58" s="220"/>
      <c r="T58" s="220"/>
      <c r="U58" s="220"/>
      <c r="V58" s="220"/>
      <c r="W58" s="220"/>
      <c r="X58" s="220"/>
      <c r="Y58" s="220"/>
      <c r="Z58" s="220"/>
      <c r="AA58" s="220"/>
      <c r="AB58" s="220"/>
      <c r="AC58" s="220"/>
      <c r="AD58" s="220"/>
      <c r="AE58" s="220"/>
      <c r="AF58" s="220"/>
      <c r="AG58" s="220"/>
      <c r="AH58" s="220"/>
      <c r="AI58" s="220"/>
      <c r="AJ58" s="220"/>
      <c r="AK58" s="220"/>
      <c r="AM58" s="220"/>
    </row>
    <row r="59" spans="1:39" ht="48" customHeight="1">
      <c r="B59" s="864" t="s">
        <v>1028</v>
      </c>
      <c r="C59" s="865"/>
      <c r="D59" s="865"/>
      <c r="E59" s="865"/>
      <c r="F59" s="865"/>
      <c r="G59" s="865"/>
      <c r="H59" s="865"/>
      <c r="I59" s="865"/>
      <c r="J59" s="865"/>
      <c r="K59" s="865"/>
      <c r="L59" s="865"/>
      <c r="M59" s="865"/>
      <c r="N59" s="865"/>
      <c r="O59" s="865"/>
      <c r="P59" s="865"/>
      <c r="Q59" s="865"/>
      <c r="R59" s="865"/>
      <c r="S59" s="865"/>
      <c r="T59" s="865"/>
      <c r="U59" s="865"/>
      <c r="V59" s="865"/>
      <c r="W59" s="865"/>
      <c r="X59" s="865"/>
      <c r="Y59" s="865"/>
      <c r="Z59" s="865"/>
      <c r="AA59" s="865"/>
      <c r="AB59" s="865"/>
      <c r="AC59" s="865"/>
      <c r="AD59" s="865"/>
      <c r="AE59" s="865"/>
      <c r="AF59" s="865"/>
      <c r="AG59" s="865"/>
      <c r="AH59" s="865"/>
      <c r="AI59" s="865"/>
      <c r="AJ59" s="866"/>
      <c r="AK59" s="220"/>
      <c r="AM59" s="220"/>
    </row>
    <row r="60" spans="1:39" ht="13.5" customHeight="1">
      <c r="B60" s="476"/>
      <c r="C60" s="476"/>
      <c r="D60" s="476"/>
      <c r="E60" s="476"/>
      <c r="F60" s="476"/>
      <c r="G60" s="476"/>
      <c r="H60" s="476"/>
      <c r="I60" s="476"/>
      <c r="J60" s="476"/>
      <c r="K60" s="476"/>
      <c r="L60" s="476"/>
      <c r="M60" s="476"/>
      <c r="N60" s="476"/>
      <c r="O60" s="476"/>
      <c r="P60" s="476"/>
      <c r="Q60" s="476"/>
      <c r="R60" s="476"/>
      <c r="S60" s="476"/>
      <c r="T60" s="476"/>
      <c r="U60" s="476"/>
      <c r="V60" s="476"/>
      <c r="W60" s="476"/>
      <c r="X60" s="476"/>
      <c r="Y60" s="476"/>
      <c r="Z60" s="476"/>
      <c r="AA60" s="476"/>
      <c r="AB60" s="476"/>
      <c r="AC60" s="476"/>
      <c r="AD60" s="476"/>
      <c r="AE60" s="476"/>
      <c r="AF60" s="476"/>
      <c r="AG60" s="476"/>
      <c r="AH60" s="476"/>
      <c r="AI60" s="476"/>
      <c r="AJ60" s="476"/>
      <c r="AK60" s="220"/>
      <c r="AM60" s="220"/>
    </row>
    <row r="61" spans="1:39" ht="17.25" customHeight="1">
      <c r="B61" s="477" t="s">
        <v>1013</v>
      </c>
      <c r="C61" s="476"/>
      <c r="D61" s="476"/>
      <c r="E61" s="476"/>
      <c r="F61" s="476"/>
      <c r="G61" s="476"/>
      <c r="H61" s="476"/>
      <c r="I61" s="476"/>
      <c r="J61" s="476"/>
      <c r="K61" s="476"/>
      <c r="L61" s="476"/>
      <c r="M61" s="476"/>
      <c r="N61" s="476"/>
      <c r="O61" s="476"/>
      <c r="P61" s="476"/>
      <c r="Q61" s="476"/>
      <c r="R61" s="476"/>
      <c r="S61" s="476"/>
      <c r="T61" s="476"/>
      <c r="U61" s="476"/>
      <c r="V61" s="476"/>
      <c r="W61" s="476"/>
      <c r="X61" s="476"/>
      <c r="Y61" s="476"/>
      <c r="Z61" s="476"/>
      <c r="AA61" s="476"/>
      <c r="AB61" s="476"/>
      <c r="AC61" s="476"/>
      <c r="AD61" s="476"/>
      <c r="AE61" s="476"/>
      <c r="AF61" s="476"/>
      <c r="AG61" s="476"/>
      <c r="AH61" s="476"/>
      <c r="AI61" s="476"/>
      <c r="AJ61" s="476"/>
      <c r="AK61" s="220"/>
      <c r="AM61" s="220"/>
    </row>
    <row r="62" spans="1:39" ht="3" customHeight="1">
      <c r="B62" s="476"/>
      <c r="C62" s="476"/>
      <c r="D62" s="476"/>
      <c r="E62" s="476"/>
      <c r="F62" s="476"/>
      <c r="G62" s="476"/>
      <c r="H62" s="476"/>
      <c r="I62" s="476"/>
      <c r="J62" s="476"/>
      <c r="K62" s="476"/>
      <c r="L62" s="476"/>
      <c r="M62" s="476"/>
      <c r="N62" s="476"/>
      <c r="O62" s="476"/>
      <c r="P62" s="476"/>
      <c r="Q62" s="476"/>
      <c r="R62" s="476"/>
      <c r="S62" s="476"/>
      <c r="T62" s="476"/>
      <c r="U62" s="476"/>
      <c r="V62" s="476"/>
      <c r="W62" s="476"/>
      <c r="X62" s="476"/>
      <c r="Y62" s="476"/>
      <c r="Z62" s="476"/>
      <c r="AA62" s="476"/>
      <c r="AB62" s="476"/>
      <c r="AC62" s="476"/>
      <c r="AD62" s="476"/>
      <c r="AE62" s="476"/>
      <c r="AF62" s="476"/>
      <c r="AG62" s="476"/>
      <c r="AH62" s="476"/>
      <c r="AI62" s="476"/>
      <c r="AJ62" s="476"/>
      <c r="AK62" s="220"/>
      <c r="AM62" s="220"/>
    </row>
    <row r="63" spans="1:39" ht="13.5" customHeight="1">
      <c r="B63" s="778" t="s">
        <v>189</v>
      </c>
      <c r="C63" s="779"/>
      <c r="D63" s="779"/>
      <c r="E63" s="779"/>
      <c r="F63" s="780"/>
      <c r="H63" s="478" t="s">
        <v>956</v>
      </c>
      <c r="I63" s="476"/>
      <c r="J63" s="476"/>
      <c r="K63" s="476"/>
      <c r="L63" s="476"/>
      <c r="M63" s="476"/>
      <c r="N63" s="476"/>
      <c r="O63" s="476"/>
      <c r="P63" s="476"/>
      <c r="Q63" s="476"/>
      <c r="R63" s="476"/>
      <c r="S63" s="476"/>
      <c r="T63" s="476"/>
      <c r="U63" s="476"/>
      <c r="V63" s="476"/>
      <c r="W63" s="476"/>
      <c r="X63" s="476"/>
      <c r="Y63" s="476"/>
      <c r="Z63" s="476"/>
      <c r="AA63" s="476"/>
      <c r="AB63" s="476"/>
      <c r="AC63" s="476"/>
      <c r="AD63" s="476"/>
      <c r="AE63" s="476"/>
      <c r="AF63" s="476"/>
      <c r="AG63" s="476"/>
      <c r="AH63" s="476"/>
      <c r="AI63" s="476"/>
      <c r="AJ63" s="476"/>
      <c r="AK63" s="220"/>
      <c r="AM63" s="220"/>
    </row>
    <row r="64" spans="1:39" ht="3" customHeight="1">
      <c r="B64" s="476"/>
      <c r="C64" s="476"/>
      <c r="D64" s="476"/>
      <c r="E64" s="476"/>
      <c r="F64" s="476"/>
      <c r="G64" s="476"/>
      <c r="H64" s="476"/>
      <c r="I64" s="476"/>
      <c r="J64" s="476"/>
      <c r="K64" s="476"/>
      <c r="L64" s="476"/>
      <c r="M64" s="476"/>
      <c r="N64" s="476"/>
      <c r="O64" s="476"/>
      <c r="P64" s="476"/>
      <c r="Q64" s="476"/>
      <c r="R64" s="476"/>
      <c r="S64" s="476"/>
      <c r="T64" s="476"/>
      <c r="U64" s="476"/>
      <c r="V64" s="476"/>
      <c r="W64" s="476"/>
      <c r="X64" s="476"/>
      <c r="Y64" s="476"/>
      <c r="Z64" s="476"/>
      <c r="AA64" s="476"/>
      <c r="AB64" s="476"/>
      <c r="AC64" s="476"/>
      <c r="AD64" s="476"/>
      <c r="AE64" s="476"/>
      <c r="AF64" s="476"/>
      <c r="AG64" s="476"/>
      <c r="AH64" s="476"/>
      <c r="AI64" s="476"/>
      <c r="AJ64" s="476"/>
      <c r="AK64" s="220"/>
      <c r="AM64" s="220"/>
    </row>
    <row r="65" spans="1:39" ht="27" customHeight="1">
      <c r="B65" s="220"/>
      <c r="C65" s="220"/>
      <c r="D65" s="220"/>
      <c r="E65" s="220"/>
      <c r="F65" s="220"/>
      <c r="H65" s="893" t="s">
        <v>662</v>
      </c>
      <c r="I65" s="893"/>
      <c r="J65" s="893"/>
      <c r="K65" s="893"/>
      <c r="L65" s="893"/>
      <c r="M65" s="893"/>
      <c r="N65" s="893"/>
      <c r="O65" s="893"/>
      <c r="P65" s="893"/>
      <c r="Q65" s="893"/>
      <c r="R65" s="893"/>
      <c r="S65" s="893"/>
      <c r="T65" s="893"/>
      <c r="U65" s="893"/>
      <c r="V65" s="893"/>
      <c r="W65" s="893"/>
      <c r="X65" s="893"/>
      <c r="Y65" s="893"/>
      <c r="Z65" s="893"/>
      <c r="AA65" s="893"/>
      <c r="AB65" s="893"/>
      <c r="AC65" s="893"/>
      <c r="AD65" s="893"/>
      <c r="AE65" s="893"/>
      <c r="AF65" s="893"/>
      <c r="AG65" s="893"/>
      <c r="AH65" s="893"/>
      <c r="AI65" s="893"/>
      <c r="AJ65" s="476"/>
      <c r="AK65" s="220"/>
      <c r="AM65" s="220"/>
    </row>
    <row r="66" spans="1:39" ht="3" customHeight="1">
      <c r="B66" s="476"/>
      <c r="C66" s="476"/>
      <c r="D66" s="476"/>
      <c r="E66" s="476"/>
      <c r="F66" s="476"/>
      <c r="G66" s="476"/>
      <c r="H66" s="476"/>
      <c r="I66" s="476"/>
      <c r="J66" s="476"/>
      <c r="K66" s="476"/>
      <c r="L66" s="476"/>
      <c r="M66" s="476"/>
      <c r="N66" s="476"/>
      <c r="O66" s="476"/>
      <c r="P66" s="476"/>
      <c r="Q66" s="476"/>
      <c r="R66" s="476"/>
      <c r="S66" s="476"/>
      <c r="T66" s="476"/>
      <c r="U66" s="476"/>
      <c r="V66" s="476"/>
      <c r="W66" s="476"/>
      <c r="X66" s="476"/>
      <c r="Y66" s="476"/>
      <c r="Z66" s="476"/>
      <c r="AA66" s="476"/>
      <c r="AB66" s="476"/>
      <c r="AC66" s="476"/>
      <c r="AD66" s="476"/>
      <c r="AE66" s="476"/>
      <c r="AF66" s="476"/>
      <c r="AG66" s="476"/>
      <c r="AH66" s="476"/>
      <c r="AI66" s="476"/>
      <c r="AJ66" s="476"/>
      <c r="AK66" s="220"/>
      <c r="AM66" s="220"/>
    </row>
    <row r="67" spans="1:39" ht="48" customHeight="1">
      <c r="B67" s="864" t="s">
        <v>696</v>
      </c>
      <c r="C67" s="865"/>
      <c r="D67" s="865"/>
      <c r="E67" s="865"/>
      <c r="F67" s="865"/>
      <c r="G67" s="865"/>
      <c r="H67" s="865"/>
      <c r="I67" s="865"/>
      <c r="J67" s="865"/>
      <c r="K67" s="865"/>
      <c r="L67" s="865"/>
      <c r="M67" s="865"/>
      <c r="N67" s="865"/>
      <c r="O67" s="865"/>
      <c r="P67" s="865"/>
      <c r="Q67" s="865"/>
      <c r="R67" s="865"/>
      <c r="S67" s="865"/>
      <c r="T67" s="865"/>
      <c r="U67" s="865"/>
      <c r="V67" s="865"/>
      <c r="W67" s="865"/>
      <c r="X67" s="865"/>
      <c r="Y67" s="865"/>
      <c r="Z67" s="865"/>
      <c r="AA67" s="865"/>
      <c r="AB67" s="865"/>
      <c r="AC67" s="865"/>
      <c r="AD67" s="865"/>
      <c r="AE67" s="865"/>
      <c r="AF67" s="865"/>
      <c r="AG67" s="865"/>
      <c r="AH67" s="865"/>
      <c r="AI67" s="865"/>
      <c r="AJ67" s="866"/>
      <c r="AK67" s="220"/>
      <c r="AM67" s="220"/>
    </row>
    <row r="68" spans="1:39" ht="13.5" customHeight="1">
      <c r="B68" s="476"/>
      <c r="C68" s="476"/>
      <c r="D68" s="476"/>
      <c r="E68" s="476"/>
      <c r="F68" s="476"/>
      <c r="G68" s="476"/>
      <c r="H68" s="476"/>
      <c r="I68" s="476"/>
      <c r="J68" s="476"/>
      <c r="K68" s="476"/>
      <c r="L68" s="476"/>
      <c r="M68" s="476"/>
      <c r="N68" s="476"/>
      <c r="O68" s="476"/>
      <c r="P68" s="476"/>
      <c r="Q68" s="476"/>
      <c r="R68" s="476"/>
      <c r="S68" s="476"/>
      <c r="T68" s="476"/>
      <c r="U68" s="476"/>
      <c r="V68" s="476"/>
      <c r="W68" s="476"/>
      <c r="X68" s="476"/>
      <c r="Y68" s="476"/>
      <c r="Z68" s="476"/>
      <c r="AA68" s="476"/>
      <c r="AB68" s="476"/>
      <c r="AC68" s="476"/>
      <c r="AD68" s="476"/>
      <c r="AE68" s="476"/>
      <c r="AF68" s="476"/>
      <c r="AG68" s="476"/>
      <c r="AH68" s="476"/>
      <c r="AI68" s="476"/>
      <c r="AJ68" s="476"/>
      <c r="AK68" s="220"/>
      <c r="AM68" s="220"/>
    </row>
    <row r="69" spans="1:39" ht="14.25" hidden="1" customHeight="1">
      <c r="B69" s="890"/>
      <c r="C69" s="891"/>
      <c r="D69" s="891"/>
      <c r="E69" s="891"/>
      <c r="F69" s="892"/>
      <c r="G69" s="476"/>
      <c r="H69" s="777" t="s">
        <v>1005</v>
      </c>
      <c r="I69" s="777"/>
      <c r="J69" s="777"/>
      <c r="K69" s="777"/>
      <c r="L69" s="777"/>
      <c r="M69" s="777"/>
      <c r="N69" s="777"/>
      <c r="O69" s="777"/>
      <c r="P69" s="777"/>
      <c r="Q69" s="777"/>
      <c r="R69" s="777"/>
      <c r="S69" s="777"/>
      <c r="T69" s="777"/>
      <c r="U69" s="777"/>
      <c r="V69" s="777"/>
      <c r="W69" s="777"/>
      <c r="X69" s="777"/>
      <c r="Y69" s="777"/>
      <c r="Z69" s="777"/>
      <c r="AA69" s="777"/>
      <c r="AB69" s="777"/>
      <c r="AC69" s="777"/>
      <c r="AD69" s="777"/>
      <c r="AE69" s="777"/>
      <c r="AF69" s="777"/>
      <c r="AG69" s="777"/>
      <c r="AH69" s="777"/>
      <c r="AI69" s="777"/>
      <c r="AJ69" s="777"/>
      <c r="AK69" s="220"/>
      <c r="AM69" s="220"/>
    </row>
    <row r="70" spans="1:39" ht="13.5" hidden="1" customHeight="1">
      <c r="B70" s="476"/>
      <c r="C70" s="476"/>
      <c r="D70" s="476"/>
      <c r="E70" s="476"/>
      <c r="F70" s="476"/>
      <c r="G70" s="476"/>
      <c r="H70" s="777"/>
      <c r="I70" s="777"/>
      <c r="J70" s="777"/>
      <c r="K70" s="777"/>
      <c r="L70" s="777"/>
      <c r="M70" s="777"/>
      <c r="N70" s="777"/>
      <c r="O70" s="777"/>
      <c r="P70" s="777"/>
      <c r="Q70" s="777"/>
      <c r="R70" s="777"/>
      <c r="S70" s="777"/>
      <c r="T70" s="777"/>
      <c r="U70" s="777"/>
      <c r="V70" s="777"/>
      <c r="W70" s="777"/>
      <c r="X70" s="777"/>
      <c r="Y70" s="777"/>
      <c r="Z70" s="777"/>
      <c r="AA70" s="777"/>
      <c r="AB70" s="777"/>
      <c r="AC70" s="777"/>
      <c r="AD70" s="777"/>
      <c r="AE70" s="777"/>
      <c r="AF70" s="777"/>
      <c r="AG70" s="777"/>
      <c r="AH70" s="777"/>
      <c r="AI70" s="777"/>
      <c r="AJ70" s="777"/>
      <c r="AK70" s="220"/>
      <c r="AM70" s="220"/>
    </row>
    <row r="71" spans="1:39" ht="13.5" hidden="1" customHeight="1">
      <c r="B71" s="476"/>
      <c r="C71" s="476"/>
      <c r="D71" s="476"/>
      <c r="E71" s="476"/>
      <c r="F71" s="476"/>
      <c r="G71" s="476"/>
      <c r="H71" s="777"/>
      <c r="I71" s="777"/>
      <c r="J71" s="777"/>
      <c r="K71" s="777"/>
      <c r="L71" s="777"/>
      <c r="M71" s="777"/>
      <c r="N71" s="777"/>
      <c r="O71" s="777"/>
      <c r="P71" s="777"/>
      <c r="Q71" s="777"/>
      <c r="R71" s="777"/>
      <c r="S71" s="777"/>
      <c r="T71" s="777"/>
      <c r="U71" s="777"/>
      <c r="V71" s="777"/>
      <c r="W71" s="777"/>
      <c r="X71" s="777"/>
      <c r="Y71" s="777"/>
      <c r="Z71" s="777"/>
      <c r="AA71" s="777"/>
      <c r="AB71" s="777"/>
      <c r="AC71" s="777"/>
      <c r="AD71" s="777"/>
      <c r="AE71" s="777"/>
      <c r="AF71" s="777"/>
      <c r="AG71" s="777"/>
      <c r="AH71" s="777"/>
      <c r="AI71" s="777"/>
      <c r="AJ71" s="777"/>
      <c r="AK71" s="220"/>
      <c r="AM71" s="220"/>
    </row>
    <row r="72" spans="1:39" ht="15" hidden="1" customHeight="1">
      <c r="B72" s="240"/>
      <c r="C72" s="476"/>
      <c r="D72" s="476"/>
      <c r="E72" s="476"/>
      <c r="F72" s="476"/>
      <c r="G72" s="476"/>
      <c r="H72" s="777"/>
      <c r="I72" s="777"/>
      <c r="J72" s="777"/>
      <c r="K72" s="777"/>
      <c r="L72" s="777"/>
      <c r="M72" s="777"/>
      <c r="N72" s="777"/>
      <c r="O72" s="777"/>
      <c r="P72" s="777"/>
      <c r="Q72" s="777"/>
      <c r="R72" s="777"/>
      <c r="S72" s="777"/>
      <c r="T72" s="777"/>
      <c r="U72" s="777"/>
      <c r="V72" s="777"/>
      <c r="W72" s="777"/>
      <c r="X72" s="777"/>
      <c r="Y72" s="777"/>
      <c r="Z72" s="777"/>
      <c r="AA72" s="777"/>
      <c r="AB72" s="777"/>
      <c r="AC72" s="777"/>
      <c r="AD72" s="777"/>
      <c r="AE72" s="777"/>
      <c r="AF72" s="777"/>
      <c r="AG72" s="777"/>
      <c r="AH72" s="777"/>
      <c r="AI72" s="777"/>
      <c r="AJ72" s="777"/>
      <c r="AK72" s="220"/>
      <c r="AM72" s="220"/>
    </row>
    <row r="73" spans="1:39" ht="3" hidden="1" customHeight="1">
      <c r="A73" s="226"/>
      <c r="C73" s="479"/>
      <c r="D73" s="479"/>
      <c r="E73" s="479"/>
      <c r="F73" s="479"/>
      <c r="G73" s="479"/>
      <c r="H73" s="479"/>
      <c r="I73" s="479"/>
      <c r="J73" s="479"/>
      <c r="K73" s="479"/>
      <c r="L73" s="479"/>
      <c r="M73" s="479"/>
      <c r="N73" s="479"/>
      <c r="O73" s="479"/>
      <c r="P73" s="479"/>
      <c r="Q73" s="479"/>
      <c r="R73" s="479"/>
      <c r="S73" s="479"/>
      <c r="T73" s="479"/>
      <c r="U73" s="479"/>
      <c r="V73" s="479"/>
      <c r="W73" s="479"/>
      <c r="X73" s="479"/>
      <c r="Y73" s="479"/>
      <c r="Z73" s="479"/>
      <c r="AA73" s="479"/>
      <c r="AB73" s="479"/>
      <c r="AC73" s="479"/>
      <c r="AD73" s="479"/>
      <c r="AE73" s="479"/>
      <c r="AF73" s="479"/>
      <c r="AG73" s="479"/>
      <c r="AH73" s="479"/>
      <c r="AI73" s="479"/>
      <c r="AJ73" s="476"/>
      <c r="AK73" s="220"/>
      <c r="AM73" s="220"/>
    </row>
    <row r="74" spans="1:39" ht="48" hidden="1" customHeight="1">
      <c r="B74" s="864"/>
      <c r="C74" s="865"/>
      <c r="D74" s="865"/>
      <c r="E74" s="865"/>
      <c r="F74" s="865"/>
      <c r="G74" s="865"/>
      <c r="H74" s="865"/>
      <c r="I74" s="865"/>
      <c r="J74" s="865"/>
      <c r="K74" s="865"/>
      <c r="L74" s="865"/>
      <c r="M74" s="865"/>
      <c r="N74" s="865"/>
      <c r="O74" s="865"/>
      <c r="P74" s="865"/>
      <c r="Q74" s="865"/>
      <c r="R74" s="865"/>
      <c r="S74" s="865"/>
      <c r="T74" s="865"/>
      <c r="U74" s="865"/>
      <c r="V74" s="865"/>
      <c r="W74" s="865"/>
      <c r="X74" s="865"/>
      <c r="Y74" s="865"/>
      <c r="Z74" s="865"/>
      <c r="AA74" s="865"/>
      <c r="AB74" s="865"/>
      <c r="AC74" s="865"/>
      <c r="AD74" s="865"/>
      <c r="AE74" s="865"/>
      <c r="AF74" s="865"/>
      <c r="AG74" s="865"/>
      <c r="AH74" s="865"/>
      <c r="AI74" s="865"/>
      <c r="AJ74" s="866"/>
      <c r="AK74" s="220"/>
      <c r="AM74" s="220"/>
    </row>
    <row r="75" spans="1:39" ht="13.5" hidden="1" customHeight="1">
      <c r="B75" s="476"/>
      <c r="AM75" s="220"/>
    </row>
    <row r="76" spans="1:39" ht="3" customHeight="1">
      <c r="B76" s="220"/>
      <c r="C76" s="220"/>
      <c r="D76" s="220"/>
      <c r="E76" s="242"/>
      <c r="F76" s="220"/>
      <c r="G76" s="220"/>
      <c r="H76" s="220"/>
      <c r="I76" s="220"/>
      <c r="J76" s="220"/>
      <c r="K76" s="220"/>
      <c r="L76" s="220"/>
      <c r="M76" s="220"/>
      <c r="N76" s="220"/>
      <c r="O76" s="220"/>
      <c r="P76" s="220"/>
      <c r="Q76" s="220"/>
      <c r="R76" s="220"/>
      <c r="S76" s="220"/>
      <c r="T76" s="220"/>
      <c r="U76" s="220"/>
      <c r="V76" s="220"/>
      <c r="W76" s="220"/>
      <c r="X76" s="220"/>
      <c r="Y76" s="220"/>
      <c r="Z76" s="220"/>
      <c r="AA76" s="220"/>
      <c r="AB76" s="220"/>
      <c r="AC76" s="220"/>
      <c r="AD76" s="220"/>
      <c r="AE76" s="220"/>
      <c r="AF76" s="220"/>
      <c r="AG76" s="220"/>
      <c r="AH76" s="220"/>
      <c r="AI76" s="220"/>
      <c r="AJ76" s="220"/>
      <c r="AK76" s="220"/>
      <c r="AM76" s="220"/>
    </row>
    <row r="77" spans="1:39" ht="17.25" customHeight="1">
      <c r="B77" s="474" t="s">
        <v>104</v>
      </c>
      <c r="C77" s="220"/>
      <c r="D77" s="220"/>
      <c r="E77" s="220"/>
      <c r="F77" s="220"/>
      <c r="G77" s="220"/>
      <c r="H77" s="220"/>
      <c r="I77" s="220"/>
      <c r="J77" s="220"/>
      <c r="K77" s="220"/>
      <c r="L77" s="220"/>
      <c r="M77" s="220"/>
      <c r="N77" s="220"/>
      <c r="W77" s="220"/>
      <c r="X77" s="220"/>
      <c r="Y77" s="220"/>
      <c r="Z77" s="220"/>
      <c r="AA77" s="220"/>
      <c r="AB77" s="220"/>
      <c r="AC77" s="220"/>
      <c r="AD77" s="220"/>
      <c r="AE77" s="220"/>
      <c r="AF77" s="220"/>
      <c r="AG77" s="220"/>
      <c r="AH77" s="220"/>
      <c r="AI77" s="220"/>
      <c r="AJ77" s="220"/>
      <c r="AK77" s="220"/>
      <c r="AM77" s="220"/>
    </row>
    <row r="78" spans="1:39" ht="3" customHeight="1">
      <c r="B78" s="235"/>
      <c r="C78" s="220"/>
      <c r="D78" s="220"/>
      <c r="E78" s="220"/>
      <c r="F78" s="220"/>
      <c r="G78" s="220"/>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c r="AE78" s="236"/>
      <c r="AF78" s="236"/>
      <c r="AG78" s="236"/>
      <c r="AH78" s="236"/>
      <c r="AI78" s="236"/>
      <c r="AJ78" s="236"/>
      <c r="AK78" s="236"/>
      <c r="AL78" s="236"/>
      <c r="AM78" s="220"/>
    </row>
    <row r="79" spans="1:39" ht="14.25" customHeight="1">
      <c r="B79" s="220" t="s">
        <v>105</v>
      </c>
      <c r="C79" s="220"/>
      <c r="D79" s="220"/>
      <c r="E79" s="220"/>
      <c r="F79" s="220"/>
      <c r="G79" s="220"/>
      <c r="H79" s="220"/>
      <c r="I79" s="887"/>
      <c r="J79" s="888"/>
      <c r="K79" s="888"/>
      <c r="L79" s="888"/>
      <c r="M79" s="888"/>
      <c r="N79" s="888"/>
      <c r="O79" s="888"/>
      <c r="P79" s="888"/>
      <c r="Q79" s="888"/>
      <c r="R79" s="888"/>
      <c r="S79" s="888"/>
      <c r="T79" s="888"/>
      <c r="U79" s="888"/>
      <c r="V79" s="889"/>
      <c r="W79" s="236"/>
      <c r="X79" s="236"/>
      <c r="Y79" s="236"/>
      <c r="Z79" s="236"/>
      <c r="AA79" s="236"/>
      <c r="AB79" s="236"/>
      <c r="AC79" s="236"/>
      <c r="AD79" s="236"/>
      <c r="AE79" s="236"/>
      <c r="AF79" s="236"/>
      <c r="AG79" s="236"/>
      <c r="AH79" s="236"/>
      <c r="AI79" s="236"/>
      <c r="AJ79" s="236"/>
      <c r="AK79" s="236"/>
      <c r="AL79" s="236"/>
      <c r="AM79" s="220"/>
    </row>
    <row r="80" spans="1:39" ht="14.25" customHeight="1">
      <c r="B80" s="227" t="s">
        <v>106</v>
      </c>
      <c r="C80" s="235"/>
      <c r="D80" s="220"/>
      <c r="E80" s="220"/>
      <c r="F80" s="220"/>
      <c r="G80" s="236"/>
      <c r="H80" s="236"/>
      <c r="I80" s="858"/>
      <c r="J80" s="859"/>
      <c r="K80" s="859"/>
      <c r="L80" s="859"/>
      <c r="M80" s="859"/>
      <c r="N80" s="859"/>
      <c r="O80" s="859"/>
      <c r="P80" s="859"/>
      <c r="Q80" s="859"/>
      <c r="R80" s="859"/>
      <c r="S80" s="859"/>
      <c r="T80" s="859"/>
      <c r="U80" s="859"/>
      <c r="V80" s="860"/>
      <c r="W80" s="236"/>
      <c r="X80" s="236"/>
      <c r="Y80" s="236"/>
      <c r="Z80" s="236"/>
      <c r="AA80" s="236"/>
      <c r="AB80" s="236"/>
      <c r="AC80" s="236"/>
      <c r="AD80" s="236"/>
      <c r="AE80" s="236"/>
      <c r="AF80" s="236"/>
      <c r="AG80" s="236"/>
      <c r="AH80" s="236"/>
      <c r="AI80" s="236"/>
      <c r="AJ80" s="236"/>
      <c r="AK80" s="236"/>
      <c r="AL80" s="236"/>
      <c r="AM80" s="220"/>
    </row>
    <row r="81" spans="2:39" ht="14.25" customHeight="1">
      <c r="B81" s="227" t="s">
        <v>107</v>
      </c>
      <c r="C81" s="475"/>
      <c r="D81" s="220"/>
      <c r="E81" s="220"/>
      <c r="F81" s="220"/>
      <c r="G81" s="236"/>
      <c r="H81" s="236"/>
      <c r="I81" s="858"/>
      <c r="J81" s="859"/>
      <c r="K81" s="859"/>
      <c r="L81" s="859"/>
      <c r="M81" s="859"/>
      <c r="N81" s="859"/>
      <c r="O81" s="859"/>
      <c r="P81" s="859"/>
      <c r="Q81" s="859"/>
      <c r="R81" s="859"/>
      <c r="S81" s="859"/>
      <c r="T81" s="859"/>
      <c r="U81" s="859"/>
      <c r="V81" s="860"/>
      <c r="W81" s="236"/>
      <c r="X81" s="236"/>
      <c r="Y81" s="236"/>
      <c r="Z81" s="236"/>
      <c r="AA81" s="236"/>
      <c r="AB81" s="236"/>
      <c r="AC81" s="236"/>
      <c r="AD81" s="236"/>
      <c r="AE81" s="236"/>
      <c r="AF81" s="236"/>
      <c r="AG81" s="236"/>
      <c r="AH81" s="236"/>
      <c r="AI81" s="236"/>
      <c r="AJ81" s="236"/>
      <c r="AK81" s="236"/>
      <c r="AL81" s="236"/>
      <c r="AM81" s="220"/>
    </row>
    <row r="82" spans="2:39" ht="14.25" customHeight="1">
      <c r="B82" s="227" t="s">
        <v>108</v>
      </c>
      <c r="C82" s="236"/>
      <c r="D82" s="236"/>
      <c r="E82" s="236"/>
      <c r="F82" s="236"/>
      <c r="G82" s="236"/>
      <c r="H82" s="236"/>
      <c r="I82" s="858"/>
      <c r="J82" s="859"/>
      <c r="K82" s="859"/>
      <c r="L82" s="859"/>
      <c r="M82" s="859"/>
      <c r="N82" s="859"/>
      <c r="O82" s="859"/>
      <c r="P82" s="859"/>
      <c r="Q82" s="859"/>
      <c r="R82" s="859"/>
      <c r="S82" s="859"/>
      <c r="T82" s="859"/>
      <c r="U82" s="859"/>
      <c r="V82" s="860"/>
      <c r="W82" s="236"/>
      <c r="X82" s="236"/>
      <c r="Y82" s="236"/>
      <c r="Z82" s="236"/>
      <c r="AA82" s="236"/>
      <c r="AB82" s="236"/>
      <c r="AC82" s="236"/>
      <c r="AD82" s="236"/>
      <c r="AE82" s="236"/>
      <c r="AF82" s="236"/>
      <c r="AG82" s="236"/>
      <c r="AH82" s="236"/>
      <c r="AI82" s="236"/>
      <c r="AJ82" s="236"/>
      <c r="AK82" s="236"/>
      <c r="AL82" s="236"/>
      <c r="AM82" s="220"/>
    </row>
    <row r="83" spans="2:39" ht="14.25" customHeight="1">
      <c r="B83" s="227" t="s">
        <v>109</v>
      </c>
      <c r="C83" s="236"/>
      <c r="D83" s="236"/>
      <c r="E83" s="236"/>
      <c r="F83" s="236"/>
      <c r="G83" s="236"/>
      <c r="H83" s="236"/>
      <c r="I83" s="879"/>
      <c r="J83" s="880"/>
      <c r="K83" s="880"/>
      <c r="L83" s="880"/>
      <c r="M83" s="880"/>
      <c r="N83" s="880"/>
      <c r="O83" s="880"/>
      <c r="P83" s="880"/>
      <c r="Q83" s="880"/>
      <c r="R83" s="880"/>
      <c r="S83" s="880"/>
      <c r="T83" s="880"/>
      <c r="U83" s="880"/>
      <c r="V83" s="881"/>
      <c r="W83" s="236"/>
      <c r="X83" s="236"/>
      <c r="Y83" s="236"/>
      <c r="Z83" s="236"/>
      <c r="AA83" s="236"/>
      <c r="AB83" s="236"/>
      <c r="AC83" s="236"/>
      <c r="AD83" s="236"/>
      <c r="AE83" s="236"/>
      <c r="AF83" s="236"/>
      <c r="AG83" s="236"/>
      <c r="AH83" s="236"/>
      <c r="AI83" s="236"/>
      <c r="AJ83" s="236"/>
      <c r="AK83" s="236"/>
      <c r="AL83" s="236"/>
      <c r="AM83" s="220"/>
    </row>
    <row r="84" spans="2:39" s="220" customFormat="1" ht="14.25" customHeight="1">
      <c r="B84" s="227" t="s">
        <v>110</v>
      </c>
      <c r="C84" s="236"/>
      <c r="D84" s="236"/>
      <c r="E84" s="236"/>
      <c r="F84" s="236"/>
      <c r="G84" s="236"/>
      <c r="H84" s="236"/>
      <c r="I84" s="858"/>
      <c r="J84" s="859"/>
      <c r="K84" s="859"/>
      <c r="L84" s="859"/>
      <c r="M84" s="859"/>
      <c r="N84" s="859"/>
      <c r="O84" s="859"/>
      <c r="P84" s="859"/>
      <c r="Q84" s="859"/>
      <c r="R84" s="859"/>
      <c r="S84" s="859"/>
      <c r="T84" s="859"/>
      <c r="U84" s="859"/>
      <c r="V84" s="860"/>
    </row>
    <row r="85" spans="2:39" s="220" customFormat="1" ht="13.5" customHeight="1">
      <c r="W85" s="231"/>
      <c r="X85" s="231"/>
      <c r="Y85" s="231"/>
      <c r="Z85" s="231"/>
      <c r="AA85" s="231"/>
      <c r="AB85" s="231"/>
      <c r="AC85" s="231"/>
      <c r="AD85" s="231"/>
      <c r="AE85" s="231"/>
      <c r="AF85" s="231"/>
      <c r="AG85" s="231"/>
      <c r="AH85" s="231"/>
      <c r="AI85" s="231"/>
      <c r="AJ85" s="231"/>
      <c r="AK85" s="231"/>
      <c r="AL85" s="231"/>
    </row>
    <row r="86" spans="2:39" s="220" customFormat="1" ht="13.5" customHeight="1"/>
    <row r="87" spans="2:39" s="220" customFormat="1"/>
    <row r="88" spans="2:39" s="220" customFormat="1"/>
    <row r="89" spans="2:39" s="220" customFormat="1" hidden="1"/>
    <row r="90" spans="2:39" s="220" customFormat="1" hidden="1"/>
    <row r="91" spans="2:39" s="220" customFormat="1" hidden="1"/>
    <row r="92" spans="2:39" s="220" customFormat="1" hidden="1"/>
    <row r="93" spans="2:39" s="220" customFormat="1" hidden="1"/>
    <row r="94" spans="2:39" s="220" customFormat="1" hidden="1"/>
    <row r="95" spans="2:39" s="220" customFormat="1" hidden="1"/>
    <row r="96" spans="2:39" s="220" customFormat="1" hidden="1"/>
    <row r="97" s="220" customFormat="1" hidden="1"/>
    <row r="98" s="220" customFormat="1" hidden="1"/>
    <row r="99" s="220" customFormat="1" hidden="1"/>
    <row r="100" s="220" customFormat="1" hidden="1"/>
    <row r="101" s="220" customFormat="1" hidden="1"/>
    <row r="102" s="220" customFormat="1" hidden="1"/>
    <row r="103" s="220" customFormat="1" hidden="1"/>
    <row r="104" s="220" customFormat="1" hidden="1"/>
  </sheetData>
  <sheetProtection algorithmName="SHA-512" hashValue="JGtOR+y6978MFbB7zNHor5DGUKA+yVla30h7v/hgUAlL527MGrHdpLOEJcj7z/DE0eYCCTDZ/mlU6WizEC5BCQ==" saltValue="MI9dxLs57s4Egbj0RVCZMA==" spinCount="100000" sheet="1" objects="1" scenarios="1" selectLockedCells="1"/>
  <mergeCells count="40">
    <mergeCell ref="I79:V79"/>
    <mergeCell ref="B41:F42"/>
    <mergeCell ref="B33:AJ33"/>
    <mergeCell ref="B38:AJ38"/>
    <mergeCell ref="L30:AJ31"/>
    <mergeCell ref="L35:AJ36"/>
    <mergeCell ref="H69:AJ72"/>
    <mergeCell ref="B69:F69"/>
    <mergeCell ref="B74:AJ74"/>
    <mergeCell ref="H65:AI65"/>
    <mergeCell ref="B63:F63"/>
    <mergeCell ref="B1:T2"/>
    <mergeCell ref="B7:AJ7"/>
    <mergeCell ref="B12:F12"/>
    <mergeCell ref="B15:F15"/>
    <mergeCell ref="B18:F18"/>
    <mergeCell ref="H15:AI16"/>
    <mergeCell ref="H18:AI19"/>
    <mergeCell ref="B13:F13"/>
    <mergeCell ref="B20:F20"/>
    <mergeCell ref="L40:AJ41"/>
    <mergeCell ref="B43:AJ43"/>
    <mergeCell ref="B31:F32"/>
    <mergeCell ref="B36:F37"/>
    <mergeCell ref="I84:V84"/>
    <mergeCell ref="I80:V80"/>
    <mergeCell ref="I81:V81"/>
    <mergeCell ref="B21:F21"/>
    <mergeCell ref="B26:AJ26"/>
    <mergeCell ref="B24:K25"/>
    <mergeCell ref="L45:AJ46"/>
    <mergeCell ref="B46:F47"/>
    <mergeCell ref="B48:AJ48"/>
    <mergeCell ref="L51:AJ52"/>
    <mergeCell ref="B54:AJ54"/>
    <mergeCell ref="B59:AJ59"/>
    <mergeCell ref="L56:O56"/>
    <mergeCell ref="I82:V82"/>
    <mergeCell ref="I83:V83"/>
    <mergeCell ref="B67:AJ67"/>
  </mergeCells>
  <dataValidations count="12">
    <dataValidation type="date" allowBlank="1" showInputMessage="1" showErrorMessage="1" errorTitle="Date" error="Please input a valid date" sqref="I79:M79" xr:uid="{00000000-0002-0000-0800-000000000000}">
      <formula1>18264</formula1>
      <formula2>402133</formula2>
    </dataValidation>
    <dataValidation type="list" showInputMessage="1" showErrorMessage="1" errorTitle="MBA Property Inspection Workbook" error="Invalid selection made._x000a__x000a_Please choose from the list of available choices._x000a__x000a_Press Alt+DownArrow to reveal choices." sqref="B12:F12 B15:F15 B18:F18 B20:F20 B21:F21" xr:uid="{00000000-0002-0000-0800-000001000000}">
      <formula1>nrYesNo</formula1>
    </dataValidation>
    <dataValidation type="list" allowBlank="1" showInputMessage="1" showErrorMessage="1" errorTitle="Dropdown Menu" error="Invalid entry._x000a__x000a_Please select an entry from the available list. (Press Retry, Esc then use Alt+DownArrow to reveal list choices.)" sqref="L30:AJ31" xr:uid="{00000000-0002-0000-0800-000002000000}">
      <formula1>nrLifeSafetyOpts</formula1>
    </dataValidation>
    <dataValidation type="list" allowBlank="1" showInputMessage="1" showErrorMessage="1" errorTitle="Dropdown Menu" error="Invalid entry._x000a__x000a_Please select an entry from the available list. (Press Retry, Esc then use Alt+DownArrow to reveal list choices.)" sqref="L35:AJ36" xr:uid="{00000000-0002-0000-0800-000003000000}">
      <formula1>nrDefMntOpts</formula1>
    </dataValidation>
    <dataValidation type="list" allowBlank="1" showInputMessage="1" showErrorMessage="1" errorTitle="Dropdown Menu" error="Invalid entry._x000a__x000a_Please select an entry from the available list. (Press Retry, Esc then use Alt+DownArrow to reveal list choices.)" sqref="L40:AJ41" xr:uid="{00000000-0002-0000-0800-000004000000}">
      <formula1>nrRoutineMntOpts</formula1>
    </dataValidation>
    <dataValidation type="list" allowBlank="1" showInputMessage="1" showErrorMessage="1" errorTitle="Dropdown Menu" error="Invalid entry._x000a__x000a_Please select an entry from the available list. (Press Retry, Esc then use Alt+DownArrow to reveal list choices.)" sqref="L45:AJ46" xr:uid="{00000000-0002-0000-0800-000005000000}">
      <formula1>nrCapNeedsOpts</formula1>
    </dataValidation>
    <dataValidation type="list" allowBlank="1" showInputMessage="1" showErrorMessage="1" errorTitle="Dropdown Menu" error="Invalid entry._x000a__x000a_Please select an entry from the available list. (Press Retry, Esc then use Alt+DownArrow to reveal list choices.)" sqref="L51:AJ52" xr:uid="{00000000-0002-0000-0800-000006000000}">
      <formula1>nrLvlVolOpts</formula1>
    </dataValidation>
    <dataValidation type="list" showInputMessage="1" showErrorMessage="1" error="Choose an option from the list" sqref="L56:O56" xr:uid="{00000000-0002-0000-0800-000007000000}">
      <formula1>nrPropRating</formula1>
    </dataValidation>
    <dataValidation type="list" allowBlank="1" showInputMessage="1" showErrorMessage="1" errorTitle="MBA Property Inspection Workbook" error="Invalid selection made._x000a__x000a_Please choose from the list of available choices._x000a__x000a_Press Alt+DownArrow to reveal choices." sqref="B13:F13" xr:uid="{00000000-0002-0000-0800-000008000000}">
      <formula1>nrYesNo</formula1>
    </dataValidation>
    <dataValidation type="list" allowBlank="1" showInputMessage="1" showErrorMessage="1" error="Invalid entry._x000a__x000a_Please select an entry from the available list. (Press Retry, Esc then use Alt+DownArrow to reveal list choices.)" sqref="B69:F69" xr:uid="{00000000-0002-0000-0800-000009000000}">
      <formula1>nrYesNoNotAppl</formula1>
    </dataValidation>
    <dataValidation errorStyle="warning" showInputMessage="1" errorTitle="Charcter Limit" error="You have reached the 1500 character limit for comments. No additional characters can be entered." sqref="B33:AJ34 AJ65 C66:AE66 B66:B67 B64:AE64 AF66:AI66 H63:AE63 H65 AJ63:AJ66 AF63:AI64" xr:uid="{00000000-0002-0000-0800-00000A000000}"/>
    <dataValidation type="list" errorStyle="warning" showInputMessage="1" errorTitle="Charcter Limit" error="You have reached the 1500 character limit for comments. No additional characters can be entered." sqref="B63" xr:uid="{00000000-0002-0000-0800-00000B000000}">
      <formula1>nrYesNo</formula1>
    </dataValidation>
  </dataValidations>
  <pageMargins left="0.25" right="0.25" top="0.5" bottom="0.42" header="0.25" footer="0.25"/>
  <pageSetup scale="97" orientation="portrait" r:id="rId1"/>
  <headerFooter>
    <oddHeader>&amp;R&amp;"Calibri,Italic"&amp;A</oddHeader>
    <oddFooter>&amp;L&amp;"Calibri Light,Italic"&amp;8Copyright 2008-24 Mortgage Bankers Association, Washington, DC_x000D_&amp;1#&amp;"Aptos"&amp;10&amp;K008000 Internal Use&amp;R&amp;"Calbri,Regular"&amp;P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800" r:id="rId4" name="Add_Fannie_LS">
              <controlPr defaultSize="0" print="0" autoLine="0" autoPict="0" macro="[0]!AssmtAddendum_LS">
                <anchor moveWithCells="1" sizeWithCells="1">
                  <from>
                    <xdr:col>37</xdr:col>
                    <xdr:colOff>0</xdr:colOff>
                    <xdr:row>32</xdr:row>
                    <xdr:rowOff>0</xdr:rowOff>
                  </from>
                  <to>
                    <xdr:col>37</xdr:col>
                    <xdr:colOff>561975</xdr:colOff>
                    <xdr:row>32</xdr:row>
                    <xdr:rowOff>276225</xdr:rowOff>
                  </to>
                </anchor>
              </controlPr>
            </control>
          </mc:Choice>
        </mc:AlternateContent>
        <mc:AlternateContent xmlns:mc="http://schemas.openxmlformats.org/markup-compatibility/2006">
          <mc:Choice Requires="x14">
            <control shapeId="32801" r:id="rId5" name="Add_Fannie_DM">
              <controlPr defaultSize="0" print="0" autoLine="0" autoPict="0" macro="[0]!AssmtAddendum_DM">
                <anchor moveWithCells="1" sizeWithCells="1">
                  <from>
                    <xdr:col>37</xdr:col>
                    <xdr:colOff>0</xdr:colOff>
                    <xdr:row>37</xdr:row>
                    <xdr:rowOff>0</xdr:rowOff>
                  </from>
                  <to>
                    <xdr:col>37</xdr:col>
                    <xdr:colOff>561975</xdr:colOff>
                    <xdr:row>37</xdr:row>
                    <xdr:rowOff>276225</xdr:rowOff>
                  </to>
                </anchor>
              </controlPr>
            </control>
          </mc:Choice>
        </mc:AlternateContent>
        <mc:AlternateContent xmlns:mc="http://schemas.openxmlformats.org/markup-compatibility/2006">
          <mc:Choice Requires="x14">
            <control shapeId="32802" r:id="rId6" name="Add_Fannie_RM">
              <controlPr defaultSize="0" print="0" autoLine="0" autoPict="0" macro="[0]!AssmtAddendum_RM">
                <anchor moveWithCells="1" sizeWithCells="1">
                  <from>
                    <xdr:col>37</xdr:col>
                    <xdr:colOff>0</xdr:colOff>
                    <xdr:row>42</xdr:row>
                    <xdr:rowOff>0</xdr:rowOff>
                  </from>
                  <to>
                    <xdr:col>37</xdr:col>
                    <xdr:colOff>561975</xdr:colOff>
                    <xdr:row>42</xdr:row>
                    <xdr:rowOff>276225</xdr:rowOff>
                  </to>
                </anchor>
              </controlPr>
            </control>
          </mc:Choice>
        </mc:AlternateContent>
        <mc:AlternateContent xmlns:mc="http://schemas.openxmlformats.org/markup-compatibility/2006">
          <mc:Choice Requires="x14">
            <control shapeId="32803" r:id="rId7" name="Add_Fannie_Volume">
              <controlPr defaultSize="0" print="0" autoLine="0" autoPict="0" macro="[0]!AssmtAddendum_LV">
                <anchor moveWithCells="1" sizeWithCells="1">
                  <from>
                    <xdr:col>37</xdr:col>
                    <xdr:colOff>0</xdr:colOff>
                    <xdr:row>53</xdr:row>
                    <xdr:rowOff>0</xdr:rowOff>
                  </from>
                  <to>
                    <xdr:col>37</xdr:col>
                    <xdr:colOff>561975</xdr:colOff>
                    <xdr:row>53</xdr:row>
                    <xdr:rowOff>276225</xdr:rowOff>
                  </to>
                </anchor>
              </controlPr>
            </control>
          </mc:Choice>
        </mc:AlternateContent>
        <mc:AlternateContent xmlns:mc="http://schemas.openxmlformats.org/markup-compatibility/2006">
          <mc:Choice Requires="x14">
            <control shapeId="32804" r:id="rId8" name="Add_Fannie_Help">
              <controlPr defaultSize="0" print="0" autoLine="0" autoPict="0" macro="[0]!FannieMaeRatingsHelp">
                <anchor moveWithCells="1" sizeWithCells="1">
                  <from>
                    <xdr:col>37</xdr:col>
                    <xdr:colOff>0</xdr:colOff>
                    <xdr:row>55</xdr:row>
                    <xdr:rowOff>0</xdr:rowOff>
                  </from>
                  <to>
                    <xdr:col>37</xdr:col>
                    <xdr:colOff>561975</xdr:colOff>
                    <xdr:row>58</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Repairs"/>
  <dimension ref="A1:BI2184"/>
  <sheetViews>
    <sheetView showGridLines="0" showRowColHeaders="0" zoomScaleSheetLayoutView="100" workbookViewId="0"/>
  </sheetViews>
  <sheetFormatPr defaultColWidth="0" defaultRowHeight="14.25" zeroHeight="1"/>
  <cols>
    <col min="1" max="1" width="3.5703125" style="261" bestFit="1" customWidth="1"/>
    <col min="2" max="9" width="2.5703125" style="261" customWidth="1"/>
    <col min="10" max="12" width="1.5703125" style="261" customWidth="1"/>
    <col min="13" max="23" width="2.5703125" style="261" customWidth="1"/>
    <col min="24" max="26" width="1.5703125" style="261" customWidth="1"/>
    <col min="27" max="44" width="2.5703125" style="261" customWidth="1"/>
    <col min="45" max="46" width="3.5703125" style="261" customWidth="1"/>
    <col min="47" max="55" width="2.5703125" style="261" customWidth="1"/>
    <col min="56" max="61" width="0" style="261" hidden="1" customWidth="1"/>
    <col min="62" max="16384" width="2.5703125" style="261" hidden="1"/>
  </cols>
  <sheetData>
    <row r="1" spans="1:49" ht="15.75" customHeight="1">
      <c r="A1" s="265"/>
      <c r="B1" s="560" t="s">
        <v>711</v>
      </c>
      <c r="C1" s="560"/>
      <c r="D1" s="560"/>
      <c r="E1" s="560"/>
      <c r="F1" s="560"/>
      <c r="G1" s="560"/>
      <c r="H1" s="560"/>
      <c r="I1" s="560"/>
      <c r="J1" s="560"/>
      <c r="K1" s="560"/>
      <c r="L1" s="560"/>
      <c r="M1" s="560"/>
      <c r="N1" s="560"/>
      <c r="O1" s="560"/>
      <c r="P1" s="560"/>
      <c r="Q1" s="560"/>
      <c r="R1" s="560"/>
      <c r="S1" s="560"/>
      <c r="T1" s="560"/>
      <c r="U1" s="136"/>
      <c r="V1" s="136"/>
      <c r="W1" s="170"/>
      <c r="X1" s="170"/>
      <c r="Y1" s="170"/>
      <c r="Z1" s="170"/>
      <c r="AA1" s="170"/>
      <c r="AB1" s="136"/>
      <c r="AC1" s="138"/>
      <c r="AD1" s="131"/>
      <c r="AE1" s="139"/>
      <c r="AF1" s="139"/>
      <c r="AG1" s="139"/>
      <c r="AH1" s="131"/>
    </row>
    <row r="2" spans="1:49" ht="15.75" customHeight="1">
      <c r="A2" s="259"/>
      <c r="B2" s="560"/>
      <c r="C2" s="560"/>
      <c r="D2" s="560"/>
      <c r="E2" s="560"/>
      <c r="F2" s="560"/>
      <c r="G2" s="560"/>
      <c r="H2" s="560"/>
      <c r="I2" s="560"/>
      <c r="J2" s="560"/>
      <c r="K2" s="560"/>
      <c r="L2" s="560"/>
      <c r="M2" s="560"/>
      <c r="N2" s="560"/>
      <c r="O2" s="560"/>
      <c r="P2" s="560"/>
      <c r="Q2" s="560"/>
      <c r="R2" s="560"/>
      <c r="S2" s="560"/>
      <c r="T2" s="560"/>
      <c r="U2" s="136"/>
      <c r="V2" s="136"/>
      <c r="W2" s="141"/>
      <c r="X2" s="131"/>
      <c r="Y2" s="131"/>
      <c r="Z2" s="131"/>
      <c r="AA2" s="131"/>
      <c r="AB2" s="131"/>
      <c r="AC2" s="131"/>
      <c r="AD2" s="131"/>
      <c r="AE2" s="131"/>
      <c r="AF2" s="131"/>
      <c r="AG2" s="131"/>
      <c r="AH2" s="131"/>
      <c r="AI2" s="259"/>
    </row>
    <row r="3" spans="1:49" ht="3" hidden="1" customHeight="1">
      <c r="A3" s="259"/>
      <c r="B3" s="313"/>
      <c r="C3" s="313"/>
      <c r="D3" s="313"/>
      <c r="E3" s="313"/>
      <c r="F3" s="313"/>
      <c r="G3" s="313"/>
      <c r="H3" s="313"/>
      <c r="I3" s="313"/>
      <c r="J3" s="313"/>
      <c r="K3" s="313"/>
      <c r="L3" s="313"/>
      <c r="M3" s="313"/>
      <c r="N3" s="313"/>
      <c r="O3" s="313"/>
      <c r="P3" s="313"/>
      <c r="Q3" s="313"/>
      <c r="R3" s="131"/>
      <c r="S3" s="136"/>
      <c r="T3" s="136"/>
      <c r="U3" s="136"/>
      <c r="V3" s="136"/>
      <c r="W3" s="141"/>
      <c r="X3" s="131"/>
      <c r="Y3" s="131"/>
      <c r="Z3" s="131"/>
      <c r="AA3" s="131"/>
      <c r="AB3" s="131"/>
      <c r="AC3" s="131"/>
      <c r="AD3" s="131"/>
      <c r="AE3" s="131"/>
      <c r="AF3" s="131"/>
      <c r="AG3" s="131"/>
      <c r="AH3" s="131"/>
      <c r="AI3" s="259"/>
    </row>
    <row r="4" spans="1:49" ht="17.25" customHeight="1">
      <c r="A4" s="259"/>
      <c r="C4" s="1" t="s">
        <v>679</v>
      </c>
      <c r="S4" s="131"/>
      <c r="T4" s="136"/>
      <c r="U4" s="136"/>
      <c r="V4" s="136"/>
      <c r="AC4" s="314" t="s">
        <v>670</v>
      </c>
      <c r="AE4" s="131"/>
      <c r="AF4" s="131"/>
      <c r="AG4" s="131"/>
      <c r="AH4" s="131"/>
      <c r="AI4" s="131"/>
      <c r="AJ4" s="131"/>
      <c r="AK4" s="131"/>
      <c r="AL4" s="131"/>
      <c r="AM4" s="131"/>
      <c r="AN4" s="131"/>
      <c r="AO4" s="131"/>
      <c r="AP4" s="208"/>
      <c r="AQ4" s="220"/>
    </row>
    <row r="5" spans="1:49" ht="14.25" customHeight="1">
      <c r="A5" s="259"/>
      <c r="C5" s="572" t="s">
        <v>203</v>
      </c>
      <c r="D5" s="572"/>
      <c r="E5" s="572"/>
      <c r="F5" s="572"/>
      <c r="G5" s="572"/>
      <c r="H5" s="572"/>
      <c r="J5" s="900" t="s">
        <v>1064</v>
      </c>
      <c r="K5" s="901"/>
      <c r="L5" s="901"/>
      <c r="M5" s="901"/>
      <c r="N5" s="901"/>
      <c r="O5" s="901"/>
      <c r="P5" s="901"/>
      <c r="Q5" s="901"/>
      <c r="R5" s="901"/>
      <c r="S5" s="901"/>
      <c r="T5" s="901"/>
      <c r="U5" s="951"/>
      <c r="AC5" s="572" t="s">
        <v>286</v>
      </c>
      <c r="AD5" s="572"/>
      <c r="AE5" s="572"/>
      <c r="AF5" s="572"/>
      <c r="AG5" s="572"/>
      <c r="AH5" s="572"/>
      <c r="AK5" s="900" t="s">
        <v>1046</v>
      </c>
      <c r="AL5" s="901"/>
      <c r="AM5" s="901"/>
      <c r="AN5" s="901"/>
      <c r="AO5" s="901"/>
      <c r="AP5" s="901"/>
      <c r="AQ5" s="901"/>
      <c r="AR5" s="901"/>
      <c r="AS5" s="901"/>
      <c r="AT5" s="901"/>
      <c r="AU5" s="901"/>
      <c r="AV5" s="951"/>
    </row>
    <row r="6" spans="1:49" ht="14.25" customHeight="1">
      <c r="A6" s="259"/>
      <c r="C6" s="572" t="s">
        <v>204</v>
      </c>
      <c r="D6" s="572"/>
      <c r="E6" s="572"/>
      <c r="F6" s="572"/>
      <c r="G6" s="572"/>
      <c r="H6" s="572"/>
      <c r="J6" s="900" t="s">
        <v>1050</v>
      </c>
      <c r="K6" s="901"/>
      <c r="L6" s="901"/>
      <c r="M6" s="901"/>
      <c r="N6" s="901"/>
      <c r="O6" s="901"/>
      <c r="P6" s="901"/>
      <c r="Q6" s="901"/>
      <c r="R6" s="901"/>
      <c r="S6" s="901"/>
      <c r="T6" s="901"/>
      <c r="U6" s="951"/>
      <c r="AC6" s="572" t="s">
        <v>287</v>
      </c>
      <c r="AD6" s="572"/>
      <c r="AE6" s="572"/>
      <c r="AF6" s="572"/>
      <c r="AG6" s="572"/>
      <c r="AH6" s="572"/>
      <c r="AK6" s="900" t="s">
        <v>1036</v>
      </c>
      <c r="AL6" s="901"/>
      <c r="AM6" s="901"/>
      <c r="AN6" s="901"/>
      <c r="AO6" s="901"/>
      <c r="AP6" s="320" t="s">
        <v>379</v>
      </c>
      <c r="AQ6" s="902" t="s">
        <v>1037</v>
      </c>
      <c r="AR6" s="902"/>
      <c r="AS6" s="902"/>
      <c r="AT6" s="902"/>
      <c r="AU6" s="902"/>
      <c r="AV6" s="903"/>
    </row>
    <row r="7" spans="1:49" ht="14.25" customHeight="1">
      <c r="A7" s="259"/>
      <c r="C7" s="131" t="s">
        <v>669</v>
      </c>
      <c r="D7" s="131"/>
      <c r="E7" s="131"/>
      <c r="F7" s="131"/>
      <c r="G7" s="131"/>
      <c r="H7" s="131"/>
      <c r="J7" s="900"/>
      <c r="K7" s="901"/>
      <c r="L7" s="901"/>
      <c r="M7" s="901"/>
      <c r="N7" s="901"/>
      <c r="O7" s="901"/>
      <c r="P7" s="901"/>
      <c r="Q7" s="901"/>
      <c r="R7" s="901"/>
      <c r="S7" s="901"/>
      <c r="T7" s="901"/>
      <c r="U7" s="951"/>
      <c r="AC7" s="572" t="s">
        <v>205</v>
      </c>
      <c r="AD7" s="572"/>
      <c r="AE7" s="572"/>
      <c r="AF7" s="572"/>
      <c r="AG7" s="572"/>
      <c r="AH7" s="572"/>
      <c r="AK7" s="927" t="s">
        <v>1039</v>
      </c>
      <c r="AL7" s="928"/>
      <c r="AM7" s="928"/>
      <c r="AN7" s="928"/>
      <c r="AO7" s="928"/>
      <c r="AP7" s="928"/>
      <c r="AQ7" s="928"/>
      <c r="AR7" s="928"/>
      <c r="AS7" s="928"/>
      <c r="AT7" s="928"/>
      <c r="AU7" s="928"/>
      <c r="AV7" s="929"/>
    </row>
    <row r="8" spans="1:49" ht="14.25" customHeight="1">
      <c r="A8" s="259"/>
      <c r="C8" s="572" t="s">
        <v>215</v>
      </c>
      <c r="D8" s="572"/>
      <c r="E8" s="572"/>
      <c r="F8" s="572"/>
      <c r="G8" s="572"/>
      <c r="H8" s="572"/>
      <c r="J8" s="900" t="s">
        <v>1052</v>
      </c>
      <c r="K8" s="901"/>
      <c r="L8" s="901"/>
      <c r="M8" s="901"/>
      <c r="N8" s="901"/>
      <c r="O8" s="901"/>
      <c r="P8" s="901"/>
      <c r="Q8" s="901"/>
      <c r="R8" s="901"/>
      <c r="S8" s="901"/>
      <c r="T8" s="901"/>
      <c r="U8" s="951"/>
      <c r="AC8" s="572" t="s">
        <v>217</v>
      </c>
      <c r="AD8" s="572"/>
      <c r="AE8" s="572"/>
      <c r="AF8" s="572"/>
      <c r="AG8" s="572"/>
      <c r="AH8" s="572"/>
      <c r="AK8" s="924" t="s">
        <v>1038</v>
      </c>
      <c r="AL8" s="925"/>
      <c r="AM8" s="925"/>
      <c r="AN8" s="925"/>
      <c r="AO8" s="925"/>
      <c r="AP8" s="925"/>
      <c r="AQ8" s="925"/>
      <c r="AR8" s="925"/>
      <c r="AS8" s="925"/>
      <c r="AT8" s="925"/>
      <c r="AU8" s="925"/>
      <c r="AV8" s="926"/>
    </row>
    <row r="9" spans="1:49" ht="14.25" customHeight="1">
      <c r="A9" s="259"/>
      <c r="C9" s="572" t="s">
        <v>680</v>
      </c>
      <c r="D9" s="572"/>
      <c r="E9" s="572"/>
      <c r="F9" s="572"/>
      <c r="G9" s="572"/>
      <c r="H9" s="572"/>
      <c r="J9" s="894" t="s">
        <v>11</v>
      </c>
      <c r="K9" s="895"/>
      <c r="L9" s="895"/>
      <c r="M9" s="895"/>
      <c r="N9" s="896"/>
      <c r="O9" s="138" t="s">
        <v>379</v>
      </c>
      <c r="P9" s="897">
        <v>7055</v>
      </c>
      <c r="Q9" s="898"/>
      <c r="R9" s="899"/>
      <c r="S9" s="568" t="str">
        <f>IF(J9="","",VLOOKUP(J9,nrStateCountry,2,FALSE))</f>
        <v>US</v>
      </c>
      <c r="T9" s="955"/>
      <c r="U9" s="569"/>
      <c r="AD9" s="141"/>
      <c r="AE9" s="131"/>
      <c r="AF9" s="131"/>
    </row>
    <row r="10" spans="1:49" ht="14.25" customHeight="1">
      <c r="A10" s="259"/>
      <c r="U10" s="136"/>
      <c r="AC10" s="572" t="s">
        <v>219</v>
      </c>
      <c r="AD10" s="572"/>
      <c r="AE10" s="572"/>
      <c r="AF10" s="572"/>
      <c r="AG10" s="572"/>
      <c r="AH10" s="572"/>
      <c r="AI10" s="572"/>
      <c r="AK10" s="900" t="s">
        <v>1016</v>
      </c>
      <c r="AL10" s="901"/>
      <c r="AM10" s="901"/>
      <c r="AN10" s="901"/>
      <c r="AO10" s="901"/>
      <c r="AP10" s="901"/>
      <c r="AQ10" s="901"/>
      <c r="AR10" s="901"/>
      <c r="AS10" s="901"/>
      <c r="AT10" s="901"/>
      <c r="AU10" s="901"/>
      <c r="AV10" s="951"/>
    </row>
    <row r="11" spans="1:49" ht="14.25" customHeight="1">
      <c r="A11" s="259"/>
      <c r="C11" s="131" t="s">
        <v>202</v>
      </c>
      <c r="D11" s="131"/>
      <c r="E11" s="131"/>
      <c r="F11" s="131"/>
      <c r="G11" s="131"/>
      <c r="H11" s="131"/>
      <c r="J11" s="900" t="s">
        <v>1116</v>
      </c>
      <c r="K11" s="901"/>
      <c r="L11" s="901"/>
      <c r="M11" s="901"/>
      <c r="N11" s="901"/>
      <c r="O11" s="901"/>
      <c r="P11" s="901"/>
      <c r="Q11" s="901"/>
      <c r="R11" s="901"/>
      <c r="S11" s="901"/>
      <c r="T11" s="901"/>
      <c r="U11" s="951"/>
      <c r="AC11" s="572" t="s">
        <v>220</v>
      </c>
      <c r="AD11" s="572"/>
      <c r="AE11" s="572"/>
      <c r="AF11" s="572"/>
      <c r="AG11" s="572"/>
      <c r="AH11" s="572"/>
      <c r="AI11" s="572"/>
      <c r="AK11" s="900" t="s">
        <v>1047</v>
      </c>
      <c r="AL11" s="901"/>
      <c r="AM11" s="901"/>
      <c r="AN11" s="901"/>
      <c r="AO11" s="901"/>
      <c r="AP11" s="320" t="s">
        <v>379</v>
      </c>
      <c r="AQ11" s="902" t="s">
        <v>1049</v>
      </c>
      <c r="AR11" s="902"/>
      <c r="AS11" s="902"/>
      <c r="AT11" s="902"/>
      <c r="AU11" s="902"/>
      <c r="AV11" s="903"/>
    </row>
    <row r="12" spans="1:49" ht="14.25" customHeight="1">
      <c r="A12" s="259"/>
      <c r="C12" s="131" t="s">
        <v>214</v>
      </c>
      <c r="D12" s="131"/>
      <c r="E12" s="131"/>
      <c r="F12" s="131"/>
      <c r="G12" s="131"/>
      <c r="H12" s="131"/>
      <c r="J12" s="952" t="s">
        <v>1104</v>
      </c>
      <c r="K12" s="953"/>
      <c r="L12" s="953"/>
      <c r="M12" s="953"/>
      <c r="N12" s="953"/>
      <c r="O12" s="953"/>
      <c r="P12" s="953"/>
      <c r="Q12" s="953"/>
      <c r="R12" s="953"/>
      <c r="S12" s="953"/>
      <c r="T12" s="953"/>
      <c r="U12" s="954"/>
      <c r="AC12" s="572" t="s">
        <v>352</v>
      </c>
      <c r="AD12" s="572"/>
      <c r="AE12" s="572"/>
      <c r="AF12" s="572"/>
      <c r="AG12" s="572"/>
      <c r="AH12" s="572"/>
      <c r="AI12" s="572"/>
      <c r="AK12" s="959" t="s">
        <v>1017</v>
      </c>
      <c r="AL12" s="960"/>
      <c r="AM12" s="960"/>
      <c r="AN12" s="960"/>
      <c r="AO12" s="960"/>
      <c r="AP12" s="960"/>
      <c r="AQ12" s="960"/>
      <c r="AR12" s="960"/>
      <c r="AS12" s="960"/>
      <c r="AT12" s="960"/>
      <c r="AU12" s="960"/>
      <c r="AV12" s="961"/>
    </row>
    <row r="13" spans="1:49" ht="14.25" customHeight="1">
      <c r="A13" s="259"/>
      <c r="C13" s="131" t="s">
        <v>377</v>
      </c>
      <c r="D13" s="131"/>
      <c r="E13" s="131"/>
      <c r="F13" s="131"/>
      <c r="G13" s="131"/>
      <c r="H13" s="131"/>
      <c r="I13" s="131"/>
      <c r="J13" s="956" t="s">
        <v>192</v>
      </c>
      <c r="K13" s="957"/>
      <c r="L13" s="957"/>
      <c r="M13" s="957"/>
      <c r="N13" s="957"/>
      <c r="O13" s="957"/>
      <c r="P13" s="957"/>
      <c r="Q13" s="957"/>
      <c r="R13" s="957"/>
      <c r="S13" s="957"/>
      <c r="T13" s="957"/>
      <c r="U13" s="958"/>
      <c r="AC13" s="141" t="s">
        <v>722</v>
      </c>
      <c r="AD13" s="141"/>
      <c r="AE13" s="141"/>
      <c r="AF13" s="141"/>
      <c r="AG13" s="141"/>
      <c r="AH13" s="141"/>
      <c r="AI13" s="141"/>
      <c r="AK13" s="904">
        <v>46156</v>
      </c>
      <c r="AL13" s="905"/>
      <c r="AM13" s="905"/>
      <c r="AN13" s="905"/>
      <c r="AO13" s="906"/>
      <c r="AP13" s="138" t="s">
        <v>379</v>
      </c>
      <c r="AQ13" s="907">
        <v>0.41666666666666702</v>
      </c>
      <c r="AR13" s="908"/>
      <c r="AS13" s="908"/>
      <c r="AT13" s="908"/>
      <c r="AU13" s="908"/>
      <c r="AV13" s="909"/>
    </row>
    <row r="14" spans="1:49" ht="6" customHeight="1">
      <c r="A14" s="260"/>
      <c r="B14" s="262"/>
      <c r="C14" s="262"/>
      <c r="D14" s="262"/>
      <c r="E14" s="262"/>
      <c r="F14" s="262"/>
      <c r="G14" s="262"/>
      <c r="H14" s="262"/>
      <c r="I14" s="262"/>
      <c r="J14" s="262"/>
      <c r="K14" s="262"/>
      <c r="L14" s="262"/>
      <c r="M14" s="262"/>
      <c r="N14" s="262"/>
      <c r="O14" s="262"/>
      <c r="P14" s="262"/>
      <c r="Q14" s="262"/>
      <c r="R14" s="262"/>
      <c r="S14" s="262"/>
      <c r="T14" s="141"/>
      <c r="U14" s="141"/>
      <c r="V14" s="141"/>
      <c r="W14" s="262"/>
      <c r="X14" s="262"/>
      <c r="Y14" s="262"/>
      <c r="Z14" s="262"/>
      <c r="AA14" s="262"/>
      <c r="AB14" s="262"/>
      <c r="AC14" s="262"/>
      <c r="AD14" s="262"/>
      <c r="AE14" s="262"/>
      <c r="AF14" s="262"/>
      <c r="AG14" s="262"/>
      <c r="AH14" s="262"/>
      <c r="AI14" s="262"/>
      <c r="AJ14" s="262"/>
      <c r="AK14" s="262"/>
      <c r="AL14" s="262"/>
      <c r="AM14" s="262"/>
      <c r="AN14" s="262"/>
      <c r="AO14" s="262"/>
      <c r="AP14" s="262"/>
      <c r="AQ14" s="262"/>
      <c r="AR14" s="262"/>
      <c r="AS14" s="262"/>
      <c r="AT14" s="262"/>
      <c r="AU14" s="262"/>
      <c r="AV14" s="262"/>
      <c r="AW14" s="262"/>
    </row>
    <row r="15" spans="1:49" ht="14.25" customHeight="1">
      <c r="A15" s="260"/>
      <c r="B15" s="262"/>
      <c r="C15" s="266" t="s">
        <v>789</v>
      </c>
      <c r="D15" s="219"/>
      <c r="E15" s="219"/>
      <c r="F15" s="219"/>
      <c r="G15" s="219"/>
      <c r="H15" s="262"/>
      <c r="I15" s="262"/>
      <c r="J15" s="262"/>
      <c r="K15" s="262"/>
      <c r="L15" s="262"/>
      <c r="M15" s="262"/>
      <c r="N15" s="262"/>
      <c r="O15" s="262"/>
      <c r="P15" s="262"/>
      <c r="Q15" s="910">
        <v>1</v>
      </c>
      <c r="R15" s="911"/>
      <c r="S15" s="911"/>
      <c r="T15" s="911"/>
      <c r="U15" s="912"/>
      <c r="V15" s="141"/>
      <c r="W15" s="262"/>
      <c r="X15" s="262"/>
      <c r="Y15" s="262"/>
      <c r="Z15" s="262"/>
      <c r="AA15" s="262"/>
      <c r="AB15" s="262"/>
      <c r="AC15" s="266" t="s">
        <v>786</v>
      </c>
      <c r="AE15" s="219"/>
      <c r="AF15" s="219"/>
      <c r="AG15" s="219"/>
      <c r="AH15" s="219"/>
      <c r="AI15" s="219"/>
      <c r="AJ15" s="219"/>
      <c r="AK15" s="219"/>
      <c r="AL15" s="219"/>
      <c r="AM15" s="219"/>
      <c r="AN15" s="219"/>
      <c r="AO15" s="219"/>
      <c r="AP15" s="219"/>
      <c r="AQ15" s="219"/>
      <c r="AR15" s="910">
        <v>1</v>
      </c>
      <c r="AS15" s="911"/>
      <c r="AT15" s="911"/>
      <c r="AU15" s="911"/>
      <c r="AV15" s="912"/>
      <c r="AW15" s="262"/>
    </row>
    <row r="16" spans="1:49" ht="6" customHeight="1">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c r="AI16" s="260"/>
      <c r="AJ16" s="262"/>
      <c r="AK16" s="262"/>
      <c r="AL16" s="262"/>
      <c r="AM16" s="262"/>
      <c r="AN16" s="262"/>
      <c r="AO16" s="262"/>
      <c r="AP16" s="262"/>
      <c r="AQ16" s="262"/>
      <c r="AR16" s="262"/>
      <c r="AS16" s="262"/>
      <c r="AT16" s="262"/>
      <c r="AU16" s="262"/>
      <c r="AV16" s="262"/>
      <c r="AW16" s="262"/>
    </row>
    <row r="17" spans="1:61" ht="18.75">
      <c r="A17" s="259"/>
      <c r="B17" s="567" t="s">
        <v>485</v>
      </c>
      <c r="C17" s="567"/>
      <c r="D17" s="567"/>
      <c r="E17" s="567"/>
      <c r="F17" s="567"/>
      <c r="G17" s="567"/>
      <c r="H17" s="567"/>
      <c r="I17" s="567"/>
      <c r="J17" s="567"/>
      <c r="K17" s="567"/>
      <c r="L17" s="567"/>
      <c r="M17" s="567"/>
      <c r="N17" s="567"/>
      <c r="O17" s="567"/>
      <c r="P17" s="567"/>
      <c r="Q17" s="567"/>
      <c r="R17" s="567"/>
      <c r="S17" s="567"/>
      <c r="T17" s="567"/>
      <c r="U17" s="567"/>
      <c r="V17" s="567"/>
      <c r="W17" s="567"/>
      <c r="X17" s="567"/>
      <c r="Y17" s="567"/>
      <c r="Z17" s="567"/>
      <c r="AA17" s="567"/>
      <c r="AB17" s="567"/>
      <c r="AC17" s="567"/>
      <c r="AD17" s="567"/>
      <c r="AE17" s="567"/>
      <c r="AF17" s="567"/>
      <c r="AG17" s="567"/>
      <c r="AH17" s="567"/>
      <c r="AI17" s="567"/>
      <c r="AJ17" s="567"/>
      <c r="AK17" s="567"/>
      <c r="AL17" s="567"/>
      <c r="AM17" s="567"/>
      <c r="AN17" s="567"/>
      <c r="AO17" s="567"/>
      <c r="AP17" s="567"/>
      <c r="AQ17" s="567"/>
      <c r="AR17" s="567"/>
      <c r="AS17" s="567"/>
      <c r="AT17" s="567"/>
      <c r="AU17" s="567"/>
      <c r="AV17" s="567"/>
      <c r="AW17" s="567"/>
    </row>
    <row r="18" spans="1:61" ht="3" customHeight="1">
      <c r="A18" s="259"/>
      <c r="B18" s="263"/>
      <c r="C18" s="264"/>
      <c r="D18" s="264"/>
      <c r="E18" s="264"/>
      <c r="F18" s="264"/>
      <c r="G18" s="264"/>
      <c r="H18" s="264"/>
      <c r="I18" s="264"/>
      <c r="J18" s="264"/>
      <c r="K18" s="264"/>
      <c r="L18" s="264"/>
      <c r="M18" s="264"/>
      <c r="N18" s="264"/>
      <c r="O18" s="264"/>
      <c r="P18" s="264"/>
      <c r="Q18" s="264"/>
      <c r="R18" s="264"/>
      <c r="S18" s="264"/>
      <c r="T18" s="264"/>
      <c r="U18" s="264"/>
      <c r="V18" s="264"/>
      <c r="W18" s="264"/>
      <c r="X18" s="264"/>
      <c r="Y18" s="264"/>
      <c r="Z18" s="264"/>
      <c r="AA18" s="264"/>
      <c r="AB18" s="264"/>
      <c r="AC18" s="264"/>
      <c r="AD18" s="264"/>
      <c r="AE18" s="264"/>
      <c r="AF18" s="264"/>
      <c r="AG18" s="264"/>
      <c r="AH18" s="264"/>
      <c r="AI18" s="264"/>
    </row>
    <row r="19" spans="1:61" ht="13.5" customHeight="1">
      <c r="A19" s="260"/>
      <c r="B19" s="922" t="s">
        <v>788</v>
      </c>
      <c r="C19" s="922"/>
      <c r="D19" s="922"/>
      <c r="E19" s="922"/>
      <c r="F19" s="922"/>
      <c r="G19" s="922"/>
      <c r="H19" s="922"/>
      <c r="I19" s="922"/>
      <c r="J19" s="922"/>
      <c r="K19" s="922"/>
      <c r="L19" s="922"/>
      <c r="M19" s="922"/>
      <c r="N19" s="922"/>
      <c r="O19" s="922"/>
      <c r="P19" s="922"/>
      <c r="Q19" s="922"/>
      <c r="R19" s="922"/>
      <c r="S19" s="922"/>
      <c r="T19" s="922"/>
      <c r="U19" s="922"/>
      <c r="V19" s="922"/>
      <c r="X19" s="219"/>
      <c r="Y19" s="219"/>
      <c r="Z19" s="219"/>
      <c r="AB19" s="219"/>
      <c r="AC19" s="219"/>
      <c r="AX19" s="262"/>
      <c r="AY19" s="262"/>
      <c r="AZ19" s="262"/>
      <c r="BA19" s="262"/>
    </row>
    <row r="20" spans="1:61" ht="3" customHeight="1">
      <c r="A20" s="260"/>
      <c r="B20" s="923"/>
      <c r="C20" s="923"/>
      <c r="D20" s="923"/>
      <c r="E20" s="923"/>
      <c r="F20" s="923"/>
      <c r="G20" s="923"/>
      <c r="H20" s="923"/>
      <c r="I20" s="923"/>
      <c r="J20" s="923"/>
      <c r="K20" s="923"/>
      <c r="L20" s="923"/>
      <c r="M20" s="923"/>
      <c r="N20" s="923"/>
      <c r="O20" s="923"/>
      <c r="P20" s="923"/>
      <c r="Q20" s="923"/>
      <c r="R20" s="923"/>
      <c r="S20" s="923"/>
      <c r="T20" s="923"/>
      <c r="U20" s="923"/>
      <c r="V20" s="923"/>
      <c r="W20" s="219"/>
      <c r="X20" s="219"/>
      <c r="Y20" s="219"/>
      <c r="Z20" s="219"/>
      <c r="AA20" s="219"/>
      <c r="AB20" s="219"/>
      <c r="AC20" s="219"/>
      <c r="AD20" s="219"/>
      <c r="AE20" s="219"/>
      <c r="AF20" s="219"/>
      <c r="AG20" s="219"/>
      <c r="AH20" s="219"/>
      <c r="AI20" s="219"/>
      <c r="AJ20" s="262"/>
      <c r="AK20" s="262"/>
      <c r="AL20" s="262"/>
      <c r="AM20" s="262"/>
      <c r="AN20" s="262"/>
      <c r="AO20" s="262"/>
      <c r="AP20" s="262"/>
      <c r="AQ20" s="262"/>
      <c r="AR20" s="262"/>
      <c r="AS20" s="262"/>
      <c r="AT20" s="262"/>
      <c r="AU20" s="262"/>
      <c r="AV20" s="262"/>
      <c r="AW20" s="262"/>
      <c r="AX20" s="262"/>
      <c r="AY20" s="262"/>
      <c r="AZ20" s="262"/>
      <c r="BA20" s="262"/>
    </row>
    <row r="21" spans="1:61" ht="15" customHeight="1">
      <c r="A21" s="260"/>
      <c r="B21" s="913"/>
      <c r="C21" s="914"/>
      <c r="D21" s="914"/>
      <c r="E21" s="914"/>
      <c r="F21" s="914"/>
      <c r="G21" s="914"/>
      <c r="H21" s="914"/>
      <c r="I21" s="914"/>
      <c r="J21" s="914"/>
      <c r="K21" s="914"/>
      <c r="L21" s="914"/>
      <c r="M21" s="914"/>
      <c r="N21" s="914"/>
      <c r="O21" s="914"/>
      <c r="P21" s="914"/>
      <c r="Q21" s="914"/>
      <c r="R21" s="914"/>
      <c r="S21" s="914"/>
      <c r="T21" s="914"/>
      <c r="U21" s="914"/>
      <c r="V21" s="914"/>
      <c r="W21" s="914"/>
      <c r="X21" s="914"/>
      <c r="Y21" s="914"/>
      <c r="Z21" s="914"/>
      <c r="AA21" s="914"/>
      <c r="AB21" s="914"/>
      <c r="AC21" s="914"/>
      <c r="AD21" s="914"/>
      <c r="AE21" s="914"/>
      <c r="AF21" s="914"/>
      <c r="AG21" s="914"/>
      <c r="AH21" s="914"/>
      <c r="AI21" s="914"/>
      <c r="AJ21" s="914"/>
      <c r="AK21" s="914"/>
      <c r="AL21" s="914"/>
      <c r="AM21" s="914"/>
      <c r="AN21" s="914"/>
      <c r="AO21" s="914"/>
      <c r="AP21" s="914"/>
      <c r="AQ21" s="914"/>
      <c r="AR21" s="914"/>
      <c r="AS21" s="914"/>
      <c r="AT21" s="914"/>
      <c r="AU21" s="914"/>
      <c r="AV21" s="914"/>
      <c r="AW21" s="915"/>
      <c r="AX21" s="262"/>
      <c r="AY21" s="262"/>
      <c r="BA21" s="262"/>
    </row>
    <row r="22" spans="1:61" ht="15" customHeight="1">
      <c r="A22" s="260"/>
      <c r="B22" s="916"/>
      <c r="C22" s="917"/>
      <c r="D22" s="917"/>
      <c r="E22" s="917"/>
      <c r="F22" s="917"/>
      <c r="G22" s="917"/>
      <c r="H22" s="917"/>
      <c r="I22" s="917"/>
      <c r="J22" s="917"/>
      <c r="K22" s="917"/>
      <c r="L22" s="917"/>
      <c r="M22" s="917"/>
      <c r="N22" s="917"/>
      <c r="O22" s="917"/>
      <c r="P22" s="917"/>
      <c r="Q22" s="917"/>
      <c r="R22" s="917"/>
      <c r="S22" s="917"/>
      <c r="T22" s="917"/>
      <c r="U22" s="917"/>
      <c r="V22" s="917"/>
      <c r="W22" s="917"/>
      <c r="X22" s="917"/>
      <c r="Y22" s="917"/>
      <c r="Z22" s="917"/>
      <c r="AA22" s="917"/>
      <c r="AB22" s="917"/>
      <c r="AC22" s="917"/>
      <c r="AD22" s="917"/>
      <c r="AE22" s="917"/>
      <c r="AF22" s="917"/>
      <c r="AG22" s="917"/>
      <c r="AH22" s="917"/>
      <c r="AI22" s="917"/>
      <c r="AJ22" s="917"/>
      <c r="AK22" s="917"/>
      <c r="AL22" s="917"/>
      <c r="AM22" s="917"/>
      <c r="AN22" s="917"/>
      <c r="AO22" s="917"/>
      <c r="AP22" s="917"/>
      <c r="AQ22" s="917"/>
      <c r="AR22" s="917"/>
      <c r="AS22" s="917"/>
      <c r="AT22" s="917"/>
      <c r="AU22" s="917"/>
      <c r="AV22" s="917"/>
      <c r="AW22" s="918"/>
      <c r="AX22" s="262"/>
      <c r="AY22" s="262"/>
      <c r="AZ22" s="459"/>
      <c r="BA22" s="459"/>
      <c r="BB22" s="460"/>
    </row>
    <row r="23" spans="1:61" ht="15" customHeight="1">
      <c r="A23" s="260"/>
      <c r="B23" s="916"/>
      <c r="C23" s="917"/>
      <c r="D23" s="917"/>
      <c r="E23" s="917"/>
      <c r="F23" s="917"/>
      <c r="G23" s="917"/>
      <c r="H23" s="917"/>
      <c r="I23" s="917"/>
      <c r="J23" s="917"/>
      <c r="K23" s="917"/>
      <c r="L23" s="917"/>
      <c r="M23" s="917"/>
      <c r="N23" s="917"/>
      <c r="O23" s="917"/>
      <c r="P23" s="917"/>
      <c r="Q23" s="917"/>
      <c r="R23" s="917"/>
      <c r="S23" s="917"/>
      <c r="T23" s="917"/>
      <c r="U23" s="917"/>
      <c r="V23" s="917"/>
      <c r="W23" s="917"/>
      <c r="X23" s="917"/>
      <c r="Y23" s="917"/>
      <c r="Z23" s="917"/>
      <c r="AA23" s="917"/>
      <c r="AB23" s="917"/>
      <c r="AC23" s="917"/>
      <c r="AD23" s="917"/>
      <c r="AE23" s="917"/>
      <c r="AF23" s="917"/>
      <c r="AG23" s="917"/>
      <c r="AH23" s="917"/>
      <c r="AI23" s="917"/>
      <c r="AJ23" s="917"/>
      <c r="AK23" s="917"/>
      <c r="AL23" s="917"/>
      <c r="AM23" s="917"/>
      <c r="AN23" s="917"/>
      <c r="AO23" s="917"/>
      <c r="AP23" s="917"/>
      <c r="AQ23" s="917"/>
      <c r="AR23" s="917"/>
      <c r="AS23" s="917"/>
      <c r="AT23" s="917"/>
      <c r="AU23" s="917"/>
      <c r="AV23" s="917"/>
      <c r="AW23" s="918"/>
      <c r="AX23" s="262"/>
      <c r="AY23" s="262"/>
      <c r="AZ23" s="459"/>
      <c r="BA23" s="459"/>
    </row>
    <row r="24" spans="1:61" ht="15" customHeight="1">
      <c r="A24" s="260"/>
      <c r="B24" s="916"/>
      <c r="C24" s="917"/>
      <c r="D24" s="917"/>
      <c r="E24" s="917"/>
      <c r="F24" s="917"/>
      <c r="G24" s="917"/>
      <c r="H24" s="917"/>
      <c r="I24" s="917"/>
      <c r="J24" s="917"/>
      <c r="K24" s="917"/>
      <c r="L24" s="917"/>
      <c r="M24" s="917"/>
      <c r="N24" s="917"/>
      <c r="O24" s="917"/>
      <c r="P24" s="917"/>
      <c r="Q24" s="917"/>
      <c r="R24" s="917"/>
      <c r="S24" s="917"/>
      <c r="T24" s="917"/>
      <c r="U24" s="917"/>
      <c r="V24" s="917"/>
      <c r="W24" s="917"/>
      <c r="X24" s="917"/>
      <c r="Y24" s="917"/>
      <c r="Z24" s="917"/>
      <c r="AA24" s="917"/>
      <c r="AB24" s="917"/>
      <c r="AC24" s="917"/>
      <c r="AD24" s="917"/>
      <c r="AE24" s="917"/>
      <c r="AF24" s="917"/>
      <c r="AG24" s="917"/>
      <c r="AH24" s="917"/>
      <c r="AI24" s="917"/>
      <c r="AJ24" s="917"/>
      <c r="AK24" s="917"/>
      <c r="AL24" s="917"/>
      <c r="AM24" s="917"/>
      <c r="AN24" s="917"/>
      <c r="AO24" s="917"/>
      <c r="AP24" s="917"/>
      <c r="AQ24" s="917"/>
      <c r="AR24" s="917"/>
      <c r="AS24" s="917"/>
      <c r="AT24" s="917"/>
      <c r="AU24" s="917"/>
      <c r="AV24" s="917"/>
      <c r="AW24" s="918"/>
      <c r="AX24" s="262"/>
      <c r="AY24" s="262"/>
      <c r="AZ24" s="459"/>
      <c r="BA24" s="459"/>
      <c r="BB24" s="460"/>
    </row>
    <row r="25" spans="1:61" ht="15" customHeight="1">
      <c r="A25" s="260"/>
      <c r="B25" s="919"/>
      <c r="C25" s="920"/>
      <c r="D25" s="920"/>
      <c r="E25" s="920"/>
      <c r="F25" s="920"/>
      <c r="G25" s="920"/>
      <c r="H25" s="920"/>
      <c r="I25" s="920"/>
      <c r="J25" s="920"/>
      <c r="K25" s="920"/>
      <c r="L25" s="920"/>
      <c r="M25" s="920"/>
      <c r="N25" s="920"/>
      <c r="O25" s="920"/>
      <c r="P25" s="920"/>
      <c r="Q25" s="920"/>
      <c r="R25" s="920"/>
      <c r="S25" s="920"/>
      <c r="T25" s="920"/>
      <c r="U25" s="920"/>
      <c r="V25" s="920"/>
      <c r="W25" s="920"/>
      <c r="X25" s="920"/>
      <c r="Y25" s="920"/>
      <c r="Z25" s="920"/>
      <c r="AA25" s="920"/>
      <c r="AB25" s="920"/>
      <c r="AC25" s="920"/>
      <c r="AD25" s="920"/>
      <c r="AE25" s="920"/>
      <c r="AF25" s="920"/>
      <c r="AG25" s="920"/>
      <c r="AH25" s="920"/>
      <c r="AI25" s="920"/>
      <c r="AJ25" s="920"/>
      <c r="AK25" s="920"/>
      <c r="AL25" s="920"/>
      <c r="AM25" s="920"/>
      <c r="AN25" s="920"/>
      <c r="AO25" s="920"/>
      <c r="AP25" s="920"/>
      <c r="AQ25" s="920"/>
      <c r="AR25" s="920"/>
      <c r="AS25" s="920"/>
      <c r="AT25" s="920"/>
      <c r="AU25" s="920"/>
      <c r="AV25" s="920"/>
      <c r="AW25" s="921"/>
      <c r="AX25" s="262"/>
      <c r="AZ25" s="459"/>
      <c r="BA25" s="459"/>
      <c r="BB25" s="460"/>
    </row>
    <row r="26" spans="1:61" ht="3" customHeight="1">
      <c r="A26" s="260"/>
      <c r="B26" s="266" t="s">
        <v>787</v>
      </c>
      <c r="C26" s="219" t="s">
        <v>787</v>
      </c>
      <c r="D26" s="219" t="s">
        <v>787</v>
      </c>
      <c r="E26" s="219" t="s">
        <v>787</v>
      </c>
      <c r="F26" s="219" t="s">
        <v>787</v>
      </c>
      <c r="G26" s="219" t="s">
        <v>787</v>
      </c>
      <c r="H26" s="219" t="s">
        <v>787</v>
      </c>
      <c r="I26" s="219" t="s">
        <v>787</v>
      </c>
      <c r="J26" s="219" t="s">
        <v>787</v>
      </c>
      <c r="K26" s="219" t="s">
        <v>787</v>
      </c>
      <c r="L26" s="219" t="s">
        <v>787</v>
      </c>
      <c r="M26" s="219" t="s">
        <v>787</v>
      </c>
      <c r="N26" s="219" t="s">
        <v>787</v>
      </c>
      <c r="O26" s="219" t="s">
        <v>787</v>
      </c>
      <c r="P26" s="219" t="s">
        <v>787</v>
      </c>
      <c r="Q26" s="219" t="s">
        <v>787</v>
      </c>
      <c r="R26" s="219" t="s">
        <v>787</v>
      </c>
      <c r="S26" s="219" t="s">
        <v>787</v>
      </c>
      <c r="T26" s="219" t="s">
        <v>787</v>
      </c>
      <c r="U26" s="219" t="s">
        <v>787</v>
      </c>
      <c r="V26" s="219" t="s">
        <v>787</v>
      </c>
      <c r="W26" s="219" t="s">
        <v>787</v>
      </c>
      <c r="X26" s="219" t="s">
        <v>787</v>
      </c>
      <c r="Y26" s="219" t="s">
        <v>787</v>
      </c>
      <c r="Z26" s="219" t="s">
        <v>787</v>
      </c>
      <c r="AA26" s="219" t="s">
        <v>787</v>
      </c>
      <c r="AB26" s="219" t="s">
        <v>787</v>
      </c>
      <c r="AC26" s="219" t="s">
        <v>787</v>
      </c>
      <c r="AD26" s="219" t="s">
        <v>787</v>
      </c>
      <c r="AE26" s="219" t="s">
        <v>787</v>
      </c>
      <c r="AF26" s="219" t="s">
        <v>787</v>
      </c>
      <c r="AG26" s="219" t="s">
        <v>787</v>
      </c>
      <c r="AH26" s="219" t="s">
        <v>787</v>
      </c>
      <c r="AI26" s="219" t="s">
        <v>787</v>
      </c>
      <c r="AJ26" s="949" t="str">
        <f>IF(RepairsVerificationCategory="Freddie Mac","Freddie Mac categories shown","Normal categories shown")</f>
        <v>Normal categories shown</v>
      </c>
      <c r="AK26" s="949"/>
      <c r="AL26" s="949"/>
      <c r="AM26" s="949"/>
      <c r="AN26" s="949"/>
      <c r="AO26" s="949"/>
      <c r="AP26" s="949"/>
      <c r="AQ26" s="949"/>
      <c r="AR26" s="949"/>
      <c r="AS26" s="949"/>
      <c r="AT26" s="949"/>
      <c r="AU26" s="949"/>
      <c r="AV26" s="949"/>
      <c r="AW26" s="949"/>
      <c r="AX26" s="262"/>
      <c r="AZ26" s="459"/>
      <c r="BA26" s="459"/>
      <c r="BB26" s="460"/>
    </row>
    <row r="27" spans="1:61" ht="17.25" customHeight="1">
      <c r="A27" s="443"/>
      <c r="B27" s="444" t="str">
        <f>"Verification Items"&amp;" ("&amp;RVrowsPopulated&amp;")"</f>
        <v>Verification Items (3)</v>
      </c>
      <c r="C27" s="219"/>
      <c r="D27" s="219"/>
      <c r="E27" s="219"/>
      <c r="F27" s="219"/>
      <c r="G27" s="219"/>
      <c r="H27" s="219"/>
      <c r="I27" s="219"/>
      <c r="J27" s="219"/>
      <c r="K27" s="219"/>
      <c r="L27" s="219"/>
      <c r="M27" s="219"/>
      <c r="N27" s="219"/>
      <c r="O27" s="219"/>
      <c r="P27" s="219"/>
      <c r="Q27" s="219"/>
      <c r="R27" s="219"/>
      <c r="S27" s="219"/>
      <c r="T27" s="219"/>
      <c r="U27" s="219"/>
      <c r="V27" s="219"/>
      <c r="W27" s="219"/>
      <c r="X27" s="219"/>
      <c r="Y27" s="219"/>
      <c r="Z27" s="219"/>
      <c r="AA27" s="219"/>
      <c r="AB27" s="219"/>
      <c r="AC27" s="219"/>
      <c r="AD27" s="219"/>
      <c r="AE27" s="219"/>
      <c r="AF27" s="219"/>
      <c r="AG27" s="219"/>
      <c r="AH27" s="219"/>
      <c r="AI27" s="219"/>
      <c r="AJ27" s="950"/>
      <c r="AK27" s="950"/>
      <c r="AL27" s="950"/>
      <c r="AM27" s="950"/>
      <c r="AN27" s="950"/>
      <c r="AO27" s="950"/>
      <c r="AP27" s="950"/>
      <c r="AQ27" s="950"/>
      <c r="AR27" s="950"/>
      <c r="AS27" s="950"/>
      <c r="AT27" s="950"/>
      <c r="AU27" s="950"/>
      <c r="AV27" s="950"/>
      <c r="AW27" s="950"/>
      <c r="AX27" s="262"/>
      <c r="BI27" s="445"/>
    </row>
    <row r="28" spans="1:61" ht="13.5" customHeight="1">
      <c r="A28" s="446"/>
      <c r="B28" s="447" t="s">
        <v>479</v>
      </c>
      <c r="C28" s="447"/>
      <c r="D28" s="447"/>
      <c r="E28" s="447"/>
      <c r="F28" s="447"/>
      <c r="G28" s="447"/>
      <c r="H28" s="447"/>
      <c r="I28" s="447"/>
      <c r="J28" s="447"/>
      <c r="K28" s="447"/>
      <c r="L28" s="447"/>
      <c r="M28" s="447"/>
      <c r="N28" s="447"/>
      <c r="O28" s="447"/>
      <c r="P28" s="447"/>
      <c r="V28" s="447" t="s">
        <v>282</v>
      </c>
      <c r="W28" s="447"/>
      <c r="X28" s="447"/>
      <c r="Y28" s="448"/>
      <c r="Z28" s="447"/>
      <c r="AA28" s="447"/>
      <c r="AB28" s="447"/>
      <c r="AC28" s="448"/>
      <c r="AD28" s="448"/>
      <c r="AE28" s="448"/>
      <c r="AF28" s="448"/>
      <c r="AG28" s="448"/>
      <c r="AH28" s="448"/>
      <c r="AI28" s="448"/>
      <c r="AJ28" s="449"/>
      <c r="AK28" s="449"/>
      <c r="AL28" s="449"/>
      <c r="AM28" s="449"/>
      <c r="AN28" s="449"/>
      <c r="AP28" s="930" t="s">
        <v>478</v>
      </c>
      <c r="AQ28" s="930"/>
      <c r="AR28" s="930"/>
      <c r="AS28" s="930"/>
      <c r="AT28" s="930"/>
      <c r="AU28" s="930"/>
      <c r="AV28" s="930"/>
      <c r="AW28" s="930"/>
    </row>
    <row r="29" spans="1:61" ht="14.1" customHeight="1">
      <c r="A29" s="931">
        <v>1</v>
      </c>
      <c r="B29" s="913" t="s">
        <v>1105</v>
      </c>
      <c r="C29" s="914"/>
      <c r="D29" s="914"/>
      <c r="E29" s="914"/>
      <c r="F29" s="914"/>
      <c r="G29" s="914"/>
      <c r="H29" s="914"/>
      <c r="I29" s="914"/>
      <c r="J29" s="914"/>
      <c r="K29" s="914"/>
      <c r="L29" s="914"/>
      <c r="M29" s="914"/>
      <c r="N29" s="914"/>
      <c r="O29" s="914"/>
      <c r="P29" s="914"/>
      <c r="Q29" s="914"/>
      <c r="R29" s="914"/>
      <c r="S29" s="914"/>
      <c r="T29" s="914"/>
      <c r="U29" s="915"/>
      <c r="V29" s="913" t="s">
        <v>1108</v>
      </c>
      <c r="W29" s="914"/>
      <c r="X29" s="914"/>
      <c r="Y29" s="914"/>
      <c r="Z29" s="914"/>
      <c r="AA29" s="914"/>
      <c r="AB29" s="914"/>
      <c r="AC29" s="914"/>
      <c r="AD29" s="914"/>
      <c r="AE29" s="914"/>
      <c r="AF29" s="914"/>
      <c r="AG29" s="914"/>
      <c r="AH29" s="914"/>
      <c r="AI29" s="914"/>
      <c r="AJ29" s="914"/>
      <c r="AK29" s="914"/>
      <c r="AL29" s="914"/>
      <c r="AM29" s="914"/>
      <c r="AN29" s="914"/>
      <c r="AO29" s="915"/>
      <c r="AP29" s="450" t="s">
        <v>990</v>
      </c>
      <c r="AQ29" s="451"/>
      <c r="AR29" s="451"/>
      <c r="AS29" s="452"/>
      <c r="AT29" s="932">
        <v>31</v>
      </c>
      <c r="AU29" s="933"/>
      <c r="AV29" s="933"/>
      <c r="AW29" s="934"/>
      <c r="AY29" s="461"/>
    </row>
    <row r="30" spans="1:61" ht="14.1" customHeight="1">
      <c r="A30" s="931"/>
      <c r="B30" s="916"/>
      <c r="C30" s="917"/>
      <c r="D30" s="917"/>
      <c r="E30" s="917"/>
      <c r="F30" s="917"/>
      <c r="G30" s="917"/>
      <c r="H30" s="917"/>
      <c r="I30" s="917"/>
      <c r="J30" s="917"/>
      <c r="K30" s="917"/>
      <c r="L30" s="917"/>
      <c r="M30" s="917"/>
      <c r="N30" s="917"/>
      <c r="O30" s="917"/>
      <c r="P30" s="917"/>
      <c r="Q30" s="917"/>
      <c r="R30" s="917"/>
      <c r="S30" s="917"/>
      <c r="T30" s="917"/>
      <c r="U30" s="918"/>
      <c r="V30" s="916"/>
      <c r="W30" s="917"/>
      <c r="X30" s="917"/>
      <c r="Y30" s="917"/>
      <c r="Z30" s="917"/>
      <c r="AA30" s="917"/>
      <c r="AB30" s="917"/>
      <c r="AC30" s="917"/>
      <c r="AD30" s="917"/>
      <c r="AE30" s="917"/>
      <c r="AF30" s="917"/>
      <c r="AG30" s="917"/>
      <c r="AH30" s="917"/>
      <c r="AI30" s="917"/>
      <c r="AJ30" s="917"/>
      <c r="AK30" s="917"/>
      <c r="AL30" s="917"/>
      <c r="AM30" s="917"/>
      <c r="AN30" s="917"/>
      <c r="AO30" s="918"/>
      <c r="AP30" s="453" t="s">
        <v>991</v>
      </c>
      <c r="AQ30" s="262"/>
      <c r="AR30" s="262"/>
      <c r="AS30" s="262"/>
      <c r="AT30" s="910">
        <v>1</v>
      </c>
      <c r="AU30" s="911"/>
      <c r="AV30" s="911"/>
      <c r="AW30" s="912"/>
      <c r="AY30" s="461"/>
    </row>
    <row r="31" spans="1:61" ht="14.25" customHeight="1">
      <c r="A31" s="931"/>
      <c r="B31" s="916"/>
      <c r="C31" s="917"/>
      <c r="D31" s="917"/>
      <c r="E31" s="917"/>
      <c r="F31" s="917"/>
      <c r="G31" s="917"/>
      <c r="H31" s="917"/>
      <c r="I31" s="917"/>
      <c r="J31" s="917"/>
      <c r="K31" s="917"/>
      <c r="L31" s="917"/>
      <c r="M31" s="917"/>
      <c r="N31" s="917"/>
      <c r="O31" s="917"/>
      <c r="P31" s="917"/>
      <c r="Q31" s="917"/>
      <c r="R31" s="917"/>
      <c r="S31" s="917"/>
      <c r="T31" s="917"/>
      <c r="U31" s="918"/>
      <c r="V31" s="916"/>
      <c r="W31" s="917"/>
      <c r="X31" s="917"/>
      <c r="Y31" s="917"/>
      <c r="Z31" s="917"/>
      <c r="AA31" s="917"/>
      <c r="AB31" s="917"/>
      <c r="AC31" s="917"/>
      <c r="AD31" s="917"/>
      <c r="AE31" s="917"/>
      <c r="AF31" s="917"/>
      <c r="AG31" s="917"/>
      <c r="AH31" s="917"/>
      <c r="AI31" s="917"/>
      <c r="AJ31" s="917"/>
      <c r="AK31" s="917"/>
      <c r="AL31" s="917"/>
      <c r="AM31" s="917"/>
      <c r="AN31" s="917"/>
      <c r="AO31" s="918"/>
      <c r="AP31" s="935" t="s">
        <v>992</v>
      </c>
      <c r="AQ31" s="936"/>
      <c r="AR31" s="936"/>
      <c r="AS31" s="937"/>
      <c r="AT31" s="938" t="s">
        <v>1110</v>
      </c>
      <c r="AU31" s="939"/>
      <c r="AV31" s="939"/>
      <c r="AW31" s="940"/>
      <c r="AY31" s="461"/>
    </row>
    <row r="32" spans="1:61" ht="14.25" customHeight="1">
      <c r="A32" s="931"/>
      <c r="B32" s="916"/>
      <c r="C32" s="917"/>
      <c r="D32" s="917"/>
      <c r="E32" s="917"/>
      <c r="F32" s="917"/>
      <c r="G32" s="917"/>
      <c r="H32" s="917"/>
      <c r="I32" s="917"/>
      <c r="J32" s="917"/>
      <c r="K32" s="917"/>
      <c r="L32" s="917"/>
      <c r="M32" s="917"/>
      <c r="N32" s="917"/>
      <c r="O32" s="917"/>
      <c r="P32" s="917"/>
      <c r="Q32" s="917"/>
      <c r="R32" s="917"/>
      <c r="S32" s="917"/>
      <c r="T32" s="917"/>
      <c r="U32" s="918"/>
      <c r="V32" s="916"/>
      <c r="W32" s="917"/>
      <c r="X32" s="917"/>
      <c r="Y32" s="917"/>
      <c r="Z32" s="917"/>
      <c r="AA32" s="917"/>
      <c r="AB32" s="917"/>
      <c r="AC32" s="917"/>
      <c r="AD32" s="917"/>
      <c r="AE32" s="917"/>
      <c r="AF32" s="917"/>
      <c r="AG32" s="917"/>
      <c r="AH32" s="917"/>
      <c r="AI32" s="917"/>
      <c r="AJ32" s="917"/>
      <c r="AK32" s="917"/>
      <c r="AL32" s="917"/>
      <c r="AM32" s="917"/>
      <c r="AN32" s="917"/>
      <c r="AO32" s="918"/>
      <c r="AP32" s="935"/>
      <c r="AQ32" s="936"/>
      <c r="AR32" s="936"/>
      <c r="AS32" s="937"/>
      <c r="AT32" s="941"/>
      <c r="AU32" s="942"/>
      <c r="AV32" s="942"/>
      <c r="AW32" s="943"/>
      <c r="AY32" s="461"/>
    </row>
    <row r="33" spans="1:51" ht="14.25" customHeight="1">
      <c r="A33" s="931"/>
      <c r="B33" s="916"/>
      <c r="C33" s="917"/>
      <c r="D33" s="917"/>
      <c r="E33" s="917"/>
      <c r="F33" s="917"/>
      <c r="G33" s="917"/>
      <c r="H33" s="917"/>
      <c r="I33" s="917"/>
      <c r="J33" s="917"/>
      <c r="K33" s="917"/>
      <c r="L33" s="917"/>
      <c r="M33" s="917"/>
      <c r="N33" s="917"/>
      <c r="O33" s="917"/>
      <c r="P33" s="917"/>
      <c r="Q33" s="917"/>
      <c r="R33" s="917"/>
      <c r="S33" s="917"/>
      <c r="T33" s="917"/>
      <c r="U33" s="918"/>
      <c r="V33" s="916"/>
      <c r="W33" s="917"/>
      <c r="X33" s="917"/>
      <c r="Y33" s="917"/>
      <c r="Z33" s="917"/>
      <c r="AA33" s="917"/>
      <c r="AB33" s="917"/>
      <c r="AC33" s="917"/>
      <c r="AD33" s="917"/>
      <c r="AE33" s="917"/>
      <c r="AF33" s="917"/>
      <c r="AG33" s="917"/>
      <c r="AH33" s="917"/>
      <c r="AI33" s="917"/>
      <c r="AJ33" s="917"/>
      <c r="AK33" s="917"/>
      <c r="AL33" s="917"/>
      <c r="AM33" s="917"/>
      <c r="AN33" s="917"/>
      <c r="AO33" s="918"/>
      <c r="AP33" s="944" t="s">
        <v>993</v>
      </c>
      <c r="AQ33" s="945"/>
      <c r="AR33" s="945"/>
      <c r="AS33" s="945"/>
      <c r="AT33" s="938" t="s">
        <v>996</v>
      </c>
      <c r="AU33" s="939"/>
      <c r="AV33" s="939"/>
      <c r="AW33" s="940"/>
      <c r="AY33" s="461"/>
    </row>
    <row r="34" spans="1:51" ht="14.25" customHeight="1">
      <c r="A34" s="931"/>
      <c r="B34" s="916"/>
      <c r="C34" s="917"/>
      <c r="D34" s="917"/>
      <c r="E34" s="917"/>
      <c r="F34" s="917"/>
      <c r="G34" s="917"/>
      <c r="H34" s="917"/>
      <c r="I34" s="917"/>
      <c r="J34" s="917"/>
      <c r="K34" s="917"/>
      <c r="L34" s="917"/>
      <c r="M34" s="917"/>
      <c r="N34" s="917"/>
      <c r="O34" s="917"/>
      <c r="P34" s="917"/>
      <c r="Q34" s="917"/>
      <c r="R34" s="917"/>
      <c r="S34" s="917"/>
      <c r="T34" s="917"/>
      <c r="U34" s="918"/>
      <c r="V34" s="916"/>
      <c r="W34" s="917"/>
      <c r="X34" s="917"/>
      <c r="Y34" s="917"/>
      <c r="Z34" s="917"/>
      <c r="AA34" s="917"/>
      <c r="AB34" s="917"/>
      <c r="AC34" s="917"/>
      <c r="AD34" s="917"/>
      <c r="AE34" s="917"/>
      <c r="AF34" s="917"/>
      <c r="AG34" s="917"/>
      <c r="AH34" s="917"/>
      <c r="AI34" s="917"/>
      <c r="AJ34" s="917"/>
      <c r="AK34" s="917"/>
      <c r="AL34" s="917"/>
      <c r="AM34" s="917"/>
      <c r="AN34" s="917"/>
      <c r="AO34" s="918"/>
      <c r="AP34" s="944"/>
      <c r="AQ34" s="945"/>
      <c r="AR34" s="945"/>
      <c r="AS34" s="945"/>
      <c r="AT34" s="941"/>
      <c r="AU34" s="942"/>
      <c r="AV34" s="942"/>
      <c r="AW34" s="943"/>
      <c r="AY34" s="461"/>
    </row>
    <row r="35" spans="1:51" ht="14.25" customHeight="1">
      <c r="A35" s="931"/>
      <c r="B35" s="919"/>
      <c r="C35" s="920"/>
      <c r="D35" s="920"/>
      <c r="E35" s="920"/>
      <c r="F35" s="920"/>
      <c r="G35" s="920"/>
      <c r="H35" s="920"/>
      <c r="I35" s="920"/>
      <c r="J35" s="920"/>
      <c r="K35" s="920"/>
      <c r="L35" s="920"/>
      <c r="M35" s="920"/>
      <c r="N35" s="920"/>
      <c r="O35" s="920"/>
      <c r="P35" s="920"/>
      <c r="Q35" s="920"/>
      <c r="R35" s="920"/>
      <c r="S35" s="920"/>
      <c r="T35" s="920"/>
      <c r="U35" s="921"/>
      <c r="V35" s="919"/>
      <c r="W35" s="920"/>
      <c r="X35" s="920"/>
      <c r="Y35" s="920"/>
      <c r="Z35" s="920"/>
      <c r="AA35" s="920"/>
      <c r="AB35" s="920"/>
      <c r="AC35" s="920"/>
      <c r="AD35" s="920"/>
      <c r="AE35" s="920"/>
      <c r="AF35" s="920"/>
      <c r="AG35" s="920"/>
      <c r="AH35" s="920"/>
      <c r="AI35" s="920"/>
      <c r="AJ35" s="920"/>
      <c r="AK35" s="920"/>
      <c r="AL35" s="920"/>
      <c r="AM35" s="920"/>
      <c r="AN35" s="920"/>
      <c r="AO35" s="921"/>
      <c r="AP35" s="946" t="str">
        <f t="array" aca="1" ref="AP35" ca="1">IF(RepairsPhotoIdentifier1="","",IF(INDIRECT("PropertyInspectionCatagoryPhoto"&amp;RIGHT("0"&amp;RepairsPhotoIdentifier1,2))="","",INDIRECT("PropertyInspectionCatagoryPhoto"&amp;RIGHT("0"&amp;RepairsPhotoIdentifier1,2))))</f>
        <v/>
      </c>
      <c r="AQ35" s="947"/>
      <c r="AR35" s="947"/>
      <c r="AS35" s="947"/>
      <c r="AT35" s="947"/>
      <c r="AU35" s="947"/>
      <c r="AV35" s="947"/>
      <c r="AW35" s="948"/>
      <c r="AY35" s="461"/>
    </row>
    <row r="36" spans="1:51" ht="14.25" customHeight="1">
      <c r="A36" s="931">
        <v>2</v>
      </c>
      <c r="B36" s="913" t="s">
        <v>1106</v>
      </c>
      <c r="C36" s="914"/>
      <c r="D36" s="914"/>
      <c r="E36" s="914"/>
      <c r="F36" s="914"/>
      <c r="G36" s="914"/>
      <c r="H36" s="914"/>
      <c r="I36" s="914"/>
      <c r="J36" s="914"/>
      <c r="K36" s="914"/>
      <c r="L36" s="914"/>
      <c r="M36" s="914"/>
      <c r="N36" s="914"/>
      <c r="O36" s="914"/>
      <c r="P36" s="914"/>
      <c r="Q36" s="914"/>
      <c r="R36" s="914"/>
      <c r="S36" s="914"/>
      <c r="T36" s="914"/>
      <c r="U36" s="915"/>
      <c r="V36" s="913" t="s">
        <v>1109</v>
      </c>
      <c r="W36" s="914"/>
      <c r="X36" s="914"/>
      <c r="Y36" s="914"/>
      <c r="Z36" s="914"/>
      <c r="AA36" s="914"/>
      <c r="AB36" s="914"/>
      <c r="AC36" s="914"/>
      <c r="AD36" s="914"/>
      <c r="AE36" s="914"/>
      <c r="AF36" s="914"/>
      <c r="AG36" s="914"/>
      <c r="AH36" s="914"/>
      <c r="AI36" s="914"/>
      <c r="AJ36" s="914"/>
      <c r="AK36" s="914"/>
      <c r="AL36" s="914"/>
      <c r="AM36" s="914"/>
      <c r="AN36" s="914"/>
      <c r="AO36" s="915"/>
      <c r="AP36" s="450" t="s">
        <v>990</v>
      </c>
      <c r="AQ36" s="451"/>
      <c r="AR36" s="451"/>
      <c r="AS36" s="452"/>
      <c r="AT36" s="932">
        <v>31</v>
      </c>
      <c r="AU36" s="933"/>
      <c r="AV36" s="933"/>
      <c r="AW36" s="934"/>
      <c r="AY36" s="461"/>
    </row>
    <row r="37" spans="1:51" ht="14.25" customHeight="1">
      <c r="A37" s="931"/>
      <c r="B37" s="916"/>
      <c r="C37" s="917"/>
      <c r="D37" s="917"/>
      <c r="E37" s="917"/>
      <c r="F37" s="917"/>
      <c r="G37" s="917"/>
      <c r="H37" s="917"/>
      <c r="I37" s="917"/>
      <c r="J37" s="917"/>
      <c r="K37" s="917"/>
      <c r="L37" s="917"/>
      <c r="M37" s="917"/>
      <c r="N37" s="917"/>
      <c r="O37" s="917"/>
      <c r="P37" s="917"/>
      <c r="Q37" s="917"/>
      <c r="R37" s="917"/>
      <c r="S37" s="917"/>
      <c r="T37" s="917"/>
      <c r="U37" s="918"/>
      <c r="V37" s="916"/>
      <c r="W37" s="917"/>
      <c r="X37" s="917"/>
      <c r="Y37" s="917"/>
      <c r="Z37" s="917"/>
      <c r="AA37" s="917"/>
      <c r="AB37" s="917"/>
      <c r="AC37" s="917"/>
      <c r="AD37" s="917"/>
      <c r="AE37" s="917"/>
      <c r="AF37" s="917"/>
      <c r="AG37" s="917"/>
      <c r="AH37" s="917"/>
      <c r="AI37" s="917"/>
      <c r="AJ37" s="917"/>
      <c r="AK37" s="917"/>
      <c r="AL37" s="917"/>
      <c r="AM37" s="917"/>
      <c r="AN37" s="917"/>
      <c r="AO37" s="918"/>
      <c r="AP37" s="453" t="s">
        <v>991</v>
      </c>
      <c r="AQ37" s="262"/>
      <c r="AR37" s="262"/>
      <c r="AS37" s="262"/>
      <c r="AT37" s="910">
        <v>1</v>
      </c>
      <c r="AU37" s="911"/>
      <c r="AV37" s="911"/>
      <c r="AW37" s="912"/>
      <c r="AY37" s="461"/>
    </row>
    <row r="38" spans="1:51" ht="14.25" customHeight="1">
      <c r="A38" s="931"/>
      <c r="B38" s="916"/>
      <c r="C38" s="917"/>
      <c r="D38" s="917"/>
      <c r="E38" s="917"/>
      <c r="F38" s="917"/>
      <c r="G38" s="917"/>
      <c r="H38" s="917"/>
      <c r="I38" s="917"/>
      <c r="J38" s="917"/>
      <c r="K38" s="917"/>
      <c r="L38" s="917"/>
      <c r="M38" s="917"/>
      <c r="N38" s="917"/>
      <c r="O38" s="917"/>
      <c r="P38" s="917"/>
      <c r="Q38" s="917"/>
      <c r="R38" s="917"/>
      <c r="S38" s="917"/>
      <c r="T38" s="917"/>
      <c r="U38" s="918"/>
      <c r="V38" s="916"/>
      <c r="W38" s="917"/>
      <c r="X38" s="917"/>
      <c r="Y38" s="917"/>
      <c r="Z38" s="917"/>
      <c r="AA38" s="917"/>
      <c r="AB38" s="917"/>
      <c r="AC38" s="917"/>
      <c r="AD38" s="917"/>
      <c r="AE38" s="917"/>
      <c r="AF38" s="917"/>
      <c r="AG38" s="917"/>
      <c r="AH38" s="917"/>
      <c r="AI38" s="917"/>
      <c r="AJ38" s="917"/>
      <c r="AK38" s="917"/>
      <c r="AL38" s="917"/>
      <c r="AM38" s="917"/>
      <c r="AN38" s="917"/>
      <c r="AO38" s="918"/>
      <c r="AP38" s="935" t="s">
        <v>992</v>
      </c>
      <c r="AQ38" s="936"/>
      <c r="AR38" s="936"/>
      <c r="AS38" s="937"/>
      <c r="AT38" s="938" t="s">
        <v>1110</v>
      </c>
      <c r="AU38" s="939"/>
      <c r="AV38" s="939"/>
      <c r="AW38" s="940"/>
      <c r="AY38" s="461"/>
    </row>
    <row r="39" spans="1:51" ht="14.25" customHeight="1">
      <c r="A39" s="931"/>
      <c r="B39" s="916"/>
      <c r="C39" s="917"/>
      <c r="D39" s="917"/>
      <c r="E39" s="917"/>
      <c r="F39" s="917"/>
      <c r="G39" s="917"/>
      <c r="H39" s="917"/>
      <c r="I39" s="917"/>
      <c r="J39" s="917"/>
      <c r="K39" s="917"/>
      <c r="L39" s="917"/>
      <c r="M39" s="917"/>
      <c r="N39" s="917"/>
      <c r="O39" s="917"/>
      <c r="P39" s="917"/>
      <c r="Q39" s="917"/>
      <c r="R39" s="917"/>
      <c r="S39" s="917"/>
      <c r="T39" s="917"/>
      <c r="U39" s="918"/>
      <c r="V39" s="916"/>
      <c r="W39" s="917"/>
      <c r="X39" s="917"/>
      <c r="Y39" s="917"/>
      <c r="Z39" s="917"/>
      <c r="AA39" s="917"/>
      <c r="AB39" s="917"/>
      <c r="AC39" s="917"/>
      <c r="AD39" s="917"/>
      <c r="AE39" s="917"/>
      <c r="AF39" s="917"/>
      <c r="AG39" s="917"/>
      <c r="AH39" s="917"/>
      <c r="AI39" s="917"/>
      <c r="AJ39" s="917"/>
      <c r="AK39" s="917"/>
      <c r="AL39" s="917"/>
      <c r="AM39" s="917"/>
      <c r="AN39" s="917"/>
      <c r="AO39" s="918"/>
      <c r="AP39" s="935"/>
      <c r="AQ39" s="936"/>
      <c r="AR39" s="936"/>
      <c r="AS39" s="937"/>
      <c r="AT39" s="941"/>
      <c r="AU39" s="942"/>
      <c r="AV39" s="942"/>
      <c r="AW39" s="943"/>
      <c r="AY39" s="461"/>
    </row>
    <row r="40" spans="1:51" ht="14.25" customHeight="1">
      <c r="A40" s="931"/>
      <c r="B40" s="916"/>
      <c r="C40" s="917"/>
      <c r="D40" s="917"/>
      <c r="E40" s="917"/>
      <c r="F40" s="917"/>
      <c r="G40" s="917"/>
      <c r="H40" s="917"/>
      <c r="I40" s="917"/>
      <c r="J40" s="917"/>
      <c r="K40" s="917"/>
      <c r="L40" s="917"/>
      <c r="M40" s="917"/>
      <c r="N40" s="917"/>
      <c r="O40" s="917"/>
      <c r="P40" s="917"/>
      <c r="Q40" s="917"/>
      <c r="R40" s="917"/>
      <c r="S40" s="917"/>
      <c r="T40" s="917"/>
      <c r="U40" s="918"/>
      <c r="V40" s="916"/>
      <c r="W40" s="917"/>
      <c r="X40" s="917"/>
      <c r="Y40" s="917"/>
      <c r="Z40" s="917"/>
      <c r="AA40" s="917"/>
      <c r="AB40" s="917"/>
      <c r="AC40" s="917"/>
      <c r="AD40" s="917"/>
      <c r="AE40" s="917"/>
      <c r="AF40" s="917"/>
      <c r="AG40" s="917"/>
      <c r="AH40" s="917"/>
      <c r="AI40" s="917"/>
      <c r="AJ40" s="917"/>
      <c r="AK40" s="917"/>
      <c r="AL40" s="917"/>
      <c r="AM40" s="917"/>
      <c r="AN40" s="917"/>
      <c r="AO40" s="918"/>
      <c r="AP40" s="944" t="s">
        <v>993</v>
      </c>
      <c r="AQ40" s="945"/>
      <c r="AR40" s="945"/>
      <c r="AS40" s="945"/>
      <c r="AT40" s="938" t="s">
        <v>996</v>
      </c>
      <c r="AU40" s="939"/>
      <c r="AV40" s="939"/>
      <c r="AW40" s="940"/>
      <c r="AY40" s="461"/>
    </row>
    <row r="41" spans="1:51" ht="14.25" customHeight="1">
      <c r="A41" s="931"/>
      <c r="B41" s="916"/>
      <c r="C41" s="917"/>
      <c r="D41" s="917"/>
      <c r="E41" s="917"/>
      <c r="F41" s="917"/>
      <c r="G41" s="917"/>
      <c r="H41" s="917"/>
      <c r="I41" s="917"/>
      <c r="J41" s="917"/>
      <c r="K41" s="917"/>
      <c r="L41" s="917"/>
      <c r="M41" s="917"/>
      <c r="N41" s="917"/>
      <c r="O41" s="917"/>
      <c r="P41" s="917"/>
      <c r="Q41" s="917"/>
      <c r="R41" s="917"/>
      <c r="S41" s="917"/>
      <c r="T41" s="917"/>
      <c r="U41" s="918"/>
      <c r="V41" s="916"/>
      <c r="W41" s="917"/>
      <c r="X41" s="917"/>
      <c r="Y41" s="917"/>
      <c r="Z41" s="917"/>
      <c r="AA41" s="917"/>
      <c r="AB41" s="917"/>
      <c r="AC41" s="917"/>
      <c r="AD41" s="917"/>
      <c r="AE41" s="917"/>
      <c r="AF41" s="917"/>
      <c r="AG41" s="917"/>
      <c r="AH41" s="917"/>
      <c r="AI41" s="917"/>
      <c r="AJ41" s="917"/>
      <c r="AK41" s="917"/>
      <c r="AL41" s="917"/>
      <c r="AM41" s="917"/>
      <c r="AN41" s="917"/>
      <c r="AO41" s="918"/>
      <c r="AP41" s="944"/>
      <c r="AQ41" s="945"/>
      <c r="AR41" s="945"/>
      <c r="AS41" s="945"/>
      <c r="AT41" s="941"/>
      <c r="AU41" s="942"/>
      <c r="AV41" s="942"/>
      <c r="AW41" s="943"/>
      <c r="AY41" s="461"/>
    </row>
    <row r="42" spans="1:51" ht="14.25" customHeight="1">
      <c r="A42" s="931"/>
      <c r="B42" s="919"/>
      <c r="C42" s="920"/>
      <c r="D42" s="920"/>
      <c r="E42" s="920"/>
      <c r="F42" s="920"/>
      <c r="G42" s="920"/>
      <c r="H42" s="920"/>
      <c r="I42" s="920"/>
      <c r="J42" s="920"/>
      <c r="K42" s="920"/>
      <c r="L42" s="920"/>
      <c r="M42" s="920"/>
      <c r="N42" s="920"/>
      <c r="O42" s="920"/>
      <c r="P42" s="920"/>
      <c r="Q42" s="920"/>
      <c r="R42" s="920"/>
      <c r="S42" s="920"/>
      <c r="T42" s="920"/>
      <c r="U42" s="921"/>
      <c r="V42" s="919"/>
      <c r="W42" s="920"/>
      <c r="X42" s="920"/>
      <c r="Y42" s="920"/>
      <c r="Z42" s="920"/>
      <c r="AA42" s="920"/>
      <c r="AB42" s="920"/>
      <c r="AC42" s="920"/>
      <c r="AD42" s="920"/>
      <c r="AE42" s="920"/>
      <c r="AF42" s="920"/>
      <c r="AG42" s="920"/>
      <c r="AH42" s="920"/>
      <c r="AI42" s="920"/>
      <c r="AJ42" s="920"/>
      <c r="AK42" s="920"/>
      <c r="AL42" s="920"/>
      <c r="AM42" s="920"/>
      <c r="AN42" s="920"/>
      <c r="AO42" s="921"/>
      <c r="AP42" s="946" t="str">
        <f t="array" aca="1" ref="AP42" ca="1">IF(RepairsPhotoIdentifier2="","",IF(INDIRECT("PropertyInspectionCatagoryPhoto"&amp;RIGHT("0"&amp;RepairsPhotoIdentifier2,2))="","",INDIRECT("PropertyInspectionCatagoryPhoto"&amp;RIGHT("0"&amp;RepairsPhotoIdentifier2,2))))</f>
        <v/>
      </c>
      <c r="AQ42" s="962"/>
      <c r="AR42" s="962"/>
      <c r="AS42" s="962"/>
      <c r="AT42" s="962"/>
      <c r="AU42" s="962"/>
      <c r="AV42" s="962"/>
      <c r="AW42" s="963"/>
      <c r="AY42" s="461"/>
    </row>
    <row r="43" spans="1:51" ht="14.25" customHeight="1">
      <c r="A43" s="931">
        <v>3</v>
      </c>
      <c r="B43" s="913" t="s">
        <v>1107</v>
      </c>
      <c r="C43" s="914"/>
      <c r="D43" s="914"/>
      <c r="E43" s="914"/>
      <c r="F43" s="914"/>
      <c r="G43" s="914"/>
      <c r="H43" s="914"/>
      <c r="I43" s="914"/>
      <c r="J43" s="914"/>
      <c r="K43" s="914"/>
      <c r="L43" s="914"/>
      <c r="M43" s="914"/>
      <c r="N43" s="914"/>
      <c r="O43" s="914"/>
      <c r="P43" s="914"/>
      <c r="Q43" s="914"/>
      <c r="R43" s="914"/>
      <c r="S43" s="914"/>
      <c r="T43" s="914"/>
      <c r="U43" s="915"/>
      <c r="V43" s="913" t="s">
        <v>1111</v>
      </c>
      <c r="W43" s="914"/>
      <c r="X43" s="914"/>
      <c r="Y43" s="914"/>
      <c r="Z43" s="914"/>
      <c r="AA43" s="914"/>
      <c r="AB43" s="914"/>
      <c r="AC43" s="914"/>
      <c r="AD43" s="914"/>
      <c r="AE43" s="914"/>
      <c r="AF43" s="914"/>
      <c r="AG43" s="914"/>
      <c r="AH43" s="914"/>
      <c r="AI43" s="914"/>
      <c r="AJ43" s="914"/>
      <c r="AK43" s="914"/>
      <c r="AL43" s="914"/>
      <c r="AM43" s="914"/>
      <c r="AN43" s="914"/>
      <c r="AO43" s="915"/>
      <c r="AP43" s="450" t="s">
        <v>990</v>
      </c>
      <c r="AQ43" s="451"/>
      <c r="AR43" s="451"/>
      <c r="AS43" s="452"/>
      <c r="AT43" s="932">
        <v>32</v>
      </c>
      <c r="AU43" s="933"/>
      <c r="AV43" s="933"/>
      <c r="AW43" s="934"/>
    </row>
    <row r="44" spans="1:51" ht="14.25" customHeight="1">
      <c r="A44" s="931"/>
      <c r="B44" s="916"/>
      <c r="C44" s="917"/>
      <c r="D44" s="917"/>
      <c r="E44" s="917"/>
      <c r="F44" s="917"/>
      <c r="G44" s="917"/>
      <c r="H44" s="917"/>
      <c r="I44" s="917"/>
      <c r="J44" s="917"/>
      <c r="K44" s="917"/>
      <c r="L44" s="917"/>
      <c r="M44" s="917"/>
      <c r="N44" s="917"/>
      <c r="O44" s="917"/>
      <c r="P44" s="917"/>
      <c r="Q44" s="917"/>
      <c r="R44" s="917"/>
      <c r="S44" s="917"/>
      <c r="T44" s="917"/>
      <c r="U44" s="918"/>
      <c r="V44" s="916"/>
      <c r="W44" s="917"/>
      <c r="X44" s="917"/>
      <c r="Y44" s="917"/>
      <c r="Z44" s="917"/>
      <c r="AA44" s="917"/>
      <c r="AB44" s="917"/>
      <c r="AC44" s="917"/>
      <c r="AD44" s="917"/>
      <c r="AE44" s="917"/>
      <c r="AF44" s="917"/>
      <c r="AG44" s="917"/>
      <c r="AH44" s="917"/>
      <c r="AI44" s="917"/>
      <c r="AJ44" s="917"/>
      <c r="AK44" s="917"/>
      <c r="AL44" s="917"/>
      <c r="AM44" s="917"/>
      <c r="AN44" s="917"/>
      <c r="AO44" s="918"/>
      <c r="AP44" s="453" t="s">
        <v>994</v>
      </c>
      <c r="AQ44" s="262"/>
      <c r="AR44" s="262"/>
      <c r="AS44" s="262"/>
      <c r="AT44" s="910">
        <v>1</v>
      </c>
      <c r="AU44" s="911"/>
      <c r="AV44" s="911"/>
      <c r="AW44" s="912"/>
    </row>
    <row r="45" spans="1:51" ht="14.25" customHeight="1">
      <c r="A45" s="931"/>
      <c r="B45" s="916"/>
      <c r="C45" s="917"/>
      <c r="D45" s="917"/>
      <c r="E45" s="917"/>
      <c r="F45" s="917"/>
      <c r="G45" s="917"/>
      <c r="H45" s="917"/>
      <c r="I45" s="917"/>
      <c r="J45" s="917"/>
      <c r="K45" s="917"/>
      <c r="L45" s="917"/>
      <c r="M45" s="917"/>
      <c r="N45" s="917"/>
      <c r="O45" s="917"/>
      <c r="P45" s="917"/>
      <c r="Q45" s="917"/>
      <c r="R45" s="917"/>
      <c r="S45" s="917"/>
      <c r="T45" s="917"/>
      <c r="U45" s="918"/>
      <c r="V45" s="916"/>
      <c r="W45" s="917"/>
      <c r="X45" s="917"/>
      <c r="Y45" s="917"/>
      <c r="Z45" s="917"/>
      <c r="AA45" s="917"/>
      <c r="AB45" s="917"/>
      <c r="AC45" s="917"/>
      <c r="AD45" s="917"/>
      <c r="AE45" s="917"/>
      <c r="AF45" s="917"/>
      <c r="AG45" s="917"/>
      <c r="AH45" s="917"/>
      <c r="AI45" s="917"/>
      <c r="AJ45" s="917"/>
      <c r="AK45" s="917"/>
      <c r="AL45" s="917"/>
      <c r="AM45" s="917"/>
      <c r="AN45" s="917"/>
      <c r="AO45" s="918"/>
      <c r="AP45" s="935" t="s">
        <v>992</v>
      </c>
      <c r="AQ45" s="936"/>
      <c r="AR45" s="936"/>
      <c r="AS45" s="937"/>
      <c r="AT45" s="938" t="s">
        <v>1110</v>
      </c>
      <c r="AU45" s="939"/>
      <c r="AV45" s="939"/>
      <c r="AW45" s="940"/>
    </row>
    <row r="46" spans="1:51" ht="14.25" customHeight="1">
      <c r="A46" s="931"/>
      <c r="B46" s="916"/>
      <c r="C46" s="917"/>
      <c r="D46" s="917"/>
      <c r="E46" s="917"/>
      <c r="F46" s="917"/>
      <c r="G46" s="917"/>
      <c r="H46" s="917"/>
      <c r="I46" s="917"/>
      <c r="J46" s="917"/>
      <c r="K46" s="917"/>
      <c r="L46" s="917"/>
      <c r="M46" s="917"/>
      <c r="N46" s="917"/>
      <c r="O46" s="917"/>
      <c r="P46" s="917"/>
      <c r="Q46" s="917"/>
      <c r="R46" s="917"/>
      <c r="S46" s="917"/>
      <c r="T46" s="917"/>
      <c r="U46" s="918"/>
      <c r="V46" s="916"/>
      <c r="W46" s="917"/>
      <c r="X46" s="917"/>
      <c r="Y46" s="917"/>
      <c r="Z46" s="917"/>
      <c r="AA46" s="917"/>
      <c r="AB46" s="917"/>
      <c r="AC46" s="917"/>
      <c r="AD46" s="917"/>
      <c r="AE46" s="917"/>
      <c r="AF46" s="917"/>
      <c r="AG46" s="917"/>
      <c r="AH46" s="917"/>
      <c r="AI46" s="917"/>
      <c r="AJ46" s="917"/>
      <c r="AK46" s="917"/>
      <c r="AL46" s="917"/>
      <c r="AM46" s="917"/>
      <c r="AN46" s="917"/>
      <c r="AO46" s="918"/>
      <c r="AP46" s="935"/>
      <c r="AQ46" s="936"/>
      <c r="AR46" s="936"/>
      <c r="AS46" s="937"/>
      <c r="AT46" s="941"/>
      <c r="AU46" s="942"/>
      <c r="AV46" s="942"/>
      <c r="AW46" s="943"/>
    </row>
    <row r="47" spans="1:51" ht="14.25" customHeight="1">
      <c r="A47" s="931"/>
      <c r="B47" s="916"/>
      <c r="C47" s="917"/>
      <c r="D47" s="917"/>
      <c r="E47" s="917"/>
      <c r="F47" s="917"/>
      <c r="G47" s="917"/>
      <c r="H47" s="917"/>
      <c r="I47" s="917"/>
      <c r="J47" s="917"/>
      <c r="K47" s="917"/>
      <c r="L47" s="917"/>
      <c r="M47" s="917"/>
      <c r="N47" s="917"/>
      <c r="O47" s="917"/>
      <c r="P47" s="917"/>
      <c r="Q47" s="917"/>
      <c r="R47" s="917"/>
      <c r="S47" s="917"/>
      <c r="T47" s="917"/>
      <c r="U47" s="918"/>
      <c r="V47" s="916"/>
      <c r="W47" s="917"/>
      <c r="X47" s="917"/>
      <c r="Y47" s="917"/>
      <c r="Z47" s="917"/>
      <c r="AA47" s="917"/>
      <c r="AB47" s="917"/>
      <c r="AC47" s="917"/>
      <c r="AD47" s="917"/>
      <c r="AE47" s="917"/>
      <c r="AF47" s="917"/>
      <c r="AG47" s="917"/>
      <c r="AH47" s="917"/>
      <c r="AI47" s="917"/>
      <c r="AJ47" s="917"/>
      <c r="AK47" s="917"/>
      <c r="AL47" s="917"/>
      <c r="AM47" s="917"/>
      <c r="AN47" s="917"/>
      <c r="AO47" s="918"/>
      <c r="AP47" s="944" t="s">
        <v>993</v>
      </c>
      <c r="AQ47" s="945"/>
      <c r="AR47" s="945"/>
      <c r="AS47" s="945"/>
      <c r="AT47" s="938" t="s">
        <v>996</v>
      </c>
      <c r="AU47" s="939"/>
      <c r="AV47" s="939"/>
      <c r="AW47" s="940"/>
    </row>
    <row r="48" spans="1:51" ht="14.25" customHeight="1">
      <c r="A48" s="931"/>
      <c r="B48" s="916"/>
      <c r="C48" s="917"/>
      <c r="D48" s="917"/>
      <c r="E48" s="917"/>
      <c r="F48" s="917"/>
      <c r="G48" s="917"/>
      <c r="H48" s="917"/>
      <c r="I48" s="917"/>
      <c r="J48" s="917"/>
      <c r="K48" s="917"/>
      <c r="L48" s="917"/>
      <c r="M48" s="917"/>
      <c r="N48" s="917"/>
      <c r="O48" s="917"/>
      <c r="P48" s="917"/>
      <c r="Q48" s="917"/>
      <c r="R48" s="917"/>
      <c r="S48" s="917"/>
      <c r="T48" s="917"/>
      <c r="U48" s="918"/>
      <c r="V48" s="916"/>
      <c r="W48" s="917"/>
      <c r="X48" s="917"/>
      <c r="Y48" s="917"/>
      <c r="Z48" s="917"/>
      <c r="AA48" s="917"/>
      <c r="AB48" s="917"/>
      <c r="AC48" s="917"/>
      <c r="AD48" s="917"/>
      <c r="AE48" s="917"/>
      <c r="AF48" s="917"/>
      <c r="AG48" s="917"/>
      <c r="AH48" s="917"/>
      <c r="AI48" s="917"/>
      <c r="AJ48" s="917"/>
      <c r="AK48" s="917"/>
      <c r="AL48" s="917"/>
      <c r="AM48" s="917"/>
      <c r="AN48" s="917"/>
      <c r="AO48" s="918"/>
      <c r="AP48" s="944"/>
      <c r="AQ48" s="945"/>
      <c r="AR48" s="945"/>
      <c r="AS48" s="945"/>
      <c r="AT48" s="941"/>
      <c r="AU48" s="942"/>
      <c r="AV48" s="942"/>
      <c r="AW48" s="943"/>
    </row>
    <row r="49" spans="1:49" ht="14.25" customHeight="1">
      <c r="A49" s="931"/>
      <c r="B49" s="919"/>
      <c r="C49" s="920"/>
      <c r="D49" s="920"/>
      <c r="E49" s="920"/>
      <c r="F49" s="920"/>
      <c r="G49" s="920"/>
      <c r="H49" s="920"/>
      <c r="I49" s="920"/>
      <c r="J49" s="920"/>
      <c r="K49" s="920"/>
      <c r="L49" s="920"/>
      <c r="M49" s="920"/>
      <c r="N49" s="920"/>
      <c r="O49" s="920"/>
      <c r="P49" s="920"/>
      <c r="Q49" s="920"/>
      <c r="R49" s="920"/>
      <c r="S49" s="920"/>
      <c r="T49" s="920"/>
      <c r="U49" s="921"/>
      <c r="V49" s="919"/>
      <c r="W49" s="920"/>
      <c r="X49" s="920"/>
      <c r="Y49" s="920"/>
      <c r="Z49" s="920"/>
      <c r="AA49" s="920"/>
      <c r="AB49" s="920"/>
      <c r="AC49" s="920"/>
      <c r="AD49" s="920"/>
      <c r="AE49" s="920"/>
      <c r="AF49" s="920"/>
      <c r="AG49" s="920"/>
      <c r="AH49" s="920"/>
      <c r="AI49" s="920"/>
      <c r="AJ49" s="920"/>
      <c r="AK49" s="920"/>
      <c r="AL49" s="920"/>
      <c r="AM49" s="920"/>
      <c r="AN49" s="920"/>
      <c r="AO49" s="921"/>
      <c r="AP49" s="946" t="str">
        <f t="array" aca="1" ref="AP49" ca="1">IF(RepairsPhotoIdentifier3="","",IF(INDIRECT("PropertyInspectionCatagoryPhoto"&amp;RIGHT("0"&amp;RepairsPhotoIdentifier3,2))="","",INDIRECT("PropertyInspectionCatagoryPhoto"&amp;RIGHT("0"&amp;RepairsPhotoIdentifier3,2))))</f>
        <v/>
      </c>
      <c r="AQ49" s="962"/>
      <c r="AR49" s="962"/>
      <c r="AS49" s="962"/>
      <c r="AT49" s="962"/>
      <c r="AU49" s="962"/>
      <c r="AV49" s="962"/>
      <c r="AW49" s="963"/>
    </row>
    <row r="50" spans="1:49" ht="14.25" customHeight="1">
      <c r="A50" s="931">
        <v>4</v>
      </c>
      <c r="B50" s="913"/>
      <c r="C50" s="914"/>
      <c r="D50" s="914"/>
      <c r="E50" s="914"/>
      <c r="F50" s="914"/>
      <c r="G50" s="914"/>
      <c r="H50" s="914"/>
      <c r="I50" s="914"/>
      <c r="J50" s="914"/>
      <c r="K50" s="914"/>
      <c r="L50" s="914"/>
      <c r="M50" s="914"/>
      <c r="N50" s="914"/>
      <c r="O50" s="914"/>
      <c r="P50" s="914"/>
      <c r="Q50" s="914"/>
      <c r="R50" s="914"/>
      <c r="S50" s="914"/>
      <c r="T50" s="914"/>
      <c r="U50" s="915"/>
      <c r="V50" s="913"/>
      <c r="W50" s="914"/>
      <c r="X50" s="914"/>
      <c r="Y50" s="914"/>
      <c r="Z50" s="914"/>
      <c r="AA50" s="914"/>
      <c r="AB50" s="914"/>
      <c r="AC50" s="914"/>
      <c r="AD50" s="914"/>
      <c r="AE50" s="914"/>
      <c r="AF50" s="914"/>
      <c r="AG50" s="914"/>
      <c r="AH50" s="914"/>
      <c r="AI50" s="914"/>
      <c r="AJ50" s="914"/>
      <c r="AK50" s="914"/>
      <c r="AL50" s="914"/>
      <c r="AM50" s="914"/>
      <c r="AN50" s="914"/>
      <c r="AO50" s="915"/>
      <c r="AP50" s="450" t="s">
        <v>990</v>
      </c>
      <c r="AQ50" s="451"/>
      <c r="AR50" s="451"/>
      <c r="AS50" s="452"/>
      <c r="AT50" s="932"/>
      <c r="AU50" s="933"/>
      <c r="AV50" s="933"/>
      <c r="AW50" s="934"/>
    </row>
    <row r="51" spans="1:49" ht="14.25" customHeight="1">
      <c r="A51" s="931"/>
      <c r="B51" s="916"/>
      <c r="C51" s="917"/>
      <c r="D51" s="917"/>
      <c r="E51" s="917"/>
      <c r="F51" s="917"/>
      <c r="G51" s="917"/>
      <c r="H51" s="917"/>
      <c r="I51" s="917"/>
      <c r="J51" s="917"/>
      <c r="K51" s="917"/>
      <c r="L51" s="917"/>
      <c r="M51" s="917"/>
      <c r="N51" s="917"/>
      <c r="O51" s="917"/>
      <c r="P51" s="917"/>
      <c r="Q51" s="917"/>
      <c r="R51" s="917"/>
      <c r="S51" s="917"/>
      <c r="T51" s="917"/>
      <c r="U51" s="918"/>
      <c r="V51" s="916"/>
      <c r="W51" s="917"/>
      <c r="X51" s="917"/>
      <c r="Y51" s="917"/>
      <c r="Z51" s="917"/>
      <c r="AA51" s="917"/>
      <c r="AB51" s="917"/>
      <c r="AC51" s="917"/>
      <c r="AD51" s="917"/>
      <c r="AE51" s="917"/>
      <c r="AF51" s="917"/>
      <c r="AG51" s="917"/>
      <c r="AH51" s="917"/>
      <c r="AI51" s="917"/>
      <c r="AJ51" s="917"/>
      <c r="AK51" s="917"/>
      <c r="AL51" s="917"/>
      <c r="AM51" s="917"/>
      <c r="AN51" s="917"/>
      <c r="AO51" s="918"/>
      <c r="AP51" s="453" t="s">
        <v>991</v>
      </c>
      <c r="AQ51" s="262"/>
      <c r="AR51" s="262"/>
      <c r="AS51" s="262"/>
      <c r="AT51" s="910"/>
      <c r="AU51" s="911"/>
      <c r="AV51" s="911"/>
      <c r="AW51" s="912"/>
    </row>
    <row r="52" spans="1:49" ht="14.25" customHeight="1">
      <c r="A52" s="931"/>
      <c r="B52" s="916"/>
      <c r="C52" s="917"/>
      <c r="D52" s="917"/>
      <c r="E52" s="917"/>
      <c r="F52" s="917"/>
      <c r="G52" s="917"/>
      <c r="H52" s="917"/>
      <c r="I52" s="917"/>
      <c r="J52" s="917"/>
      <c r="K52" s="917"/>
      <c r="L52" s="917"/>
      <c r="M52" s="917"/>
      <c r="N52" s="917"/>
      <c r="O52" s="917"/>
      <c r="P52" s="917"/>
      <c r="Q52" s="917"/>
      <c r="R52" s="917"/>
      <c r="S52" s="917"/>
      <c r="T52" s="917"/>
      <c r="U52" s="918"/>
      <c r="V52" s="916"/>
      <c r="W52" s="917"/>
      <c r="X52" s="917"/>
      <c r="Y52" s="917"/>
      <c r="Z52" s="917"/>
      <c r="AA52" s="917"/>
      <c r="AB52" s="917"/>
      <c r="AC52" s="917"/>
      <c r="AD52" s="917"/>
      <c r="AE52" s="917"/>
      <c r="AF52" s="917"/>
      <c r="AG52" s="917"/>
      <c r="AH52" s="917"/>
      <c r="AI52" s="917"/>
      <c r="AJ52" s="917"/>
      <c r="AK52" s="917"/>
      <c r="AL52" s="917"/>
      <c r="AM52" s="917"/>
      <c r="AN52" s="917"/>
      <c r="AO52" s="918"/>
      <c r="AP52" s="935" t="s">
        <v>992</v>
      </c>
      <c r="AQ52" s="936"/>
      <c r="AR52" s="936"/>
      <c r="AS52" s="937"/>
      <c r="AT52" s="938"/>
      <c r="AU52" s="939"/>
      <c r="AV52" s="939"/>
      <c r="AW52" s="940"/>
    </row>
    <row r="53" spans="1:49" ht="14.25" customHeight="1">
      <c r="A53" s="931"/>
      <c r="B53" s="916"/>
      <c r="C53" s="917"/>
      <c r="D53" s="917"/>
      <c r="E53" s="917"/>
      <c r="F53" s="917"/>
      <c r="G53" s="917"/>
      <c r="H53" s="917"/>
      <c r="I53" s="917"/>
      <c r="J53" s="917"/>
      <c r="K53" s="917"/>
      <c r="L53" s="917"/>
      <c r="M53" s="917"/>
      <c r="N53" s="917"/>
      <c r="O53" s="917"/>
      <c r="P53" s="917"/>
      <c r="Q53" s="917"/>
      <c r="R53" s="917"/>
      <c r="S53" s="917"/>
      <c r="T53" s="917"/>
      <c r="U53" s="918"/>
      <c r="V53" s="916"/>
      <c r="W53" s="917"/>
      <c r="X53" s="917"/>
      <c r="Y53" s="917"/>
      <c r="Z53" s="917"/>
      <c r="AA53" s="917"/>
      <c r="AB53" s="917"/>
      <c r="AC53" s="917"/>
      <c r="AD53" s="917"/>
      <c r="AE53" s="917"/>
      <c r="AF53" s="917"/>
      <c r="AG53" s="917"/>
      <c r="AH53" s="917"/>
      <c r="AI53" s="917"/>
      <c r="AJ53" s="917"/>
      <c r="AK53" s="917"/>
      <c r="AL53" s="917"/>
      <c r="AM53" s="917"/>
      <c r="AN53" s="917"/>
      <c r="AO53" s="918"/>
      <c r="AP53" s="935"/>
      <c r="AQ53" s="936"/>
      <c r="AR53" s="936"/>
      <c r="AS53" s="937"/>
      <c r="AT53" s="941"/>
      <c r="AU53" s="942"/>
      <c r="AV53" s="942"/>
      <c r="AW53" s="943"/>
    </row>
    <row r="54" spans="1:49" ht="14.25" customHeight="1">
      <c r="A54" s="931"/>
      <c r="B54" s="916"/>
      <c r="C54" s="917"/>
      <c r="D54" s="917"/>
      <c r="E54" s="917"/>
      <c r="F54" s="917"/>
      <c r="G54" s="917"/>
      <c r="H54" s="917"/>
      <c r="I54" s="917"/>
      <c r="J54" s="917"/>
      <c r="K54" s="917"/>
      <c r="L54" s="917"/>
      <c r="M54" s="917"/>
      <c r="N54" s="917"/>
      <c r="O54" s="917"/>
      <c r="P54" s="917"/>
      <c r="Q54" s="917"/>
      <c r="R54" s="917"/>
      <c r="S54" s="917"/>
      <c r="T54" s="917"/>
      <c r="U54" s="918"/>
      <c r="V54" s="916"/>
      <c r="W54" s="917"/>
      <c r="X54" s="917"/>
      <c r="Y54" s="917"/>
      <c r="Z54" s="917"/>
      <c r="AA54" s="917"/>
      <c r="AB54" s="917"/>
      <c r="AC54" s="917"/>
      <c r="AD54" s="917"/>
      <c r="AE54" s="917"/>
      <c r="AF54" s="917"/>
      <c r="AG54" s="917"/>
      <c r="AH54" s="917"/>
      <c r="AI54" s="917"/>
      <c r="AJ54" s="917"/>
      <c r="AK54" s="917"/>
      <c r="AL54" s="917"/>
      <c r="AM54" s="917"/>
      <c r="AN54" s="917"/>
      <c r="AO54" s="918"/>
      <c r="AP54" s="944" t="s">
        <v>993</v>
      </c>
      <c r="AQ54" s="945"/>
      <c r="AR54" s="945"/>
      <c r="AS54" s="945"/>
      <c r="AT54" s="938"/>
      <c r="AU54" s="939"/>
      <c r="AV54" s="939"/>
      <c r="AW54" s="940"/>
    </row>
    <row r="55" spans="1:49" ht="14.25" customHeight="1">
      <c r="A55" s="931"/>
      <c r="B55" s="916"/>
      <c r="C55" s="917"/>
      <c r="D55" s="917"/>
      <c r="E55" s="917"/>
      <c r="F55" s="917"/>
      <c r="G55" s="917"/>
      <c r="H55" s="917"/>
      <c r="I55" s="917"/>
      <c r="J55" s="917"/>
      <c r="K55" s="917"/>
      <c r="L55" s="917"/>
      <c r="M55" s="917"/>
      <c r="N55" s="917"/>
      <c r="O55" s="917"/>
      <c r="P55" s="917"/>
      <c r="Q55" s="917"/>
      <c r="R55" s="917"/>
      <c r="S55" s="917"/>
      <c r="T55" s="917"/>
      <c r="U55" s="918"/>
      <c r="V55" s="916"/>
      <c r="W55" s="917"/>
      <c r="X55" s="917"/>
      <c r="Y55" s="917"/>
      <c r="Z55" s="917"/>
      <c r="AA55" s="917"/>
      <c r="AB55" s="917"/>
      <c r="AC55" s="917"/>
      <c r="AD55" s="917"/>
      <c r="AE55" s="917"/>
      <c r="AF55" s="917"/>
      <c r="AG55" s="917"/>
      <c r="AH55" s="917"/>
      <c r="AI55" s="917"/>
      <c r="AJ55" s="917"/>
      <c r="AK55" s="917"/>
      <c r="AL55" s="917"/>
      <c r="AM55" s="917"/>
      <c r="AN55" s="917"/>
      <c r="AO55" s="918"/>
      <c r="AP55" s="944"/>
      <c r="AQ55" s="945"/>
      <c r="AR55" s="945"/>
      <c r="AS55" s="945"/>
      <c r="AT55" s="941"/>
      <c r="AU55" s="942"/>
      <c r="AV55" s="942"/>
      <c r="AW55" s="943"/>
    </row>
    <row r="56" spans="1:49" ht="14.25" customHeight="1">
      <c r="A56" s="931"/>
      <c r="B56" s="919"/>
      <c r="C56" s="920"/>
      <c r="D56" s="920"/>
      <c r="E56" s="920"/>
      <c r="F56" s="920"/>
      <c r="G56" s="920"/>
      <c r="H56" s="920"/>
      <c r="I56" s="920"/>
      <c r="J56" s="920"/>
      <c r="K56" s="920"/>
      <c r="L56" s="920"/>
      <c r="M56" s="920"/>
      <c r="N56" s="920"/>
      <c r="O56" s="920"/>
      <c r="P56" s="920"/>
      <c r="Q56" s="920"/>
      <c r="R56" s="920"/>
      <c r="S56" s="920"/>
      <c r="T56" s="920"/>
      <c r="U56" s="921"/>
      <c r="V56" s="919"/>
      <c r="W56" s="920"/>
      <c r="X56" s="920"/>
      <c r="Y56" s="920"/>
      <c r="Z56" s="920"/>
      <c r="AA56" s="920"/>
      <c r="AB56" s="920"/>
      <c r="AC56" s="920"/>
      <c r="AD56" s="920"/>
      <c r="AE56" s="920"/>
      <c r="AF56" s="920"/>
      <c r="AG56" s="920"/>
      <c r="AH56" s="920"/>
      <c r="AI56" s="920"/>
      <c r="AJ56" s="920"/>
      <c r="AK56" s="920"/>
      <c r="AL56" s="920"/>
      <c r="AM56" s="920"/>
      <c r="AN56" s="920"/>
      <c r="AO56" s="921"/>
      <c r="AP56" s="946" t="str">
        <f t="array" aca="1" ref="AP56" ca="1">IF(RepairsPhotoIdentifier4="","",IF(INDIRECT("PropertyInspectionCatagoryPhoto"&amp;RIGHT("0"&amp;RepairsPhotoIdentifier4,2))="","",INDIRECT("PropertyInspectionCatagoryPhoto"&amp;RIGHT("0"&amp;RepairsPhotoIdentifier4,2))))</f>
        <v/>
      </c>
      <c r="AQ56" s="962"/>
      <c r="AR56" s="962"/>
      <c r="AS56" s="962"/>
      <c r="AT56" s="962"/>
      <c r="AU56" s="962"/>
      <c r="AV56" s="962"/>
      <c r="AW56" s="963"/>
    </row>
    <row r="57" spans="1:49" ht="14.25" customHeight="1">
      <c r="A57" s="931">
        <v>5</v>
      </c>
      <c r="B57" s="913"/>
      <c r="C57" s="914"/>
      <c r="D57" s="914"/>
      <c r="E57" s="914"/>
      <c r="F57" s="914"/>
      <c r="G57" s="914"/>
      <c r="H57" s="914"/>
      <c r="I57" s="914"/>
      <c r="J57" s="914"/>
      <c r="K57" s="914"/>
      <c r="L57" s="914"/>
      <c r="M57" s="914"/>
      <c r="N57" s="914"/>
      <c r="O57" s="914"/>
      <c r="P57" s="914"/>
      <c r="Q57" s="914"/>
      <c r="R57" s="914"/>
      <c r="S57" s="914"/>
      <c r="T57" s="914"/>
      <c r="U57" s="915"/>
      <c r="V57" s="913"/>
      <c r="W57" s="914"/>
      <c r="X57" s="914"/>
      <c r="Y57" s="914"/>
      <c r="Z57" s="914"/>
      <c r="AA57" s="914"/>
      <c r="AB57" s="914"/>
      <c r="AC57" s="914"/>
      <c r="AD57" s="914"/>
      <c r="AE57" s="914"/>
      <c r="AF57" s="914"/>
      <c r="AG57" s="914"/>
      <c r="AH57" s="914"/>
      <c r="AI57" s="914"/>
      <c r="AJ57" s="914"/>
      <c r="AK57" s="914"/>
      <c r="AL57" s="914"/>
      <c r="AM57" s="914"/>
      <c r="AN57" s="914"/>
      <c r="AO57" s="915"/>
      <c r="AP57" s="450" t="s">
        <v>990</v>
      </c>
      <c r="AQ57" s="451"/>
      <c r="AR57" s="451"/>
      <c r="AS57" s="452"/>
      <c r="AT57" s="932" t="s">
        <v>696</v>
      </c>
      <c r="AU57" s="933"/>
      <c r="AV57" s="933"/>
      <c r="AW57" s="934"/>
    </row>
    <row r="58" spans="1:49" ht="14.25" customHeight="1">
      <c r="A58" s="931"/>
      <c r="B58" s="916"/>
      <c r="C58" s="917"/>
      <c r="D58" s="917"/>
      <c r="E58" s="917"/>
      <c r="F58" s="917"/>
      <c r="G58" s="917"/>
      <c r="H58" s="917"/>
      <c r="I58" s="917"/>
      <c r="J58" s="917"/>
      <c r="K58" s="917"/>
      <c r="L58" s="917"/>
      <c r="M58" s="917"/>
      <c r="N58" s="917"/>
      <c r="O58" s="917"/>
      <c r="P58" s="917"/>
      <c r="Q58" s="917"/>
      <c r="R58" s="917"/>
      <c r="S58" s="917"/>
      <c r="T58" s="917"/>
      <c r="U58" s="918"/>
      <c r="V58" s="916"/>
      <c r="W58" s="917"/>
      <c r="X58" s="917"/>
      <c r="Y58" s="917"/>
      <c r="Z58" s="917"/>
      <c r="AA58" s="917"/>
      <c r="AB58" s="917"/>
      <c r="AC58" s="917"/>
      <c r="AD58" s="917"/>
      <c r="AE58" s="917"/>
      <c r="AF58" s="917"/>
      <c r="AG58" s="917"/>
      <c r="AH58" s="917"/>
      <c r="AI58" s="917"/>
      <c r="AJ58" s="917"/>
      <c r="AK58" s="917"/>
      <c r="AL58" s="917"/>
      <c r="AM58" s="917"/>
      <c r="AN58" s="917"/>
      <c r="AO58" s="918"/>
      <c r="AP58" s="453" t="s">
        <v>994</v>
      </c>
      <c r="AQ58" s="262"/>
      <c r="AR58" s="262"/>
      <c r="AS58" s="262"/>
      <c r="AT58" s="910"/>
      <c r="AU58" s="911"/>
      <c r="AV58" s="911"/>
      <c r="AW58" s="912"/>
    </row>
    <row r="59" spans="1:49" ht="14.25" customHeight="1">
      <c r="A59" s="931"/>
      <c r="B59" s="916"/>
      <c r="C59" s="917"/>
      <c r="D59" s="917"/>
      <c r="E59" s="917"/>
      <c r="F59" s="917"/>
      <c r="G59" s="917"/>
      <c r="H59" s="917"/>
      <c r="I59" s="917"/>
      <c r="J59" s="917"/>
      <c r="K59" s="917"/>
      <c r="L59" s="917"/>
      <c r="M59" s="917"/>
      <c r="N59" s="917"/>
      <c r="O59" s="917"/>
      <c r="P59" s="917"/>
      <c r="Q59" s="917"/>
      <c r="R59" s="917"/>
      <c r="S59" s="917"/>
      <c r="T59" s="917"/>
      <c r="U59" s="918"/>
      <c r="V59" s="916"/>
      <c r="W59" s="917"/>
      <c r="X59" s="917"/>
      <c r="Y59" s="917"/>
      <c r="Z59" s="917"/>
      <c r="AA59" s="917"/>
      <c r="AB59" s="917"/>
      <c r="AC59" s="917"/>
      <c r="AD59" s="917"/>
      <c r="AE59" s="917"/>
      <c r="AF59" s="917"/>
      <c r="AG59" s="917"/>
      <c r="AH59" s="917"/>
      <c r="AI59" s="917"/>
      <c r="AJ59" s="917"/>
      <c r="AK59" s="917"/>
      <c r="AL59" s="917"/>
      <c r="AM59" s="917"/>
      <c r="AN59" s="917"/>
      <c r="AO59" s="918"/>
      <c r="AP59" s="935" t="s">
        <v>992</v>
      </c>
      <c r="AQ59" s="936"/>
      <c r="AR59" s="936"/>
      <c r="AS59" s="937"/>
      <c r="AT59" s="938"/>
      <c r="AU59" s="939"/>
      <c r="AV59" s="939"/>
      <c r="AW59" s="940"/>
    </row>
    <row r="60" spans="1:49" ht="14.25" customHeight="1">
      <c r="A60" s="931"/>
      <c r="B60" s="916"/>
      <c r="C60" s="917"/>
      <c r="D60" s="917"/>
      <c r="E60" s="917"/>
      <c r="F60" s="917"/>
      <c r="G60" s="917"/>
      <c r="H60" s="917"/>
      <c r="I60" s="917"/>
      <c r="J60" s="917"/>
      <c r="K60" s="917"/>
      <c r="L60" s="917"/>
      <c r="M60" s="917"/>
      <c r="N60" s="917"/>
      <c r="O60" s="917"/>
      <c r="P60" s="917"/>
      <c r="Q60" s="917"/>
      <c r="R60" s="917"/>
      <c r="S60" s="917"/>
      <c r="T60" s="917"/>
      <c r="U60" s="918"/>
      <c r="V60" s="916"/>
      <c r="W60" s="917"/>
      <c r="X60" s="917"/>
      <c r="Y60" s="917"/>
      <c r="Z60" s="917"/>
      <c r="AA60" s="917"/>
      <c r="AB60" s="917"/>
      <c r="AC60" s="917"/>
      <c r="AD60" s="917"/>
      <c r="AE60" s="917"/>
      <c r="AF60" s="917"/>
      <c r="AG60" s="917"/>
      <c r="AH60" s="917"/>
      <c r="AI60" s="917"/>
      <c r="AJ60" s="917"/>
      <c r="AK60" s="917"/>
      <c r="AL60" s="917"/>
      <c r="AM60" s="917"/>
      <c r="AN60" s="917"/>
      <c r="AO60" s="918"/>
      <c r="AP60" s="935"/>
      <c r="AQ60" s="936"/>
      <c r="AR60" s="936"/>
      <c r="AS60" s="937"/>
      <c r="AT60" s="941"/>
      <c r="AU60" s="942"/>
      <c r="AV60" s="942"/>
      <c r="AW60" s="943"/>
    </row>
    <row r="61" spans="1:49" ht="14.25" customHeight="1">
      <c r="A61" s="931"/>
      <c r="B61" s="916"/>
      <c r="C61" s="917"/>
      <c r="D61" s="917"/>
      <c r="E61" s="917"/>
      <c r="F61" s="917"/>
      <c r="G61" s="917"/>
      <c r="H61" s="917"/>
      <c r="I61" s="917"/>
      <c r="J61" s="917"/>
      <c r="K61" s="917"/>
      <c r="L61" s="917"/>
      <c r="M61" s="917"/>
      <c r="N61" s="917"/>
      <c r="O61" s="917"/>
      <c r="P61" s="917"/>
      <c r="Q61" s="917"/>
      <c r="R61" s="917"/>
      <c r="S61" s="917"/>
      <c r="T61" s="917"/>
      <c r="U61" s="918"/>
      <c r="V61" s="916"/>
      <c r="W61" s="917"/>
      <c r="X61" s="917"/>
      <c r="Y61" s="917"/>
      <c r="Z61" s="917"/>
      <c r="AA61" s="917"/>
      <c r="AB61" s="917"/>
      <c r="AC61" s="917"/>
      <c r="AD61" s="917"/>
      <c r="AE61" s="917"/>
      <c r="AF61" s="917"/>
      <c r="AG61" s="917"/>
      <c r="AH61" s="917"/>
      <c r="AI61" s="917"/>
      <c r="AJ61" s="917"/>
      <c r="AK61" s="917"/>
      <c r="AL61" s="917"/>
      <c r="AM61" s="917"/>
      <c r="AN61" s="917"/>
      <c r="AO61" s="918"/>
      <c r="AP61" s="944" t="s">
        <v>993</v>
      </c>
      <c r="AQ61" s="945"/>
      <c r="AR61" s="945"/>
      <c r="AS61" s="945"/>
      <c r="AT61" s="938"/>
      <c r="AU61" s="939"/>
      <c r="AV61" s="939"/>
      <c r="AW61" s="940"/>
    </row>
    <row r="62" spans="1:49" ht="14.25" customHeight="1">
      <c r="A62" s="931"/>
      <c r="B62" s="916"/>
      <c r="C62" s="917"/>
      <c r="D62" s="917"/>
      <c r="E62" s="917"/>
      <c r="F62" s="917"/>
      <c r="G62" s="917"/>
      <c r="H62" s="917"/>
      <c r="I62" s="917"/>
      <c r="J62" s="917"/>
      <c r="K62" s="917"/>
      <c r="L62" s="917"/>
      <c r="M62" s="917"/>
      <c r="N62" s="917"/>
      <c r="O62" s="917"/>
      <c r="P62" s="917"/>
      <c r="Q62" s="917"/>
      <c r="R62" s="917"/>
      <c r="S62" s="917"/>
      <c r="T62" s="917"/>
      <c r="U62" s="918"/>
      <c r="V62" s="916"/>
      <c r="W62" s="917"/>
      <c r="X62" s="917"/>
      <c r="Y62" s="917"/>
      <c r="Z62" s="917"/>
      <c r="AA62" s="917"/>
      <c r="AB62" s="917"/>
      <c r="AC62" s="917"/>
      <c r="AD62" s="917"/>
      <c r="AE62" s="917"/>
      <c r="AF62" s="917"/>
      <c r="AG62" s="917"/>
      <c r="AH62" s="917"/>
      <c r="AI62" s="917"/>
      <c r="AJ62" s="917"/>
      <c r="AK62" s="917"/>
      <c r="AL62" s="917"/>
      <c r="AM62" s="917"/>
      <c r="AN62" s="917"/>
      <c r="AO62" s="918"/>
      <c r="AP62" s="944"/>
      <c r="AQ62" s="945"/>
      <c r="AR62" s="945"/>
      <c r="AS62" s="945"/>
      <c r="AT62" s="941"/>
      <c r="AU62" s="942"/>
      <c r="AV62" s="942"/>
      <c r="AW62" s="943"/>
    </row>
    <row r="63" spans="1:49" ht="14.25" customHeight="1">
      <c r="A63" s="931"/>
      <c r="B63" s="919"/>
      <c r="C63" s="920"/>
      <c r="D63" s="920"/>
      <c r="E63" s="920"/>
      <c r="F63" s="920"/>
      <c r="G63" s="920"/>
      <c r="H63" s="920"/>
      <c r="I63" s="920"/>
      <c r="J63" s="920"/>
      <c r="K63" s="920"/>
      <c r="L63" s="920"/>
      <c r="M63" s="920"/>
      <c r="N63" s="920"/>
      <c r="O63" s="920"/>
      <c r="P63" s="920"/>
      <c r="Q63" s="920"/>
      <c r="R63" s="920"/>
      <c r="S63" s="920"/>
      <c r="T63" s="920"/>
      <c r="U63" s="921"/>
      <c r="V63" s="919"/>
      <c r="W63" s="920"/>
      <c r="X63" s="920"/>
      <c r="Y63" s="920"/>
      <c r="Z63" s="920"/>
      <c r="AA63" s="920"/>
      <c r="AB63" s="920"/>
      <c r="AC63" s="920"/>
      <c r="AD63" s="920"/>
      <c r="AE63" s="920"/>
      <c r="AF63" s="920"/>
      <c r="AG63" s="920"/>
      <c r="AH63" s="920"/>
      <c r="AI63" s="920"/>
      <c r="AJ63" s="920"/>
      <c r="AK63" s="920"/>
      <c r="AL63" s="920"/>
      <c r="AM63" s="920"/>
      <c r="AN63" s="920"/>
      <c r="AO63" s="921"/>
      <c r="AP63" s="946" t="str">
        <f t="array" aca="1" ref="AP63" ca="1">IF(RepairsPhotoIdentifier5="","",IF(INDIRECT("PropertyInspectionCatagoryPhoto"&amp;RIGHT("0"&amp;RepairsPhotoIdentifier5,2))="","",INDIRECT("PropertyInspectionCatagoryPhoto"&amp;RIGHT("0"&amp;RepairsPhotoIdentifier5,2))))</f>
        <v/>
      </c>
      <c r="AQ63" s="962"/>
      <c r="AR63" s="962"/>
      <c r="AS63" s="962"/>
      <c r="AT63" s="962"/>
      <c r="AU63" s="962"/>
      <c r="AV63" s="962"/>
      <c r="AW63" s="963"/>
    </row>
    <row r="64" spans="1:49" ht="14.25" customHeight="1">
      <c r="A64" s="931">
        <v>6</v>
      </c>
      <c r="B64" s="913"/>
      <c r="C64" s="914"/>
      <c r="D64" s="914"/>
      <c r="E64" s="914"/>
      <c r="F64" s="914"/>
      <c r="G64" s="914"/>
      <c r="H64" s="914"/>
      <c r="I64" s="914"/>
      <c r="J64" s="914"/>
      <c r="K64" s="914"/>
      <c r="L64" s="914"/>
      <c r="M64" s="914"/>
      <c r="N64" s="914"/>
      <c r="O64" s="914"/>
      <c r="P64" s="914"/>
      <c r="Q64" s="914"/>
      <c r="R64" s="914"/>
      <c r="S64" s="914"/>
      <c r="T64" s="914"/>
      <c r="U64" s="915"/>
      <c r="V64" s="913"/>
      <c r="W64" s="914"/>
      <c r="X64" s="914"/>
      <c r="Y64" s="914"/>
      <c r="Z64" s="914"/>
      <c r="AA64" s="914"/>
      <c r="AB64" s="914"/>
      <c r="AC64" s="914"/>
      <c r="AD64" s="914"/>
      <c r="AE64" s="914"/>
      <c r="AF64" s="914"/>
      <c r="AG64" s="914"/>
      <c r="AH64" s="914"/>
      <c r="AI64" s="914"/>
      <c r="AJ64" s="914"/>
      <c r="AK64" s="914"/>
      <c r="AL64" s="914"/>
      <c r="AM64" s="914"/>
      <c r="AN64" s="914"/>
      <c r="AO64" s="915"/>
      <c r="AP64" s="450" t="s">
        <v>990</v>
      </c>
      <c r="AQ64" s="451"/>
      <c r="AR64" s="451"/>
      <c r="AS64" s="452"/>
      <c r="AT64" s="932" t="s">
        <v>696</v>
      </c>
      <c r="AU64" s="933"/>
      <c r="AV64" s="933"/>
      <c r="AW64" s="934"/>
    </row>
    <row r="65" spans="1:49" ht="14.25" customHeight="1">
      <c r="A65" s="931"/>
      <c r="B65" s="916"/>
      <c r="C65" s="917"/>
      <c r="D65" s="917"/>
      <c r="E65" s="917"/>
      <c r="F65" s="917"/>
      <c r="G65" s="917"/>
      <c r="H65" s="917"/>
      <c r="I65" s="917"/>
      <c r="J65" s="917"/>
      <c r="K65" s="917"/>
      <c r="L65" s="917"/>
      <c r="M65" s="917"/>
      <c r="N65" s="917"/>
      <c r="O65" s="917"/>
      <c r="P65" s="917"/>
      <c r="Q65" s="917"/>
      <c r="R65" s="917"/>
      <c r="S65" s="917"/>
      <c r="T65" s="917"/>
      <c r="U65" s="918"/>
      <c r="V65" s="916"/>
      <c r="W65" s="917"/>
      <c r="X65" s="917"/>
      <c r="Y65" s="917"/>
      <c r="Z65" s="917"/>
      <c r="AA65" s="917"/>
      <c r="AB65" s="917"/>
      <c r="AC65" s="917"/>
      <c r="AD65" s="917"/>
      <c r="AE65" s="917"/>
      <c r="AF65" s="917"/>
      <c r="AG65" s="917"/>
      <c r="AH65" s="917"/>
      <c r="AI65" s="917"/>
      <c r="AJ65" s="917"/>
      <c r="AK65" s="917"/>
      <c r="AL65" s="917"/>
      <c r="AM65" s="917"/>
      <c r="AN65" s="917"/>
      <c r="AO65" s="918"/>
      <c r="AP65" s="453" t="s">
        <v>991</v>
      </c>
      <c r="AQ65" s="262"/>
      <c r="AR65" s="262"/>
      <c r="AS65" s="262"/>
      <c r="AT65" s="910"/>
      <c r="AU65" s="911"/>
      <c r="AV65" s="911"/>
      <c r="AW65" s="912"/>
    </row>
    <row r="66" spans="1:49" ht="14.25" customHeight="1">
      <c r="A66" s="931"/>
      <c r="B66" s="916"/>
      <c r="C66" s="917"/>
      <c r="D66" s="917"/>
      <c r="E66" s="917"/>
      <c r="F66" s="917"/>
      <c r="G66" s="917"/>
      <c r="H66" s="917"/>
      <c r="I66" s="917"/>
      <c r="J66" s="917"/>
      <c r="K66" s="917"/>
      <c r="L66" s="917"/>
      <c r="M66" s="917"/>
      <c r="N66" s="917"/>
      <c r="O66" s="917"/>
      <c r="P66" s="917"/>
      <c r="Q66" s="917"/>
      <c r="R66" s="917"/>
      <c r="S66" s="917"/>
      <c r="T66" s="917"/>
      <c r="U66" s="918"/>
      <c r="V66" s="916"/>
      <c r="W66" s="917"/>
      <c r="X66" s="917"/>
      <c r="Y66" s="917"/>
      <c r="Z66" s="917"/>
      <c r="AA66" s="917"/>
      <c r="AB66" s="917"/>
      <c r="AC66" s="917"/>
      <c r="AD66" s="917"/>
      <c r="AE66" s="917"/>
      <c r="AF66" s="917"/>
      <c r="AG66" s="917"/>
      <c r="AH66" s="917"/>
      <c r="AI66" s="917"/>
      <c r="AJ66" s="917"/>
      <c r="AK66" s="917"/>
      <c r="AL66" s="917"/>
      <c r="AM66" s="917"/>
      <c r="AN66" s="917"/>
      <c r="AO66" s="918"/>
      <c r="AP66" s="935" t="s">
        <v>992</v>
      </c>
      <c r="AQ66" s="936"/>
      <c r="AR66" s="936"/>
      <c r="AS66" s="937"/>
      <c r="AT66" s="938"/>
      <c r="AU66" s="939"/>
      <c r="AV66" s="939"/>
      <c r="AW66" s="940"/>
    </row>
    <row r="67" spans="1:49" ht="14.25" customHeight="1">
      <c r="A67" s="931"/>
      <c r="B67" s="916"/>
      <c r="C67" s="917"/>
      <c r="D67" s="917"/>
      <c r="E67" s="917"/>
      <c r="F67" s="917"/>
      <c r="G67" s="917"/>
      <c r="H67" s="917"/>
      <c r="I67" s="917"/>
      <c r="J67" s="917"/>
      <c r="K67" s="917"/>
      <c r="L67" s="917"/>
      <c r="M67" s="917"/>
      <c r="N67" s="917"/>
      <c r="O67" s="917"/>
      <c r="P67" s="917"/>
      <c r="Q67" s="917"/>
      <c r="R67" s="917"/>
      <c r="S67" s="917"/>
      <c r="T67" s="917"/>
      <c r="U67" s="918"/>
      <c r="V67" s="916"/>
      <c r="W67" s="917"/>
      <c r="X67" s="917"/>
      <c r="Y67" s="917"/>
      <c r="Z67" s="917"/>
      <c r="AA67" s="917"/>
      <c r="AB67" s="917"/>
      <c r="AC67" s="917"/>
      <c r="AD67" s="917"/>
      <c r="AE67" s="917"/>
      <c r="AF67" s="917"/>
      <c r="AG67" s="917"/>
      <c r="AH67" s="917"/>
      <c r="AI67" s="917"/>
      <c r="AJ67" s="917"/>
      <c r="AK67" s="917"/>
      <c r="AL67" s="917"/>
      <c r="AM67" s="917"/>
      <c r="AN67" s="917"/>
      <c r="AO67" s="918"/>
      <c r="AP67" s="935"/>
      <c r="AQ67" s="936"/>
      <c r="AR67" s="936"/>
      <c r="AS67" s="937"/>
      <c r="AT67" s="941"/>
      <c r="AU67" s="942"/>
      <c r="AV67" s="942"/>
      <c r="AW67" s="943"/>
    </row>
    <row r="68" spans="1:49" ht="14.25" customHeight="1">
      <c r="A68" s="931"/>
      <c r="B68" s="916"/>
      <c r="C68" s="917"/>
      <c r="D68" s="917"/>
      <c r="E68" s="917"/>
      <c r="F68" s="917"/>
      <c r="G68" s="917"/>
      <c r="H68" s="917"/>
      <c r="I68" s="917"/>
      <c r="J68" s="917"/>
      <c r="K68" s="917"/>
      <c r="L68" s="917"/>
      <c r="M68" s="917"/>
      <c r="N68" s="917"/>
      <c r="O68" s="917"/>
      <c r="P68" s="917"/>
      <c r="Q68" s="917"/>
      <c r="R68" s="917"/>
      <c r="S68" s="917"/>
      <c r="T68" s="917"/>
      <c r="U68" s="918"/>
      <c r="V68" s="916"/>
      <c r="W68" s="917"/>
      <c r="X68" s="917"/>
      <c r="Y68" s="917"/>
      <c r="Z68" s="917"/>
      <c r="AA68" s="917"/>
      <c r="AB68" s="917"/>
      <c r="AC68" s="917"/>
      <c r="AD68" s="917"/>
      <c r="AE68" s="917"/>
      <c r="AF68" s="917"/>
      <c r="AG68" s="917"/>
      <c r="AH68" s="917"/>
      <c r="AI68" s="917"/>
      <c r="AJ68" s="917"/>
      <c r="AK68" s="917"/>
      <c r="AL68" s="917"/>
      <c r="AM68" s="917"/>
      <c r="AN68" s="917"/>
      <c r="AO68" s="918"/>
      <c r="AP68" s="944" t="s">
        <v>993</v>
      </c>
      <c r="AQ68" s="945"/>
      <c r="AR68" s="945"/>
      <c r="AS68" s="945"/>
      <c r="AT68" s="938"/>
      <c r="AU68" s="939"/>
      <c r="AV68" s="939"/>
      <c r="AW68" s="940"/>
    </row>
    <row r="69" spans="1:49" ht="14.25" customHeight="1">
      <c r="A69" s="931"/>
      <c r="B69" s="916"/>
      <c r="C69" s="917"/>
      <c r="D69" s="917"/>
      <c r="E69" s="917"/>
      <c r="F69" s="917"/>
      <c r="G69" s="917"/>
      <c r="H69" s="917"/>
      <c r="I69" s="917"/>
      <c r="J69" s="917"/>
      <c r="K69" s="917"/>
      <c r="L69" s="917"/>
      <c r="M69" s="917"/>
      <c r="N69" s="917"/>
      <c r="O69" s="917"/>
      <c r="P69" s="917"/>
      <c r="Q69" s="917"/>
      <c r="R69" s="917"/>
      <c r="S69" s="917"/>
      <c r="T69" s="917"/>
      <c r="U69" s="918"/>
      <c r="V69" s="916"/>
      <c r="W69" s="917"/>
      <c r="X69" s="917"/>
      <c r="Y69" s="917"/>
      <c r="Z69" s="917"/>
      <c r="AA69" s="917"/>
      <c r="AB69" s="917"/>
      <c r="AC69" s="917"/>
      <c r="AD69" s="917"/>
      <c r="AE69" s="917"/>
      <c r="AF69" s="917"/>
      <c r="AG69" s="917"/>
      <c r="AH69" s="917"/>
      <c r="AI69" s="917"/>
      <c r="AJ69" s="917"/>
      <c r="AK69" s="917"/>
      <c r="AL69" s="917"/>
      <c r="AM69" s="917"/>
      <c r="AN69" s="917"/>
      <c r="AO69" s="918"/>
      <c r="AP69" s="944"/>
      <c r="AQ69" s="945"/>
      <c r="AR69" s="945"/>
      <c r="AS69" s="945"/>
      <c r="AT69" s="941"/>
      <c r="AU69" s="942"/>
      <c r="AV69" s="942"/>
      <c r="AW69" s="943"/>
    </row>
    <row r="70" spans="1:49" ht="14.25" customHeight="1">
      <c r="A70" s="931"/>
      <c r="B70" s="919"/>
      <c r="C70" s="920"/>
      <c r="D70" s="920"/>
      <c r="E70" s="920"/>
      <c r="F70" s="920"/>
      <c r="G70" s="920"/>
      <c r="H70" s="920"/>
      <c r="I70" s="920"/>
      <c r="J70" s="920"/>
      <c r="K70" s="920"/>
      <c r="L70" s="920"/>
      <c r="M70" s="920"/>
      <c r="N70" s="920"/>
      <c r="O70" s="920"/>
      <c r="P70" s="920"/>
      <c r="Q70" s="920"/>
      <c r="R70" s="920"/>
      <c r="S70" s="920"/>
      <c r="T70" s="920"/>
      <c r="U70" s="921"/>
      <c r="V70" s="919"/>
      <c r="W70" s="920"/>
      <c r="X70" s="920"/>
      <c r="Y70" s="920"/>
      <c r="Z70" s="920"/>
      <c r="AA70" s="920"/>
      <c r="AB70" s="920"/>
      <c r="AC70" s="920"/>
      <c r="AD70" s="920"/>
      <c r="AE70" s="920"/>
      <c r="AF70" s="920"/>
      <c r="AG70" s="920"/>
      <c r="AH70" s="920"/>
      <c r="AI70" s="920"/>
      <c r="AJ70" s="920"/>
      <c r="AK70" s="920"/>
      <c r="AL70" s="920"/>
      <c r="AM70" s="920"/>
      <c r="AN70" s="920"/>
      <c r="AO70" s="921"/>
      <c r="AP70" s="946" t="str">
        <f t="array" aca="1" ref="AP70" ca="1">IF(RepairsPhotoIdentifier6="","",IF(INDIRECT("PropertyInspectionCatagoryPhoto"&amp;RIGHT("0"&amp;RepairsPhotoIdentifier6,2))="","",INDIRECT("PropertyInspectionCatagoryPhoto"&amp;RIGHT("0"&amp;RepairsPhotoIdentifier6,2))))</f>
        <v/>
      </c>
      <c r="AQ70" s="962"/>
      <c r="AR70" s="962"/>
      <c r="AS70" s="962"/>
      <c r="AT70" s="962"/>
      <c r="AU70" s="962"/>
      <c r="AV70" s="962"/>
      <c r="AW70" s="963"/>
    </row>
    <row r="71" spans="1:49" ht="14.25" customHeight="1">
      <c r="A71" s="931">
        <v>7</v>
      </c>
      <c r="B71" s="913"/>
      <c r="C71" s="914"/>
      <c r="D71" s="914"/>
      <c r="E71" s="914"/>
      <c r="F71" s="914"/>
      <c r="G71" s="914"/>
      <c r="H71" s="914"/>
      <c r="I71" s="914"/>
      <c r="J71" s="914"/>
      <c r="K71" s="914"/>
      <c r="L71" s="914"/>
      <c r="M71" s="914"/>
      <c r="N71" s="914"/>
      <c r="O71" s="914"/>
      <c r="P71" s="914"/>
      <c r="Q71" s="914"/>
      <c r="R71" s="914"/>
      <c r="S71" s="914"/>
      <c r="T71" s="914"/>
      <c r="U71" s="915"/>
      <c r="V71" s="913"/>
      <c r="W71" s="914"/>
      <c r="X71" s="914"/>
      <c r="Y71" s="914"/>
      <c r="Z71" s="914"/>
      <c r="AA71" s="914"/>
      <c r="AB71" s="914"/>
      <c r="AC71" s="914"/>
      <c r="AD71" s="914"/>
      <c r="AE71" s="914"/>
      <c r="AF71" s="914"/>
      <c r="AG71" s="914"/>
      <c r="AH71" s="914"/>
      <c r="AI71" s="914"/>
      <c r="AJ71" s="914"/>
      <c r="AK71" s="914"/>
      <c r="AL71" s="914"/>
      <c r="AM71" s="914"/>
      <c r="AN71" s="914"/>
      <c r="AO71" s="915"/>
      <c r="AP71" s="450" t="s">
        <v>990</v>
      </c>
      <c r="AQ71" s="451"/>
      <c r="AR71" s="451"/>
      <c r="AS71" s="452"/>
      <c r="AT71" s="932" t="s">
        <v>696</v>
      </c>
      <c r="AU71" s="933"/>
      <c r="AV71" s="933"/>
      <c r="AW71" s="934"/>
    </row>
    <row r="72" spans="1:49" ht="14.25" customHeight="1">
      <c r="A72" s="931"/>
      <c r="B72" s="916"/>
      <c r="C72" s="917"/>
      <c r="D72" s="917"/>
      <c r="E72" s="917"/>
      <c r="F72" s="917"/>
      <c r="G72" s="917"/>
      <c r="H72" s="917"/>
      <c r="I72" s="917"/>
      <c r="J72" s="917"/>
      <c r="K72" s="917"/>
      <c r="L72" s="917"/>
      <c r="M72" s="917"/>
      <c r="N72" s="917"/>
      <c r="O72" s="917"/>
      <c r="P72" s="917"/>
      <c r="Q72" s="917"/>
      <c r="R72" s="917"/>
      <c r="S72" s="917"/>
      <c r="T72" s="917"/>
      <c r="U72" s="918"/>
      <c r="V72" s="916"/>
      <c r="W72" s="917"/>
      <c r="X72" s="917"/>
      <c r="Y72" s="917"/>
      <c r="Z72" s="917"/>
      <c r="AA72" s="917"/>
      <c r="AB72" s="917"/>
      <c r="AC72" s="917"/>
      <c r="AD72" s="917"/>
      <c r="AE72" s="917"/>
      <c r="AF72" s="917"/>
      <c r="AG72" s="917"/>
      <c r="AH72" s="917"/>
      <c r="AI72" s="917"/>
      <c r="AJ72" s="917"/>
      <c r="AK72" s="917"/>
      <c r="AL72" s="917"/>
      <c r="AM72" s="917"/>
      <c r="AN72" s="917"/>
      <c r="AO72" s="918"/>
      <c r="AP72" s="453" t="s">
        <v>994</v>
      </c>
      <c r="AQ72" s="262"/>
      <c r="AR72" s="262"/>
      <c r="AS72" s="262"/>
      <c r="AT72" s="910"/>
      <c r="AU72" s="911"/>
      <c r="AV72" s="911"/>
      <c r="AW72" s="912"/>
    </row>
    <row r="73" spans="1:49" ht="14.25" customHeight="1">
      <c r="A73" s="931"/>
      <c r="B73" s="916"/>
      <c r="C73" s="917"/>
      <c r="D73" s="917"/>
      <c r="E73" s="917"/>
      <c r="F73" s="917"/>
      <c r="G73" s="917"/>
      <c r="H73" s="917"/>
      <c r="I73" s="917"/>
      <c r="J73" s="917"/>
      <c r="K73" s="917"/>
      <c r="L73" s="917"/>
      <c r="M73" s="917"/>
      <c r="N73" s="917"/>
      <c r="O73" s="917"/>
      <c r="P73" s="917"/>
      <c r="Q73" s="917"/>
      <c r="R73" s="917"/>
      <c r="S73" s="917"/>
      <c r="T73" s="917"/>
      <c r="U73" s="918"/>
      <c r="V73" s="916"/>
      <c r="W73" s="917"/>
      <c r="X73" s="917"/>
      <c r="Y73" s="917"/>
      <c r="Z73" s="917"/>
      <c r="AA73" s="917"/>
      <c r="AB73" s="917"/>
      <c r="AC73" s="917"/>
      <c r="AD73" s="917"/>
      <c r="AE73" s="917"/>
      <c r="AF73" s="917"/>
      <c r="AG73" s="917"/>
      <c r="AH73" s="917"/>
      <c r="AI73" s="917"/>
      <c r="AJ73" s="917"/>
      <c r="AK73" s="917"/>
      <c r="AL73" s="917"/>
      <c r="AM73" s="917"/>
      <c r="AN73" s="917"/>
      <c r="AO73" s="918"/>
      <c r="AP73" s="935" t="s">
        <v>992</v>
      </c>
      <c r="AQ73" s="936"/>
      <c r="AR73" s="936"/>
      <c r="AS73" s="937"/>
      <c r="AT73" s="938"/>
      <c r="AU73" s="939"/>
      <c r="AV73" s="939"/>
      <c r="AW73" s="940"/>
    </row>
    <row r="74" spans="1:49" ht="14.25" customHeight="1">
      <c r="A74" s="931"/>
      <c r="B74" s="916"/>
      <c r="C74" s="917"/>
      <c r="D74" s="917"/>
      <c r="E74" s="917"/>
      <c r="F74" s="917"/>
      <c r="G74" s="917"/>
      <c r="H74" s="917"/>
      <c r="I74" s="917"/>
      <c r="J74" s="917"/>
      <c r="K74" s="917"/>
      <c r="L74" s="917"/>
      <c r="M74" s="917"/>
      <c r="N74" s="917"/>
      <c r="O74" s="917"/>
      <c r="P74" s="917"/>
      <c r="Q74" s="917"/>
      <c r="R74" s="917"/>
      <c r="S74" s="917"/>
      <c r="T74" s="917"/>
      <c r="U74" s="918"/>
      <c r="V74" s="916"/>
      <c r="W74" s="917"/>
      <c r="X74" s="917"/>
      <c r="Y74" s="917"/>
      <c r="Z74" s="917"/>
      <c r="AA74" s="917"/>
      <c r="AB74" s="917"/>
      <c r="AC74" s="917"/>
      <c r="AD74" s="917"/>
      <c r="AE74" s="917"/>
      <c r="AF74" s="917"/>
      <c r="AG74" s="917"/>
      <c r="AH74" s="917"/>
      <c r="AI74" s="917"/>
      <c r="AJ74" s="917"/>
      <c r="AK74" s="917"/>
      <c r="AL74" s="917"/>
      <c r="AM74" s="917"/>
      <c r="AN74" s="917"/>
      <c r="AO74" s="918"/>
      <c r="AP74" s="935"/>
      <c r="AQ74" s="936"/>
      <c r="AR74" s="936"/>
      <c r="AS74" s="937"/>
      <c r="AT74" s="941"/>
      <c r="AU74" s="942"/>
      <c r="AV74" s="942"/>
      <c r="AW74" s="943"/>
    </row>
    <row r="75" spans="1:49" ht="14.25" customHeight="1">
      <c r="A75" s="931"/>
      <c r="B75" s="916"/>
      <c r="C75" s="917"/>
      <c r="D75" s="917"/>
      <c r="E75" s="917"/>
      <c r="F75" s="917"/>
      <c r="G75" s="917"/>
      <c r="H75" s="917"/>
      <c r="I75" s="917"/>
      <c r="J75" s="917"/>
      <c r="K75" s="917"/>
      <c r="L75" s="917"/>
      <c r="M75" s="917"/>
      <c r="N75" s="917"/>
      <c r="O75" s="917"/>
      <c r="P75" s="917"/>
      <c r="Q75" s="917"/>
      <c r="R75" s="917"/>
      <c r="S75" s="917"/>
      <c r="T75" s="917"/>
      <c r="U75" s="918"/>
      <c r="V75" s="916"/>
      <c r="W75" s="917"/>
      <c r="X75" s="917"/>
      <c r="Y75" s="917"/>
      <c r="Z75" s="917"/>
      <c r="AA75" s="917"/>
      <c r="AB75" s="917"/>
      <c r="AC75" s="917"/>
      <c r="AD75" s="917"/>
      <c r="AE75" s="917"/>
      <c r="AF75" s="917"/>
      <c r="AG75" s="917"/>
      <c r="AH75" s="917"/>
      <c r="AI75" s="917"/>
      <c r="AJ75" s="917"/>
      <c r="AK75" s="917"/>
      <c r="AL75" s="917"/>
      <c r="AM75" s="917"/>
      <c r="AN75" s="917"/>
      <c r="AO75" s="918"/>
      <c r="AP75" s="944" t="s">
        <v>993</v>
      </c>
      <c r="AQ75" s="945"/>
      <c r="AR75" s="945"/>
      <c r="AS75" s="945"/>
      <c r="AT75" s="938"/>
      <c r="AU75" s="939"/>
      <c r="AV75" s="939"/>
      <c r="AW75" s="940"/>
    </row>
    <row r="76" spans="1:49" ht="14.25" customHeight="1">
      <c r="A76" s="931"/>
      <c r="B76" s="916"/>
      <c r="C76" s="917"/>
      <c r="D76" s="917"/>
      <c r="E76" s="917"/>
      <c r="F76" s="917"/>
      <c r="G76" s="917"/>
      <c r="H76" s="917"/>
      <c r="I76" s="917"/>
      <c r="J76" s="917"/>
      <c r="K76" s="917"/>
      <c r="L76" s="917"/>
      <c r="M76" s="917"/>
      <c r="N76" s="917"/>
      <c r="O76" s="917"/>
      <c r="P76" s="917"/>
      <c r="Q76" s="917"/>
      <c r="R76" s="917"/>
      <c r="S76" s="917"/>
      <c r="T76" s="917"/>
      <c r="U76" s="918"/>
      <c r="V76" s="916"/>
      <c r="W76" s="917"/>
      <c r="X76" s="917"/>
      <c r="Y76" s="917"/>
      <c r="Z76" s="917"/>
      <c r="AA76" s="917"/>
      <c r="AB76" s="917"/>
      <c r="AC76" s="917"/>
      <c r="AD76" s="917"/>
      <c r="AE76" s="917"/>
      <c r="AF76" s="917"/>
      <c r="AG76" s="917"/>
      <c r="AH76" s="917"/>
      <c r="AI76" s="917"/>
      <c r="AJ76" s="917"/>
      <c r="AK76" s="917"/>
      <c r="AL76" s="917"/>
      <c r="AM76" s="917"/>
      <c r="AN76" s="917"/>
      <c r="AO76" s="918"/>
      <c r="AP76" s="944"/>
      <c r="AQ76" s="945"/>
      <c r="AR76" s="945"/>
      <c r="AS76" s="945"/>
      <c r="AT76" s="941"/>
      <c r="AU76" s="942"/>
      <c r="AV76" s="942"/>
      <c r="AW76" s="943"/>
    </row>
    <row r="77" spans="1:49" ht="14.25" customHeight="1">
      <c r="A77" s="931"/>
      <c r="B77" s="919"/>
      <c r="C77" s="920"/>
      <c r="D77" s="920"/>
      <c r="E77" s="920"/>
      <c r="F77" s="920"/>
      <c r="G77" s="920"/>
      <c r="H77" s="920"/>
      <c r="I77" s="920"/>
      <c r="J77" s="920"/>
      <c r="K77" s="920"/>
      <c r="L77" s="920"/>
      <c r="M77" s="920"/>
      <c r="N77" s="920"/>
      <c r="O77" s="920"/>
      <c r="P77" s="920"/>
      <c r="Q77" s="920"/>
      <c r="R77" s="920"/>
      <c r="S77" s="920"/>
      <c r="T77" s="920"/>
      <c r="U77" s="921"/>
      <c r="V77" s="919"/>
      <c r="W77" s="920"/>
      <c r="X77" s="920"/>
      <c r="Y77" s="920"/>
      <c r="Z77" s="920"/>
      <c r="AA77" s="920"/>
      <c r="AB77" s="920"/>
      <c r="AC77" s="920"/>
      <c r="AD77" s="920"/>
      <c r="AE77" s="920"/>
      <c r="AF77" s="920"/>
      <c r="AG77" s="920"/>
      <c r="AH77" s="920"/>
      <c r="AI77" s="920"/>
      <c r="AJ77" s="920"/>
      <c r="AK77" s="920"/>
      <c r="AL77" s="920"/>
      <c r="AM77" s="920"/>
      <c r="AN77" s="920"/>
      <c r="AO77" s="921"/>
      <c r="AP77" s="946" t="str">
        <f t="array" aca="1" ref="AP77" ca="1">IF(RepairsPhotoIdentifier7="","",IF(INDIRECT("PropertyInspectionCatagoryPhoto"&amp;RIGHT("0"&amp;RepairsPhotoIdentifier7,2))="","",INDIRECT("PropertyInspectionCatagoryPhoto"&amp;RIGHT("0"&amp;RepairsPhotoIdentifier7,2))))</f>
        <v/>
      </c>
      <c r="AQ77" s="962"/>
      <c r="AR77" s="962"/>
      <c r="AS77" s="962"/>
      <c r="AT77" s="962"/>
      <c r="AU77" s="962"/>
      <c r="AV77" s="962"/>
      <c r="AW77" s="963"/>
    </row>
    <row r="78" spans="1:49" ht="14.25" hidden="1" customHeight="1">
      <c r="A78" s="931">
        <v>8</v>
      </c>
      <c r="B78" s="913"/>
      <c r="C78" s="914"/>
      <c r="D78" s="914"/>
      <c r="E78" s="914"/>
      <c r="F78" s="914"/>
      <c r="G78" s="914"/>
      <c r="H78" s="914"/>
      <c r="I78" s="914"/>
      <c r="J78" s="914"/>
      <c r="K78" s="914"/>
      <c r="L78" s="914"/>
      <c r="M78" s="914"/>
      <c r="N78" s="914"/>
      <c r="O78" s="914"/>
      <c r="P78" s="914"/>
      <c r="Q78" s="914"/>
      <c r="R78" s="914"/>
      <c r="S78" s="914"/>
      <c r="T78" s="914"/>
      <c r="U78" s="915"/>
      <c r="V78" s="913"/>
      <c r="W78" s="914"/>
      <c r="X78" s="914"/>
      <c r="Y78" s="914"/>
      <c r="Z78" s="914"/>
      <c r="AA78" s="914"/>
      <c r="AB78" s="914"/>
      <c r="AC78" s="914"/>
      <c r="AD78" s="914"/>
      <c r="AE78" s="914"/>
      <c r="AF78" s="914"/>
      <c r="AG78" s="914"/>
      <c r="AH78" s="914"/>
      <c r="AI78" s="914"/>
      <c r="AJ78" s="914"/>
      <c r="AK78" s="914"/>
      <c r="AL78" s="914"/>
      <c r="AM78" s="914"/>
      <c r="AN78" s="914"/>
      <c r="AO78" s="915"/>
      <c r="AP78" s="450" t="s">
        <v>990</v>
      </c>
      <c r="AQ78" s="451"/>
      <c r="AR78" s="451"/>
      <c r="AS78" s="452"/>
      <c r="AT78" s="932"/>
      <c r="AU78" s="933"/>
      <c r="AV78" s="933"/>
      <c r="AW78" s="934"/>
    </row>
    <row r="79" spans="1:49" ht="14.25" hidden="1" customHeight="1">
      <c r="A79" s="931"/>
      <c r="B79" s="916"/>
      <c r="C79" s="917"/>
      <c r="D79" s="917"/>
      <c r="E79" s="917"/>
      <c r="F79" s="917"/>
      <c r="G79" s="917"/>
      <c r="H79" s="917"/>
      <c r="I79" s="917"/>
      <c r="J79" s="917"/>
      <c r="K79" s="917"/>
      <c r="L79" s="917"/>
      <c r="M79" s="917"/>
      <c r="N79" s="917"/>
      <c r="O79" s="917"/>
      <c r="P79" s="917"/>
      <c r="Q79" s="917"/>
      <c r="R79" s="917"/>
      <c r="S79" s="917"/>
      <c r="T79" s="917"/>
      <c r="U79" s="918"/>
      <c r="V79" s="916"/>
      <c r="W79" s="917"/>
      <c r="X79" s="917"/>
      <c r="Y79" s="917"/>
      <c r="Z79" s="917"/>
      <c r="AA79" s="917"/>
      <c r="AB79" s="917"/>
      <c r="AC79" s="917"/>
      <c r="AD79" s="917"/>
      <c r="AE79" s="917"/>
      <c r="AF79" s="917"/>
      <c r="AG79" s="917"/>
      <c r="AH79" s="917"/>
      <c r="AI79" s="917"/>
      <c r="AJ79" s="917"/>
      <c r="AK79" s="917"/>
      <c r="AL79" s="917"/>
      <c r="AM79" s="917"/>
      <c r="AN79" s="917"/>
      <c r="AO79" s="918"/>
      <c r="AP79" s="453" t="s">
        <v>991</v>
      </c>
      <c r="AQ79" s="262"/>
      <c r="AR79" s="262"/>
      <c r="AS79" s="262"/>
      <c r="AT79" s="910"/>
      <c r="AU79" s="911"/>
      <c r="AV79" s="911"/>
      <c r="AW79" s="912"/>
    </row>
    <row r="80" spans="1:49" ht="14.25" hidden="1" customHeight="1">
      <c r="A80" s="931"/>
      <c r="B80" s="916"/>
      <c r="C80" s="917"/>
      <c r="D80" s="917"/>
      <c r="E80" s="917"/>
      <c r="F80" s="917"/>
      <c r="G80" s="917"/>
      <c r="H80" s="917"/>
      <c r="I80" s="917"/>
      <c r="J80" s="917"/>
      <c r="K80" s="917"/>
      <c r="L80" s="917"/>
      <c r="M80" s="917"/>
      <c r="N80" s="917"/>
      <c r="O80" s="917"/>
      <c r="P80" s="917"/>
      <c r="Q80" s="917"/>
      <c r="R80" s="917"/>
      <c r="S80" s="917"/>
      <c r="T80" s="917"/>
      <c r="U80" s="918"/>
      <c r="V80" s="916"/>
      <c r="W80" s="917"/>
      <c r="X80" s="917"/>
      <c r="Y80" s="917"/>
      <c r="Z80" s="917"/>
      <c r="AA80" s="917"/>
      <c r="AB80" s="917"/>
      <c r="AC80" s="917"/>
      <c r="AD80" s="917"/>
      <c r="AE80" s="917"/>
      <c r="AF80" s="917"/>
      <c r="AG80" s="917"/>
      <c r="AH80" s="917"/>
      <c r="AI80" s="917"/>
      <c r="AJ80" s="917"/>
      <c r="AK80" s="917"/>
      <c r="AL80" s="917"/>
      <c r="AM80" s="917"/>
      <c r="AN80" s="917"/>
      <c r="AO80" s="918"/>
      <c r="AP80" s="935" t="s">
        <v>992</v>
      </c>
      <c r="AQ80" s="936"/>
      <c r="AR80" s="936"/>
      <c r="AS80" s="937"/>
      <c r="AT80" s="938"/>
      <c r="AU80" s="939"/>
      <c r="AV80" s="939"/>
      <c r="AW80" s="940"/>
    </row>
    <row r="81" spans="1:49" ht="14.25" hidden="1" customHeight="1">
      <c r="A81" s="931"/>
      <c r="B81" s="916"/>
      <c r="C81" s="917"/>
      <c r="D81" s="917"/>
      <c r="E81" s="917"/>
      <c r="F81" s="917"/>
      <c r="G81" s="917"/>
      <c r="H81" s="917"/>
      <c r="I81" s="917"/>
      <c r="J81" s="917"/>
      <c r="K81" s="917"/>
      <c r="L81" s="917"/>
      <c r="M81" s="917"/>
      <c r="N81" s="917"/>
      <c r="O81" s="917"/>
      <c r="P81" s="917"/>
      <c r="Q81" s="917"/>
      <c r="R81" s="917"/>
      <c r="S81" s="917"/>
      <c r="T81" s="917"/>
      <c r="U81" s="918"/>
      <c r="V81" s="916"/>
      <c r="W81" s="917"/>
      <c r="X81" s="917"/>
      <c r="Y81" s="917"/>
      <c r="Z81" s="917"/>
      <c r="AA81" s="917"/>
      <c r="AB81" s="917"/>
      <c r="AC81" s="917"/>
      <c r="AD81" s="917"/>
      <c r="AE81" s="917"/>
      <c r="AF81" s="917"/>
      <c r="AG81" s="917"/>
      <c r="AH81" s="917"/>
      <c r="AI81" s="917"/>
      <c r="AJ81" s="917"/>
      <c r="AK81" s="917"/>
      <c r="AL81" s="917"/>
      <c r="AM81" s="917"/>
      <c r="AN81" s="917"/>
      <c r="AO81" s="918"/>
      <c r="AP81" s="935"/>
      <c r="AQ81" s="936"/>
      <c r="AR81" s="936"/>
      <c r="AS81" s="937"/>
      <c r="AT81" s="941"/>
      <c r="AU81" s="942"/>
      <c r="AV81" s="942"/>
      <c r="AW81" s="943"/>
    </row>
    <row r="82" spans="1:49" ht="14.25" hidden="1" customHeight="1">
      <c r="A82" s="931"/>
      <c r="B82" s="916"/>
      <c r="C82" s="917"/>
      <c r="D82" s="917"/>
      <c r="E82" s="917"/>
      <c r="F82" s="917"/>
      <c r="G82" s="917"/>
      <c r="H82" s="917"/>
      <c r="I82" s="917"/>
      <c r="J82" s="917"/>
      <c r="K82" s="917"/>
      <c r="L82" s="917"/>
      <c r="M82" s="917"/>
      <c r="N82" s="917"/>
      <c r="O82" s="917"/>
      <c r="P82" s="917"/>
      <c r="Q82" s="917"/>
      <c r="R82" s="917"/>
      <c r="S82" s="917"/>
      <c r="T82" s="917"/>
      <c r="U82" s="918"/>
      <c r="V82" s="916"/>
      <c r="W82" s="917"/>
      <c r="X82" s="917"/>
      <c r="Y82" s="917"/>
      <c r="Z82" s="917"/>
      <c r="AA82" s="917"/>
      <c r="AB82" s="917"/>
      <c r="AC82" s="917"/>
      <c r="AD82" s="917"/>
      <c r="AE82" s="917"/>
      <c r="AF82" s="917"/>
      <c r="AG82" s="917"/>
      <c r="AH82" s="917"/>
      <c r="AI82" s="917"/>
      <c r="AJ82" s="917"/>
      <c r="AK82" s="917"/>
      <c r="AL82" s="917"/>
      <c r="AM82" s="917"/>
      <c r="AN82" s="917"/>
      <c r="AO82" s="918"/>
      <c r="AP82" s="944" t="s">
        <v>993</v>
      </c>
      <c r="AQ82" s="945"/>
      <c r="AR82" s="945"/>
      <c r="AS82" s="945"/>
      <c r="AT82" s="938"/>
      <c r="AU82" s="939"/>
      <c r="AV82" s="939"/>
      <c r="AW82" s="940"/>
    </row>
    <row r="83" spans="1:49" ht="14.25" hidden="1" customHeight="1">
      <c r="A83" s="931"/>
      <c r="B83" s="916"/>
      <c r="C83" s="917"/>
      <c r="D83" s="917"/>
      <c r="E83" s="917"/>
      <c r="F83" s="917"/>
      <c r="G83" s="917"/>
      <c r="H83" s="917"/>
      <c r="I83" s="917"/>
      <c r="J83" s="917"/>
      <c r="K83" s="917"/>
      <c r="L83" s="917"/>
      <c r="M83" s="917"/>
      <c r="N83" s="917"/>
      <c r="O83" s="917"/>
      <c r="P83" s="917"/>
      <c r="Q83" s="917"/>
      <c r="R83" s="917"/>
      <c r="S83" s="917"/>
      <c r="T83" s="917"/>
      <c r="U83" s="918"/>
      <c r="V83" s="916"/>
      <c r="W83" s="917"/>
      <c r="X83" s="917"/>
      <c r="Y83" s="917"/>
      <c r="Z83" s="917"/>
      <c r="AA83" s="917"/>
      <c r="AB83" s="917"/>
      <c r="AC83" s="917"/>
      <c r="AD83" s="917"/>
      <c r="AE83" s="917"/>
      <c r="AF83" s="917"/>
      <c r="AG83" s="917"/>
      <c r="AH83" s="917"/>
      <c r="AI83" s="917"/>
      <c r="AJ83" s="917"/>
      <c r="AK83" s="917"/>
      <c r="AL83" s="917"/>
      <c r="AM83" s="917"/>
      <c r="AN83" s="917"/>
      <c r="AO83" s="918"/>
      <c r="AP83" s="944"/>
      <c r="AQ83" s="945"/>
      <c r="AR83" s="945"/>
      <c r="AS83" s="945"/>
      <c r="AT83" s="941"/>
      <c r="AU83" s="942"/>
      <c r="AV83" s="942"/>
      <c r="AW83" s="943"/>
    </row>
    <row r="84" spans="1:49" ht="14.25" hidden="1" customHeight="1">
      <c r="A84" s="931"/>
      <c r="B84" s="919"/>
      <c r="C84" s="920"/>
      <c r="D84" s="920"/>
      <c r="E84" s="920"/>
      <c r="F84" s="920"/>
      <c r="G84" s="920"/>
      <c r="H84" s="920"/>
      <c r="I84" s="920"/>
      <c r="J84" s="920"/>
      <c r="K84" s="920"/>
      <c r="L84" s="920"/>
      <c r="M84" s="920"/>
      <c r="N84" s="920"/>
      <c r="O84" s="920"/>
      <c r="P84" s="920"/>
      <c r="Q84" s="920"/>
      <c r="R84" s="920"/>
      <c r="S84" s="920"/>
      <c r="T84" s="920"/>
      <c r="U84" s="921"/>
      <c r="V84" s="919"/>
      <c r="W84" s="920"/>
      <c r="X84" s="920"/>
      <c r="Y84" s="920"/>
      <c r="Z84" s="920"/>
      <c r="AA84" s="920"/>
      <c r="AB84" s="920"/>
      <c r="AC84" s="920"/>
      <c r="AD84" s="920"/>
      <c r="AE84" s="920"/>
      <c r="AF84" s="920"/>
      <c r="AG84" s="920"/>
      <c r="AH84" s="920"/>
      <c r="AI84" s="920"/>
      <c r="AJ84" s="920"/>
      <c r="AK84" s="920"/>
      <c r="AL84" s="920"/>
      <c r="AM84" s="920"/>
      <c r="AN84" s="920"/>
      <c r="AO84" s="921"/>
      <c r="AP84" s="946" t="str">
        <f t="array" aca="1" ref="AP84" ca="1">IF(RepairsPhotoIdentifier8="","",IF(INDIRECT("PropertyInspectionCatagoryPhoto"&amp;RIGHT("0"&amp;RepairsPhotoIdentifier8,2))="","",INDIRECT("PropertyInspectionCatagoryPhoto"&amp;RIGHT("0"&amp;RepairsPhotoIdentifier8,2))))</f>
        <v/>
      </c>
      <c r="AQ84" s="962"/>
      <c r="AR84" s="962"/>
      <c r="AS84" s="962"/>
      <c r="AT84" s="962"/>
      <c r="AU84" s="962"/>
      <c r="AV84" s="962"/>
      <c r="AW84" s="963"/>
    </row>
    <row r="85" spans="1:49" ht="14.25" hidden="1" customHeight="1">
      <c r="A85" s="931">
        <v>9</v>
      </c>
      <c r="B85" s="913"/>
      <c r="C85" s="914"/>
      <c r="D85" s="914"/>
      <c r="E85" s="914"/>
      <c r="F85" s="914"/>
      <c r="G85" s="914"/>
      <c r="H85" s="914"/>
      <c r="I85" s="914"/>
      <c r="J85" s="914"/>
      <c r="K85" s="914"/>
      <c r="L85" s="914"/>
      <c r="M85" s="914"/>
      <c r="N85" s="914"/>
      <c r="O85" s="914"/>
      <c r="P85" s="914"/>
      <c r="Q85" s="914"/>
      <c r="R85" s="914"/>
      <c r="S85" s="914"/>
      <c r="T85" s="914"/>
      <c r="U85" s="915"/>
      <c r="V85" s="913"/>
      <c r="W85" s="914"/>
      <c r="X85" s="914"/>
      <c r="Y85" s="914"/>
      <c r="Z85" s="914"/>
      <c r="AA85" s="914"/>
      <c r="AB85" s="914"/>
      <c r="AC85" s="914"/>
      <c r="AD85" s="914"/>
      <c r="AE85" s="914"/>
      <c r="AF85" s="914"/>
      <c r="AG85" s="914"/>
      <c r="AH85" s="914"/>
      <c r="AI85" s="914"/>
      <c r="AJ85" s="914"/>
      <c r="AK85" s="914"/>
      <c r="AL85" s="914"/>
      <c r="AM85" s="914"/>
      <c r="AN85" s="914"/>
      <c r="AO85" s="915"/>
      <c r="AP85" s="450" t="s">
        <v>990</v>
      </c>
      <c r="AQ85" s="451"/>
      <c r="AR85" s="451"/>
      <c r="AS85" s="452"/>
      <c r="AT85" s="932"/>
      <c r="AU85" s="933"/>
      <c r="AV85" s="933"/>
      <c r="AW85" s="934"/>
    </row>
    <row r="86" spans="1:49" ht="14.25" hidden="1" customHeight="1">
      <c r="A86" s="931"/>
      <c r="B86" s="916"/>
      <c r="C86" s="917"/>
      <c r="D86" s="917"/>
      <c r="E86" s="917"/>
      <c r="F86" s="917"/>
      <c r="G86" s="917"/>
      <c r="H86" s="917"/>
      <c r="I86" s="917"/>
      <c r="J86" s="917"/>
      <c r="K86" s="917"/>
      <c r="L86" s="917"/>
      <c r="M86" s="917"/>
      <c r="N86" s="917"/>
      <c r="O86" s="917"/>
      <c r="P86" s="917"/>
      <c r="Q86" s="917"/>
      <c r="R86" s="917"/>
      <c r="S86" s="917"/>
      <c r="T86" s="917"/>
      <c r="U86" s="918"/>
      <c r="V86" s="916"/>
      <c r="W86" s="917"/>
      <c r="X86" s="917"/>
      <c r="Y86" s="917"/>
      <c r="Z86" s="917"/>
      <c r="AA86" s="917"/>
      <c r="AB86" s="917"/>
      <c r="AC86" s="917"/>
      <c r="AD86" s="917"/>
      <c r="AE86" s="917"/>
      <c r="AF86" s="917"/>
      <c r="AG86" s="917"/>
      <c r="AH86" s="917"/>
      <c r="AI86" s="917"/>
      <c r="AJ86" s="917"/>
      <c r="AK86" s="917"/>
      <c r="AL86" s="917"/>
      <c r="AM86" s="917"/>
      <c r="AN86" s="917"/>
      <c r="AO86" s="918"/>
      <c r="AP86" s="453" t="s">
        <v>994</v>
      </c>
      <c r="AQ86" s="262"/>
      <c r="AR86" s="262"/>
      <c r="AS86" s="262"/>
      <c r="AT86" s="910"/>
      <c r="AU86" s="911"/>
      <c r="AV86" s="911"/>
      <c r="AW86" s="912"/>
    </row>
    <row r="87" spans="1:49" ht="14.25" hidden="1" customHeight="1">
      <c r="A87" s="931"/>
      <c r="B87" s="916"/>
      <c r="C87" s="917"/>
      <c r="D87" s="917"/>
      <c r="E87" s="917"/>
      <c r="F87" s="917"/>
      <c r="G87" s="917"/>
      <c r="H87" s="917"/>
      <c r="I87" s="917"/>
      <c r="J87" s="917"/>
      <c r="K87" s="917"/>
      <c r="L87" s="917"/>
      <c r="M87" s="917"/>
      <c r="N87" s="917"/>
      <c r="O87" s="917"/>
      <c r="P87" s="917"/>
      <c r="Q87" s="917"/>
      <c r="R87" s="917"/>
      <c r="S87" s="917"/>
      <c r="T87" s="917"/>
      <c r="U87" s="918"/>
      <c r="V87" s="916"/>
      <c r="W87" s="917"/>
      <c r="X87" s="917"/>
      <c r="Y87" s="917"/>
      <c r="Z87" s="917"/>
      <c r="AA87" s="917"/>
      <c r="AB87" s="917"/>
      <c r="AC87" s="917"/>
      <c r="AD87" s="917"/>
      <c r="AE87" s="917"/>
      <c r="AF87" s="917"/>
      <c r="AG87" s="917"/>
      <c r="AH87" s="917"/>
      <c r="AI87" s="917"/>
      <c r="AJ87" s="917"/>
      <c r="AK87" s="917"/>
      <c r="AL87" s="917"/>
      <c r="AM87" s="917"/>
      <c r="AN87" s="917"/>
      <c r="AO87" s="918"/>
      <c r="AP87" s="935" t="s">
        <v>992</v>
      </c>
      <c r="AQ87" s="936"/>
      <c r="AR87" s="936"/>
      <c r="AS87" s="937"/>
      <c r="AT87" s="938"/>
      <c r="AU87" s="939"/>
      <c r="AV87" s="939"/>
      <c r="AW87" s="940"/>
    </row>
    <row r="88" spans="1:49" ht="14.25" hidden="1" customHeight="1">
      <c r="A88" s="931"/>
      <c r="B88" s="916"/>
      <c r="C88" s="917"/>
      <c r="D88" s="917"/>
      <c r="E88" s="917"/>
      <c r="F88" s="917"/>
      <c r="G88" s="917"/>
      <c r="H88" s="917"/>
      <c r="I88" s="917"/>
      <c r="J88" s="917"/>
      <c r="K88" s="917"/>
      <c r="L88" s="917"/>
      <c r="M88" s="917"/>
      <c r="N88" s="917"/>
      <c r="O88" s="917"/>
      <c r="P88" s="917"/>
      <c r="Q88" s="917"/>
      <c r="R88" s="917"/>
      <c r="S88" s="917"/>
      <c r="T88" s="917"/>
      <c r="U88" s="918"/>
      <c r="V88" s="916"/>
      <c r="W88" s="917"/>
      <c r="X88" s="917"/>
      <c r="Y88" s="917"/>
      <c r="Z88" s="917"/>
      <c r="AA88" s="917"/>
      <c r="AB88" s="917"/>
      <c r="AC88" s="917"/>
      <c r="AD88" s="917"/>
      <c r="AE88" s="917"/>
      <c r="AF88" s="917"/>
      <c r="AG88" s="917"/>
      <c r="AH88" s="917"/>
      <c r="AI88" s="917"/>
      <c r="AJ88" s="917"/>
      <c r="AK88" s="917"/>
      <c r="AL88" s="917"/>
      <c r="AM88" s="917"/>
      <c r="AN88" s="917"/>
      <c r="AO88" s="918"/>
      <c r="AP88" s="935"/>
      <c r="AQ88" s="936"/>
      <c r="AR88" s="936"/>
      <c r="AS88" s="937"/>
      <c r="AT88" s="941"/>
      <c r="AU88" s="942"/>
      <c r="AV88" s="942"/>
      <c r="AW88" s="943"/>
    </row>
    <row r="89" spans="1:49" ht="14.25" hidden="1" customHeight="1">
      <c r="A89" s="931"/>
      <c r="B89" s="916"/>
      <c r="C89" s="917"/>
      <c r="D89" s="917"/>
      <c r="E89" s="917"/>
      <c r="F89" s="917"/>
      <c r="G89" s="917"/>
      <c r="H89" s="917"/>
      <c r="I89" s="917"/>
      <c r="J89" s="917"/>
      <c r="K89" s="917"/>
      <c r="L89" s="917"/>
      <c r="M89" s="917"/>
      <c r="N89" s="917"/>
      <c r="O89" s="917"/>
      <c r="P89" s="917"/>
      <c r="Q89" s="917"/>
      <c r="R89" s="917"/>
      <c r="S89" s="917"/>
      <c r="T89" s="917"/>
      <c r="U89" s="918"/>
      <c r="V89" s="916"/>
      <c r="W89" s="917"/>
      <c r="X89" s="917"/>
      <c r="Y89" s="917"/>
      <c r="Z89" s="917"/>
      <c r="AA89" s="917"/>
      <c r="AB89" s="917"/>
      <c r="AC89" s="917"/>
      <c r="AD89" s="917"/>
      <c r="AE89" s="917"/>
      <c r="AF89" s="917"/>
      <c r="AG89" s="917"/>
      <c r="AH89" s="917"/>
      <c r="AI89" s="917"/>
      <c r="AJ89" s="917"/>
      <c r="AK89" s="917"/>
      <c r="AL89" s="917"/>
      <c r="AM89" s="917"/>
      <c r="AN89" s="917"/>
      <c r="AO89" s="918"/>
      <c r="AP89" s="944" t="s">
        <v>993</v>
      </c>
      <c r="AQ89" s="945"/>
      <c r="AR89" s="945"/>
      <c r="AS89" s="945"/>
      <c r="AT89" s="938"/>
      <c r="AU89" s="939"/>
      <c r="AV89" s="939"/>
      <c r="AW89" s="940"/>
    </row>
    <row r="90" spans="1:49" ht="14.25" hidden="1" customHeight="1">
      <c r="A90" s="931"/>
      <c r="B90" s="916"/>
      <c r="C90" s="917"/>
      <c r="D90" s="917"/>
      <c r="E90" s="917"/>
      <c r="F90" s="917"/>
      <c r="G90" s="917"/>
      <c r="H90" s="917"/>
      <c r="I90" s="917"/>
      <c r="J90" s="917"/>
      <c r="K90" s="917"/>
      <c r="L90" s="917"/>
      <c r="M90" s="917"/>
      <c r="N90" s="917"/>
      <c r="O90" s="917"/>
      <c r="P90" s="917"/>
      <c r="Q90" s="917"/>
      <c r="R90" s="917"/>
      <c r="S90" s="917"/>
      <c r="T90" s="917"/>
      <c r="U90" s="918"/>
      <c r="V90" s="916"/>
      <c r="W90" s="917"/>
      <c r="X90" s="917"/>
      <c r="Y90" s="917"/>
      <c r="Z90" s="917"/>
      <c r="AA90" s="917"/>
      <c r="AB90" s="917"/>
      <c r="AC90" s="917"/>
      <c r="AD90" s="917"/>
      <c r="AE90" s="917"/>
      <c r="AF90" s="917"/>
      <c r="AG90" s="917"/>
      <c r="AH90" s="917"/>
      <c r="AI90" s="917"/>
      <c r="AJ90" s="917"/>
      <c r="AK90" s="917"/>
      <c r="AL90" s="917"/>
      <c r="AM90" s="917"/>
      <c r="AN90" s="917"/>
      <c r="AO90" s="918"/>
      <c r="AP90" s="944"/>
      <c r="AQ90" s="945"/>
      <c r="AR90" s="945"/>
      <c r="AS90" s="945"/>
      <c r="AT90" s="941"/>
      <c r="AU90" s="942"/>
      <c r="AV90" s="942"/>
      <c r="AW90" s="943"/>
    </row>
    <row r="91" spans="1:49" ht="14.25" hidden="1" customHeight="1">
      <c r="A91" s="931"/>
      <c r="B91" s="919"/>
      <c r="C91" s="920"/>
      <c r="D91" s="920"/>
      <c r="E91" s="920"/>
      <c r="F91" s="920"/>
      <c r="G91" s="920"/>
      <c r="H91" s="920"/>
      <c r="I91" s="920"/>
      <c r="J91" s="920"/>
      <c r="K91" s="920"/>
      <c r="L91" s="920"/>
      <c r="M91" s="920"/>
      <c r="N91" s="920"/>
      <c r="O91" s="920"/>
      <c r="P91" s="920"/>
      <c r="Q91" s="920"/>
      <c r="R91" s="920"/>
      <c r="S91" s="920"/>
      <c r="T91" s="920"/>
      <c r="U91" s="921"/>
      <c r="V91" s="919"/>
      <c r="W91" s="920"/>
      <c r="X91" s="920"/>
      <c r="Y91" s="920"/>
      <c r="Z91" s="920"/>
      <c r="AA91" s="920"/>
      <c r="AB91" s="920"/>
      <c r="AC91" s="920"/>
      <c r="AD91" s="920"/>
      <c r="AE91" s="920"/>
      <c r="AF91" s="920"/>
      <c r="AG91" s="920"/>
      <c r="AH91" s="920"/>
      <c r="AI91" s="920"/>
      <c r="AJ91" s="920"/>
      <c r="AK91" s="920"/>
      <c r="AL91" s="920"/>
      <c r="AM91" s="920"/>
      <c r="AN91" s="920"/>
      <c r="AO91" s="921"/>
      <c r="AP91" s="946" t="str">
        <f t="array" aca="1" ref="AP91" ca="1">IF(RepairsPhotoIdentifier9="","",IF(INDIRECT("PropertyInspectionCatagoryPhoto"&amp;RIGHT("0"&amp;RepairsPhotoIdentifier9,2))="","",INDIRECT("PropertyInspectionCatagoryPhoto"&amp;RIGHT("0"&amp;RepairsPhotoIdentifier9,2))))</f>
        <v/>
      </c>
      <c r="AQ91" s="962"/>
      <c r="AR91" s="962"/>
      <c r="AS91" s="962"/>
      <c r="AT91" s="962"/>
      <c r="AU91" s="962"/>
      <c r="AV91" s="962"/>
      <c r="AW91" s="963"/>
    </row>
    <row r="92" spans="1:49" ht="14.25" hidden="1" customHeight="1">
      <c r="A92" s="931">
        <v>10</v>
      </c>
      <c r="B92" s="913"/>
      <c r="C92" s="914"/>
      <c r="D92" s="914"/>
      <c r="E92" s="914"/>
      <c r="F92" s="914"/>
      <c r="G92" s="914"/>
      <c r="H92" s="914"/>
      <c r="I92" s="914"/>
      <c r="J92" s="914"/>
      <c r="K92" s="914"/>
      <c r="L92" s="914"/>
      <c r="M92" s="914"/>
      <c r="N92" s="914"/>
      <c r="O92" s="914"/>
      <c r="P92" s="914"/>
      <c r="Q92" s="914"/>
      <c r="R92" s="914"/>
      <c r="S92" s="914"/>
      <c r="T92" s="914"/>
      <c r="U92" s="915"/>
      <c r="V92" s="913"/>
      <c r="W92" s="914"/>
      <c r="X92" s="914"/>
      <c r="Y92" s="914"/>
      <c r="Z92" s="914"/>
      <c r="AA92" s="914"/>
      <c r="AB92" s="914"/>
      <c r="AC92" s="914"/>
      <c r="AD92" s="914"/>
      <c r="AE92" s="914"/>
      <c r="AF92" s="914"/>
      <c r="AG92" s="914"/>
      <c r="AH92" s="914"/>
      <c r="AI92" s="914"/>
      <c r="AJ92" s="914"/>
      <c r="AK92" s="914"/>
      <c r="AL92" s="914"/>
      <c r="AM92" s="914"/>
      <c r="AN92" s="914"/>
      <c r="AO92" s="915"/>
      <c r="AP92" s="450" t="s">
        <v>990</v>
      </c>
      <c r="AQ92" s="451"/>
      <c r="AR92" s="451"/>
      <c r="AS92" s="452"/>
      <c r="AT92" s="932"/>
      <c r="AU92" s="933"/>
      <c r="AV92" s="933"/>
      <c r="AW92" s="934"/>
    </row>
    <row r="93" spans="1:49" ht="14.25" hidden="1" customHeight="1">
      <c r="A93" s="931"/>
      <c r="B93" s="916"/>
      <c r="C93" s="917"/>
      <c r="D93" s="917"/>
      <c r="E93" s="917"/>
      <c r="F93" s="917"/>
      <c r="G93" s="917"/>
      <c r="H93" s="917"/>
      <c r="I93" s="917"/>
      <c r="J93" s="917"/>
      <c r="K93" s="917"/>
      <c r="L93" s="917"/>
      <c r="M93" s="917"/>
      <c r="N93" s="917"/>
      <c r="O93" s="917"/>
      <c r="P93" s="917"/>
      <c r="Q93" s="917"/>
      <c r="R93" s="917"/>
      <c r="S93" s="917"/>
      <c r="T93" s="917"/>
      <c r="U93" s="918"/>
      <c r="V93" s="916"/>
      <c r="W93" s="917"/>
      <c r="X93" s="917"/>
      <c r="Y93" s="917"/>
      <c r="Z93" s="917"/>
      <c r="AA93" s="917"/>
      <c r="AB93" s="917"/>
      <c r="AC93" s="917"/>
      <c r="AD93" s="917"/>
      <c r="AE93" s="917"/>
      <c r="AF93" s="917"/>
      <c r="AG93" s="917"/>
      <c r="AH93" s="917"/>
      <c r="AI93" s="917"/>
      <c r="AJ93" s="917"/>
      <c r="AK93" s="917"/>
      <c r="AL93" s="917"/>
      <c r="AM93" s="917"/>
      <c r="AN93" s="917"/>
      <c r="AO93" s="918"/>
      <c r="AP93" s="453" t="s">
        <v>991</v>
      </c>
      <c r="AQ93" s="262"/>
      <c r="AR93" s="262"/>
      <c r="AS93" s="262"/>
      <c r="AT93" s="910"/>
      <c r="AU93" s="911"/>
      <c r="AV93" s="911"/>
      <c r="AW93" s="912"/>
    </row>
    <row r="94" spans="1:49" ht="14.25" hidden="1" customHeight="1">
      <c r="A94" s="931"/>
      <c r="B94" s="916"/>
      <c r="C94" s="917"/>
      <c r="D94" s="917"/>
      <c r="E94" s="917"/>
      <c r="F94" s="917"/>
      <c r="G94" s="917"/>
      <c r="H94" s="917"/>
      <c r="I94" s="917"/>
      <c r="J94" s="917"/>
      <c r="K94" s="917"/>
      <c r="L94" s="917"/>
      <c r="M94" s="917"/>
      <c r="N94" s="917"/>
      <c r="O94" s="917"/>
      <c r="P94" s="917"/>
      <c r="Q94" s="917"/>
      <c r="R94" s="917"/>
      <c r="S94" s="917"/>
      <c r="T94" s="917"/>
      <c r="U94" s="918"/>
      <c r="V94" s="916"/>
      <c r="W94" s="917"/>
      <c r="X94" s="917"/>
      <c r="Y94" s="917"/>
      <c r="Z94" s="917"/>
      <c r="AA94" s="917"/>
      <c r="AB94" s="917"/>
      <c r="AC94" s="917"/>
      <c r="AD94" s="917"/>
      <c r="AE94" s="917"/>
      <c r="AF94" s="917"/>
      <c r="AG94" s="917"/>
      <c r="AH94" s="917"/>
      <c r="AI94" s="917"/>
      <c r="AJ94" s="917"/>
      <c r="AK94" s="917"/>
      <c r="AL94" s="917"/>
      <c r="AM94" s="917"/>
      <c r="AN94" s="917"/>
      <c r="AO94" s="918"/>
      <c r="AP94" s="935" t="s">
        <v>992</v>
      </c>
      <c r="AQ94" s="936"/>
      <c r="AR94" s="936"/>
      <c r="AS94" s="937"/>
      <c r="AT94" s="938"/>
      <c r="AU94" s="939"/>
      <c r="AV94" s="939"/>
      <c r="AW94" s="940"/>
    </row>
    <row r="95" spans="1:49" ht="14.25" hidden="1" customHeight="1">
      <c r="A95" s="931"/>
      <c r="B95" s="916"/>
      <c r="C95" s="917"/>
      <c r="D95" s="917"/>
      <c r="E95" s="917"/>
      <c r="F95" s="917"/>
      <c r="G95" s="917"/>
      <c r="H95" s="917"/>
      <c r="I95" s="917"/>
      <c r="J95" s="917"/>
      <c r="K95" s="917"/>
      <c r="L95" s="917"/>
      <c r="M95" s="917"/>
      <c r="N95" s="917"/>
      <c r="O95" s="917"/>
      <c r="P95" s="917"/>
      <c r="Q95" s="917"/>
      <c r="R95" s="917"/>
      <c r="S95" s="917"/>
      <c r="T95" s="917"/>
      <c r="U95" s="918"/>
      <c r="V95" s="916"/>
      <c r="W95" s="917"/>
      <c r="X95" s="917"/>
      <c r="Y95" s="917"/>
      <c r="Z95" s="917"/>
      <c r="AA95" s="917"/>
      <c r="AB95" s="917"/>
      <c r="AC95" s="917"/>
      <c r="AD95" s="917"/>
      <c r="AE95" s="917"/>
      <c r="AF95" s="917"/>
      <c r="AG95" s="917"/>
      <c r="AH95" s="917"/>
      <c r="AI95" s="917"/>
      <c r="AJ95" s="917"/>
      <c r="AK95" s="917"/>
      <c r="AL95" s="917"/>
      <c r="AM95" s="917"/>
      <c r="AN95" s="917"/>
      <c r="AO95" s="918"/>
      <c r="AP95" s="935"/>
      <c r="AQ95" s="936"/>
      <c r="AR95" s="936"/>
      <c r="AS95" s="937"/>
      <c r="AT95" s="941"/>
      <c r="AU95" s="942"/>
      <c r="AV95" s="942"/>
      <c r="AW95" s="943"/>
    </row>
    <row r="96" spans="1:49" ht="14.25" hidden="1" customHeight="1">
      <c r="A96" s="931"/>
      <c r="B96" s="916"/>
      <c r="C96" s="917"/>
      <c r="D96" s="917"/>
      <c r="E96" s="917"/>
      <c r="F96" s="917"/>
      <c r="G96" s="917"/>
      <c r="H96" s="917"/>
      <c r="I96" s="917"/>
      <c r="J96" s="917"/>
      <c r="K96" s="917"/>
      <c r="L96" s="917"/>
      <c r="M96" s="917"/>
      <c r="N96" s="917"/>
      <c r="O96" s="917"/>
      <c r="P96" s="917"/>
      <c r="Q96" s="917"/>
      <c r="R96" s="917"/>
      <c r="S96" s="917"/>
      <c r="T96" s="917"/>
      <c r="U96" s="918"/>
      <c r="V96" s="916"/>
      <c r="W96" s="917"/>
      <c r="X96" s="917"/>
      <c r="Y96" s="917"/>
      <c r="Z96" s="917"/>
      <c r="AA96" s="917"/>
      <c r="AB96" s="917"/>
      <c r="AC96" s="917"/>
      <c r="AD96" s="917"/>
      <c r="AE96" s="917"/>
      <c r="AF96" s="917"/>
      <c r="AG96" s="917"/>
      <c r="AH96" s="917"/>
      <c r="AI96" s="917"/>
      <c r="AJ96" s="917"/>
      <c r="AK96" s="917"/>
      <c r="AL96" s="917"/>
      <c r="AM96" s="917"/>
      <c r="AN96" s="917"/>
      <c r="AO96" s="918"/>
      <c r="AP96" s="944" t="s">
        <v>993</v>
      </c>
      <c r="AQ96" s="945"/>
      <c r="AR96" s="945"/>
      <c r="AS96" s="945"/>
      <c r="AT96" s="938"/>
      <c r="AU96" s="939"/>
      <c r="AV96" s="939"/>
      <c r="AW96" s="940"/>
    </row>
    <row r="97" spans="1:49" ht="14.25" hidden="1" customHeight="1">
      <c r="A97" s="931"/>
      <c r="B97" s="916"/>
      <c r="C97" s="917"/>
      <c r="D97" s="917"/>
      <c r="E97" s="917"/>
      <c r="F97" s="917"/>
      <c r="G97" s="917"/>
      <c r="H97" s="917"/>
      <c r="I97" s="917"/>
      <c r="J97" s="917"/>
      <c r="K97" s="917"/>
      <c r="L97" s="917"/>
      <c r="M97" s="917"/>
      <c r="N97" s="917"/>
      <c r="O97" s="917"/>
      <c r="P97" s="917"/>
      <c r="Q97" s="917"/>
      <c r="R97" s="917"/>
      <c r="S97" s="917"/>
      <c r="T97" s="917"/>
      <c r="U97" s="918"/>
      <c r="V97" s="916"/>
      <c r="W97" s="917"/>
      <c r="X97" s="917"/>
      <c r="Y97" s="917"/>
      <c r="Z97" s="917"/>
      <c r="AA97" s="917"/>
      <c r="AB97" s="917"/>
      <c r="AC97" s="917"/>
      <c r="AD97" s="917"/>
      <c r="AE97" s="917"/>
      <c r="AF97" s="917"/>
      <c r="AG97" s="917"/>
      <c r="AH97" s="917"/>
      <c r="AI97" s="917"/>
      <c r="AJ97" s="917"/>
      <c r="AK97" s="917"/>
      <c r="AL97" s="917"/>
      <c r="AM97" s="917"/>
      <c r="AN97" s="917"/>
      <c r="AO97" s="918"/>
      <c r="AP97" s="944"/>
      <c r="AQ97" s="945"/>
      <c r="AR97" s="945"/>
      <c r="AS97" s="945"/>
      <c r="AT97" s="941"/>
      <c r="AU97" s="942"/>
      <c r="AV97" s="942"/>
      <c r="AW97" s="943"/>
    </row>
    <row r="98" spans="1:49" ht="14.25" hidden="1" customHeight="1">
      <c r="A98" s="931"/>
      <c r="B98" s="919"/>
      <c r="C98" s="920"/>
      <c r="D98" s="920"/>
      <c r="E98" s="920"/>
      <c r="F98" s="920"/>
      <c r="G98" s="920"/>
      <c r="H98" s="920"/>
      <c r="I98" s="920"/>
      <c r="J98" s="920"/>
      <c r="K98" s="920"/>
      <c r="L98" s="920"/>
      <c r="M98" s="920"/>
      <c r="N98" s="920"/>
      <c r="O98" s="920"/>
      <c r="P98" s="920"/>
      <c r="Q98" s="920"/>
      <c r="R98" s="920"/>
      <c r="S98" s="920"/>
      <c r="T98" s="920"/>
      <c r="U98" s="921"/>
      <c r="V98" s="919"/>
      <c r="W98" s="920"/>
      <c r="X98" s="920"/>
      <c r="Y98" s="920"/>
      <c r="Z98" s="920"/>
      <c r="AA98" s="920"/>
      <c r="AB98" s="920"/>
      <c r="AC98" s="920"/>
      <c r="AD98" s="920"/>
      <c r="AE98" s="920"/>
      <c r="AF98" s="920"/>
      <c r="AG98" s="920"/>
      <c r="AH98" s="920"/>
      <c r="AI98" s="920"/>
      <c r="AJ98" s="920"/>
      <c r="AK98" s="920"/>
      <c r="AL98" s="920"/>
      <c r="AM98" s="920"/>
      <c r="AN98" s="920"/>
      <c r="AO98" s="921"/>
      <c r="AP98" s="946" t="str">
        <f t="array" aca="1" ref="AP98" ca="1">IF(RepairsPhotoIdentifier10="","",IF(INDIRECT("PropertyInspectionCatagoryPhoto"&amp;RIGHT("0"&amp;RepairsPhotoIdentifier10,2))="","",INDIRECT("PropertyInspectionCatagoryPhoto"&amp;RIGHT("0"&amp;RepairsPhotoIdentifier10,2))))</f>
        <v/>
      </c>
      <c r="AQ98" s="962"/>
      <c r="AR98" s="962"/>
      <c r="AS98" s="962"/>
      <c r="AT98" s="962"/>
      <c r="AU98" s="962"/>
      <c r="AV98" s="962"/>
      <c r="AW98" s="963"/>
    </row>
    <row r="99" spans="1:49" ht="14.25" hidden="1" customHeight="1">
      <c r="A99" s="931">
        <v>11</v>
      </c>
      <c r="B99" s="913"/>
      <c r="C99" s="914"/>
      <c r="D99" s="914"/>
      <c r="E99" s="914"/>
      <c r="F99" s="914"/>
      <c r="G99" s="914"/>
      <c r="H99" s="914"/>
      <c r="I99" s="914"/>
      <c r="J99" s="914"/>
      <c r="K99" s="914"/>
      <c r="L99" s="914"/>
      <c r="M99" s="914"/>
      <c r="N99" s="914"/>
      <c r="O99" s="914"/>
      <c r="P99" s="914"/>
      <c r="Q99" s="914"/>
      <c r="R99" s="914"/>
      <c r="S99" s="914"/>
      <c r="T99" s="914"/>
      <c r="U99" s="915"/>
      <c r="V99" s="913"/>
      <c r="W99" s="914"/>
      <c r="X99" s="914"/>
      <c r="Y99" s="914"/>
      <c r="Z99" s="914"/>
      <c r="AA99" s="914"/>
      <c r="AB99" s="914"/>
      <c r="AC99" s="914"/>
      <c r="AD99" s="914"/>
      <c r="AE99" s="914"/>
      <c r="AF99" s="914"/>
      <c r="AG99" s="914"/>
      <c r="AH99" s="914"/>
      <c r="AI99" s="914"/>
      <c r="AJ99" s="914"/>
      <c r="AK99" s="914"/>
      <c r="AL99" s="914"/>
      <c r="AM99" s="914"/>
      <c r="AN99" s="914"/>
      <c r="AO99" s="915"/>
      <c r="AP99" s="450" t="s">
        <v>990</v>
      </c>
      <c r="AQ99" s="451"/>
      <c r="AR99" s="451"/>
      <c r="AS99" s="452"/>
      <c r="AT99" s="932"/>
      <c r="AU99" s="933"/>
      <c r="AV99" s="933"/>
      <c r="AW99" s="934"/>
    </row>
    <row r="100" spans="1:49" ht="14.25" hidden="1" customHeight="1">
      <c r="A100" s="931"/>
      <c r="B100" s="916"/>
      <c r="C100" s="917"/>
      <c r="D100" s="917"/>
      <c r="E100" s="917"/>
      <c r="F100" s="917"/>
      <c r="G100" s="917"/>
      <c r="H100" s="917"/>
      <c r="I100" s="917"/>
      <c r="J100" s="917"/>
      <c r="K100" s="917"/>
      <c r="L100" s="917"/>
      <c r="M100" s="917"/>
      <c r="N100" s="917"/>
      <c r="O100" s="917"/>
      <c r="P100" s="917"/>
      <c r="Q100" s="917"/>
      <c r="R100" s="917"/>
      <c r="S100" s="917"/>
      <c r="T100" s="917"/>
      <c r="U100" s="918"/>
      <c r="V100" s="916"/>
      <c r="W100" s="917"/>
      <c r="X100" s="917"/>
      <c r="Y100" s="917"/>
      <c r="Z100" s="917"/>
      <c r="AA100" s="917"/>
      <c r="AB100" s="917"/>
      <c r="AC100" s="917"/>
      <c r="AD100" s="917"/>
      <c r="AE100" s="917"/>
      <c r="AF100" s="917"/>
      <c r="AG100" s="917"/>
      <c r="AH100" s="917"/>
      <c r="AI100" s="917"/>
      <c r="AJ100" s="917"/>
      <c r="AK100" s="917"/>
      <c r="AL100" s="917"/>
      <c r="AM100" s="917"/>
      <c r="AN100" s="917"/>
      <c r="AO100" s="918"/>
      <c r="AP100" s="453" t="s">
        <v>994</v>
      </c>
      <c r="AQ100" s="262"/>
      <c r="AR100" s="262"/>
      <c r="AS100" s="262"/>
      <c r="AT100" s="910"/>
      <c r="AU100" s="911"/>
      <c r="AV100" s="911"/>
      <c r="AW100" s="912"/>
    </row>
    <row r="101" spans="1:49" ht="14.25" hidden="1" customHeight="1">
      <c r="A101" s="931"/>
      <c r="B101" s="916"/>
      <c r="C101" s="917"/>
      <c r="D101" s="917"/>
      <c r="E101" s="917"/>
      <c r="F101" s="917"/>
      <c r="G101" s="917"/>
      <c r="H101" s="917"/>
      <c r="I101" s="917"/>
      <c r="J101" s="917"/>
      <c r="K101" s="917"/>
      <c r="L101" s="917"/>
      <c r="M101" s="917"/>
      <c r="N101" s="917"/>
      <c r="O101" s="917"/>
      <c r="P101" s="917"/>
      <c r="Q101" s="917"/>
      <c r="R101" s="917"/>
      <c r="S101" s="917"/>
      <c r="T101" s="917"/>
      <c r="U101" s="918"/>
      <c r="V101" s="916"/>
      <c r="W101" s="917"/>
      <c r="X101" s="917"/>
      <c r="Y101" s="917"/>
      <c r="Z101" s="917"/>
      <c r="AA101" s="917"/>
      <c r="AB101" s="917"/>
      <c r="AC101" s="917"/>
      <c r="AD101" s="917"/>
      <c r="AE101" s="917"/>
      <c r="AF101" s="917"/>
      <c r="AG101" s="917"/>
      <c r="AH101" s="917"/>
      <c r="AI101" s="917"/>
      <c r="AJ101" s="917"/>
      <c r="AK101" s="917"/>
      <c r="AL101" s="917"/>
      <c r="AM101" s="917"/>
      <c r="AN101" s="917"/>
      <c r="AO101" s="918"/>
      <c r="AP101" s="935" t="s">
        <v>992</v>
      </c>
      <c r="AQ101" s="936"/>
      <c r="AR101" s="936"/>
      <c r="AS101" s="937"/>
      <c r="AT101" s="938"/>
      <c r="AU101" s="939"/>
      <c r="AV101" s="939"/>
      <c r="AW101" s="940"/>
    </row>
    <row r="102" spans="1:49" ht="14.25" hidden="1" customHeight="1">
      <c r="A102" s="931"/>
      <c r="B102" s="916"/>
      <c r="C102" s="917"/>
      <c r="D102" s="917"/>
      <c r="E102" s="917"/>
      <c r="F102" s="917"/>
      <c r="G102" s="917"/>
      <c r="H102" s="917"/>
      <c r="I102" s="917"/>
      <c r="J102" s="917"/>
      <c r="K102" s="917"/>
      <c r="L102" s="917"/>
      <c r="M102" s="917"/>
      <c r="N102" s="917"/>
      <c r="O102" s="917"/>
      <c r="P102" s="917"/>
      <c r="Q102" s="917"/>
      <c r="R102" s="917"/>
      <c r="S102" s="917"/>
      <c r="T102" s="917"/>
      <c r="U102" s="918"/>
      <c r="V102" s="916"/>
      <c r="W102" s="917"/>
      <c r="X102" s="917"/>
      <c r="Y102" s="917"/>
      <c r="Z102" s="917"/>
      <c r="AA102" s="917"/>
      <c r="AB102" s="917"/>
      <c r="AC102" s="917"/>
      <c r="AD102" s="917"/>
      <c r="AE102" s="917"/>
      <c r="AF102" s="917"/>
      <c r="AG102" s="917"/>
      <c r="AH102" s="917"/>
      <c r="AI102" s="917"/>
      <c r="AJ102" s="917"/>
      <c r="AK102" s="917"/>
      <c r="AL102" s="917"/>
      <c r="AM102" s="917"/>
      <c r="AN102" s="917"/>
      <c r="AO102" s="918"/>
      <c r="AP102" s="935"/>
      <c r="AQ102" s="936"/>
      <c r="AR102" s="936"/>
      <c r="AS102" s="937"/>
      <c r="AT102" s="941"/>
      <c r="AU102" s="942"/>
      <c r="AV102" s="942"/>
      <c r="AW102" s="943"/>
    </row>
    <row r="103" spans="1:49" ht="14.25" hidden="1" customHeight="1">
      <c r="A103" s="931"/>
      <c r="B103" s="916"/>
      <c r="C103" s="917"/>
      <c r="D103" s="917"/>
      <c r="E103" s="917"/>
      <c r="F103" s="917"/>
      <c r="G103" s="917"/>
      <c r="H103" s="917"/>
      <c r="I103" s="917"/>
      <c r="J103" s="917"/>
      <c r="K103" s="917"/>
      <c r="L103" s="917"/>
      <c r="M103" s="917"/>
      <c r="N103" s="917"/>
      <c r="O103" s="917"/>
      <c r="P103" s="917"/>
      <c r="Q103" s="917"/>
      <c r="R103" s="917"/>
      <c r="S103" s="917"/>
      <c r="T103" s="917"/>
      <c r="U103" s="918"/>
      <c r="V103" s="916"/>
      <c r="W103" s="917"/>
      <c r="X103" s="917"/>
      <c r="Y103" s="917"/>
      <c r="Z103" s="917"/>
      <c r="AA103" s="917"/>
      <c r="AB103" s="917"/>
      <c r="AC103" s="917"/>
      <c r="AD103" s="917"/>
      <c r="AE103" s="917"/>
      <c r="AF103" s="917"/>
      <c r="AG103" s="917"/>
      <c r="AH103" s="917"/>
      <c r="AI103" s="917"/>
      <c r="AJ103" s="917"/>
      <c r="AK103" s="917"/>
      <c r="AL103" s="917"/>
      <c r="AM103" s="917"/>
      <c r="AN103" s="917"/>
      <c r="AO103" s="918"/>
      <c r="AP103" s="944" t="s">
        <v>993</v>
      </c>
      <c r="AQ103" s="945"/>
      <c r="AR103" s="945"/>
      <c r="AS103" s="945"/>
      <c r="AT103" s="938"/>
      <c r="AU103" s="939"/>
      <c r="AV103" s="939"/>
      <c r="AW103" s="940"/>
    </row>
    <row r="104" spans="1:49" ht="14.25" hidden="1" customHeight="1">
      <c r="A104" s="931"/>
      <c r="B104" s="916"/>
      <c r="C104" s="917"/>
      <c r="D104" s="917"/>
      <c r="E104" s="917"/>
      <c r="F104" s="917"/>
      <c r="G104" s="917"/>
      <c r="H104" s="917"/>
      <c r="I104" s="917"/>
      <c r="J104" s="917"/>
      <c r="K104" s="917"/>
      <c r="L104" s="917"/>
      <c r="M104" s="917"/>
      <c r="N104" s="917"/>
      <c r="O104" s="917"/>
      <c r="P104" s="917"/>
      <c r="Q104" s="917"/>
      <c r="R104" s="917"/>
      <c r="S104" s="917"/>
      <c r="T104" s="917"/>
      <c r="U104" s="918"/>
      <c r="V104" s="916"/>
      <c r="W104" s="917"/>
      <c r="X104" s="917"/>
      <c r="Y104" s="917"/>
      <c r="Z104" s="917"/>
      <c r="AA104" s="917"/>
      <c r="AB104" s="917"/>
      <c r="AC104" s="917"/>
      <c r="AD104" s="917"/>
      <c r="AE104" s="917"/>
      <c r="AF104" s="917"/>
      <c r="AG104" s="917"/>
      <c r="AH104" s="917"/>
      <c r="AI104" s="917"/>
      <c r="AJ104" s="917"/>
      <c r="AK104" s="917"/>
      <c r="AL104" s="917"/>
      <c r="AM104" s="917"/>
      <c r="AN104" s="917"/>
      <c r="AO104" s="918"/>
      <c r="AP104" s="944"/>
      <c r="AQ104" s="945"/>
      <c r="AR104" s="945"/>
      <c r="AS104" s="945"/>
      <c r="AT104" s="941"/>
      <c r="AU104" s="942"/>
      <c r="AV104" s="942"/>
      <c r="AW104" s="943"/>
    </row>
    <row r="105" spans="1:49" ht="14.25" hidden="1" customHeight="1">
      <c r="A105" s="931"/>
      <c r="B105" s="919"/>
      <c r="C105" s="920"/>
      <c r="D105" s="920"/>
      <c r="E105" s="920"/>
      <c r="F105" s="920"/>
      <c r="G105" s="920"/>
      <c r="H105" s="920"/>
      <c r="I105" s="920"/>
      <c r="J105" s="920"/>
      <c r="K105" s="920"/>
      <c r="L105" s="920"/>
      <c r="M105" s="920"/>
      <c r="N105" s="920"/>
      <c r="O105" s="920"/>
      <c r="P105" s="920"/>
      <c r="Q105" s="920"/>
      <c r="R105" s="920"/>
      <c r="S105" s="920"/>
      <c r="T105" s="920"/>
      <c r="U105" s="921"/>
      <c r="V105" s="919"/>
      <c r="W105" s="920"/>
      <c r="X105" s="920"/>
      <c r="Y105" s="920"/>
      <c r="Z105" s="920"/>
      <c r="AA105" s="920"/>
      <c r="AB105" s="920"/>
      <c r="AC105" s="920"/>
      <c r="AD105" s="920"/>
      <c r="AE105" s="920"/>
      <c r="AF105" s="920"/>
      <c r="AG105" s="920"/>
      <c r="AH105" s="920"/>
      <c r="AI105" s="920"/>
      <c r="AJ105" s="920"/>
      <c r="AK105" s="920"/>
      <c r="AL105" s="920"/>
      <c r="AM105" s="920"/>
      <c r="AN105" s="920"/>
      <c r="AO105" s="921"/>
      <c r="AP105" s="946" t="str">
        <f t="array" aca="1" ref="AP105" ca="1">IF(RepairsPhotoIdentifier11="","",IF(INDIRECT("PropertyInspectionCatagoryPhoto"&amp;RIGHT("0"&amp;RepairsPhotoIdentifier11,2))="","",INDIRECT("PropertyInspectionCatagoryPhoto"&amp;RIGHT("0"&amp;RepairsPhotoIdentifier11,2))))</f>
        <v/>
      </c>
      <c r="AQ105" s="962"/>
      <c r="AR105" s="962"/>
      <c r="AS105" s="962"/>
      <c r="AT105" s="962"/>
      <c r="AU105" s="962"/>
      <c r="AV105" s="962"/>
      <c r="AW105" s="963"/>
    </row>
    <row r="106" spans="1:49" ht="14.25" hidden="1" customHeight="1">
      <c r="A106" s="931">
        <v>12</v>
      </c>
      <c r="B106" s="913"/>
      <c r="C106" s="914"/>
      <c r="D106" s="914"/>
      <c r="E106" s="914"/>
      <c r="F106" s="914"/>
      <c r="G106" s="914"/>
      <c r="H106" s="914"/>
      <c r="I106" s="914"/>
      <c r="J106" s="914"/>
      <c r="K106" s="914"/>
      <c r="L106" s="914"/>
      <c r="M106" s="914"/>
      <c r="N106" s="914"/>
      <c r="O106" s="914"/>
      <c r="P106" s="914"/>
      <c r="Q106" s="914"/>
      <c r="R106" s="914"/>
      <c r="S106" s="914"/>
      <c r="T106" s="914"/>
      <c r="U106" s="915"/>
      <c r="V106" s="913"/>
      <c r="W106" s="914"/>
      <c r="X106" s="914"/>
      <c r="Y106" s="914"/>
      <c r="Z106" s="914"/>
      <c r="AA106" s="914"/>
      <c r="AB106" s="914"/>
      <c r="AC106" s="914"/>
      <c r="AD106" s="914"/>
      <c r="AE106" s="914"/>
      <c r="AF106" s="914"/>
      <c r="AG106" s="914"/>
      <c r="AH106" s="914"/>
      <c r="AI106" s="914"/>
      <c r="AJ106" s="914"/>
      <c r="AK106" s="914"/>
      <c r="AL106" s="914"/>
      <c r="AM106" s="914"/>
      <c r="AN106" s="914"/>
      <c r="AO106" s="915"/>
      <c r="AP106" s="450" t="s">
        <v>990</v>
      </c>
      <c r="AQ106" s="451"/>
      <c r="AR106" s="451"/>
      <c r="AS106" s="452"/>
      <c r="AT106" s="932"/>
      <c r="AU106" s="933"/>
      <c r="AV106" s="933"/>
      <c r="AW106" s="934"/>
    </row>
    <row r="107" spans="1:49" ht="14.25" hidden="1" customHeight="1">
      <c r="A107" s="931"/>
      <c r="B107" s="916"/>
      <c r="C107" s="917"/>
      <c r="D107" s="917"/>
      <c r="E107" s="917"/>
      <c r="F107" s="917"/>
      <c r="G107" s="917"/>
      <c r="H107" s="917"/>
      <c r="I107" s="917"/>
      <c r="J107" s="917"/>
      <c r="K107" s="917"/>
      <c r="L107" s="917"/>
      <c r="M107" s="917"/>
      <c r="N107" s="917"/>
      <c r="O107" s="917"/>
      <c r="P107" s="917"/>
      <c r="Q107" s="917"/>
      <c r="R107" s="917"/>
      <c r="S107" s="917"/>
      <c r="T107" s="917"/>
      <c r="U107" s="918"/>
      <c r="V107" s="916"/>
      <c r="W107" s="917"/>
      <c r="X107" s="917"/>
      <c r="Y107" s="917"/>
      <c r="Z107" s="917"/>
      <c r="AA107" s="917"/>
      <c r="AB107" s="917"/>
      <c r="AC107" s="917"/>
      <c r="AD107" s="917"/>
      <c r="AE107" s="917"/>
      <c r="AF107" s="917"/>
      <c r="AG107" s="917"/>
      <c r="AH107" s="917"/>
      <c r="AI107" s="917"/>
      <c r="AJ107" s="917"/>
      <c r="AK107" s="917"/>
      <c r="AL107" s="917"/>
      <c r="AM107" s="917"/>
      <c r="AN107" s="917"/>
      <c r="AO107" s="918"/>
      <c r="AP107" s="453" t="s">
        <v>991</v>
      </c>
      <c r="AQ107" s="262"/>
      <c r="AR107" s="262"/>
      <c r="AS107" s="262"/>
      <c r="AT107" s="910"/>
      <c r="AU107" s="911"/>
      <c r="AV107" s="911"/>
      <c r="AW107" s="912"/>
    </row>
    <row r="108" spans="1:49" ht="14.25" hidden="1" customHeight="1">
      <c r="A108" s="931"/>
      <c r="B108" s="916"/>
      <c r="C108" s="917"/>
      <c r="D108" s="917"/>
      <c r="E108" s="917"/>
      <c r="F108" s="917"/>
      <c r="G108" s="917"/>
      <c r="H108" s="917"/>
      <c r="I108" s="917"/>
      <c r="J108" s="917"/>
      <c r="K108" s="917"/>
      <c r="L108" s="917"/>
      <c r="M108" s="917"/>
      <c r="N108" s="917"/>
      <c r="O108" s="917"/>
      <c r="P108" s="917"/>
      <c r="Q108" s="917"/>
      <c r="R108" s="917"/>
      <c r="S108" s="917"/>
      <c r="T108" s="917"/>
      <c r="U108" s="918"/>
      <c r="V108" s="916"/>
      <c r="W108" s="917"/>
      <c r="X108" s="917"/>
      <c r="Y108" s="917"/>
      <c r="Z108" s="917"/>
      <c r="AA108" s="917"/>
      <c r="AB108" s="917"/>
      <c r="AC108" s="917"/>
      <c r="AD108" s="917"/>
      <c r="AE108" s="917"/>
      <c r="AF108" s="917"/>
      <c r="AG108" s="917"/>
      <c r="AH108" s="917"/>
      <c r="AI108" s="917"/>
      <c r="AJ108" s="917"/>
      <c r="AK108" s="917"/>
      <c r="AL108" s="917"/>
      <c r="AM108" s="917"/>
      <c r="AN108" s="917"/>
      <c r="AO108" s="918"/>
      <c r="AP108" s="935" t="s">
        <v>992</v>
      </c>
      <c r="AQ108" s="936"/>
      <c r="AR108" s="936"/>
      <c r="AS108" s="937"/>
      <c r="AT108" s="938"/>
      <c r="AU108" s="939"/>
      <c r="AV108" s="939"/>
      <c r="AW108" s="940"/>
    </row>
    <row r="109" spans="1:49" ht="14.25" hidden="1" customHeight="1">
      <c r="A109" s="931"/>
      <c r="B109" s="916"/>
      <c r="C109" s="917"/>
      <c r="D109" s="917"/>
      <c r="E109" s="917"/>
      <c r="F109" s="917"/>
      <c r="G109" s="917"/>
      <c r="H109" s="917"/>
      <c r="I109" s="917"/>
      <c r="J109" s="917"/>
      <c r="K109" s="917"/>
      <c r="L109" s="917"/>
      <c r="M109" s="917"/>
      <c r="N109" s="917"/>
      <c r="O109" s="917"/>
      <c r="P109" s="917"/>
      <c r="Q109" s="917"/>
      <c r="R109" s="917"/>
      <c r="S109" s="917"/>
      <c r="T109" s="917"/>
      <c r="U109" s="918"/>
      <c r="V109" s="916"/>
      <c r="W109" s="917"/>
      <c r="X109" s="917"/>
      <c r="Y109" s="917"/>
      <c r="Z109" s="917"/>
      <c r="AA109" s="917"/>
      <c r="AB109" s="917"/>
      <c r="AC109" s="917"/>
      <c r="AD109" s="917"/>
      <c r="AE109" s="917"/>
      <c r="AF109" s="917"/>
      <c r="AG109" s="917"/>
      <c r="AH109" s="917"/>
      <c r="AI109" s="917"/>
      <c r="AJ109" s="917"/>
      <c r="AK109" s="917"/>
      <c r="AL109" s="917"/>
      <c r="AM109" s="917"/>
      <c r="AN109" s="917"/>
      <c r="AO109" s="918"/>
      <c r="AP109" s="935"/>
      <c r="AQ109" s="936"/>
      <c r="AR109" s="936"/>
      <c r="AS109" s="937"/>
      <c r="AT109" s="941"/>
      <c r="AU109" s="942"/>
      <c r="AV109" s="942"/>
      <c r="AW109" s="943"/>
    </row>
    <row r="110" spans="1:49" ht="14.25" hidden="1" customHeight="1">
      <c r="A110" s="931"/>
      <c r="B110" s="916"/>
      <c r="C110" s="917"/>
      <c r="D110" s="917"/>
      <c r="E110" s="917"/>
      <c r="F110" s="917"/>
      <c r="G110" s="917"/>
      <c r="H110" s="917"/>
      <c r="I110" s="917"/>
      <c r="J110" s="917"/>
      <c r="K110" s="917"/>
      <c r="L110" s="917"/>
      <c r="M110" s="917"/>
      <c r="N110" s="917"/>
      <c r="O110" s="917"/>
      <c r="P110" s="917"/>
      <c r="Q110" s="917"/>
      <c r="R110" s="917"/>
      <c r="S110" s="917"/>
      <c r="T110" s="917"/>
      <c r="U110" s="918"/>
      <c r="V110" s="916"/>
      <c r="W110" s="917"/>
      <c r="X110" s="917"/>
      <c r="Y110" s="917"/>
      <c r="Z110" s="917"/>
      <c r="AA110" s="917"/>
      <c r="AB110" s="917"/>
      <c r="AC110" s="917"/>
      <c r="AD110" s="917"/>
      <c r="AE110" s="917"/>
      <c r="AF110" s="917"/>
      <c r="AG110" s="917"/>
      <c r="AH110" s="917"/>
      <c r="AI110" s="917"/>
      <c r="AJ110" s="917"/>
      <c r="AK110" s="917"/>
      <c r="AL110" s="917"/>
      <c r="AM110" s="917"/>
      <c r="AN110" s="917"/>
      <c r="AO110" s="918"/>
      <c r="AP110" s="944" t="s">
        <v>993</v>
      </c>
      <c r="AQ110" s="945"/>
      <c r="AR110" s="945"/>
      <c r="AS110" s="945"/>
      <c r="AT110" s="938"/>
      <c r="AU110" s="939"/>
      <c r="AV110" s="939"/>
      <c r="AW110" s="940"/>
    </row>
    <row r="111" spans="1:49" ht="14.25" hidden="1" customHeight="1">
      <c r="A111" s="931"/>
      <c r="B111" s="916"/>
      <c r="C111" s="917"/>
      <c r="D111" s="917"/>
      <c r="E111" s="917"/>
      <c r="F111" s="917"/>
      <c r="G111" s="917"/>
      <c r="H111" s="917"/>
      <c r="I111" s="917"/>
      <c r="J111" s="917"/>
      <c r="K111" s="917"/>
      <c r="L111" s="917"/>
      <c r="M111" s="917"/>
      <c r="N111" s="917"/>
      <c r="O111" s="917"/>
      <c r="P111" s="917"/>
      <c r="Q111" s="917"/>
      <c r="R111" s="917"/>
      <c r="S111" s="917"/>
      <c r="T111" s="917"/>
      <c r="U111" s="918"/>
      <c r="V111" s="916"/>
      <c r="W111" s="917"/>
      <c r="X111" s="917"/>
      <c r="Y111" s="917"/>
      <c r="Z111" s="917"/>
      <c r="AA111" s="917"/>
      <c r="AB111" s="917"/>
      <c r="AC111" s="917"/>
      <c r="AD111" s="917"/>
      <c r="AE111" s="917"/>
      <c r="AF111" s="917"/>
      <c r="AG111" s="917"/>
      <c r="AH111" s="917"/>
      <c r="AI111" s="917"/>
      <c r="AJ111" s="917"/>
      <c r="AK111" s="917"/>
      <c r="AL111" s="917"/>
      <c r="AM111" s="917"/>
      <c r="AN111" s="917"/>
      <c r="AO111" s="918"/>
      <c r="AP111" s="944"/>
      <c r="AQ111" s="945"/>
      <c r="AR111" s="945"/>
      <c r="AS111" s="945"/>
      <c r="AT111" s="941"/>
      <c r="AU111" s="942"/>
      <c r="AV111" s="942"/>
      <c r="AW111" s="943"/>
    </row>
    <row r="112" spans="1:49" ht="14.25" hidden="1" customHeight="1">
      <c r="A112" s="931"/>
      <c r="B112" s="919"/>
      <c r="C112" s="920"/>
      <c r="D112" s="920"/>
      <c r="E112" s="920"/>
      <c r="F112" s="920"/>
      <c r="G112" s="920"/>
      <c r="H112" s="920"/>
      <c r="I112" s="920"/>
      <c r="J112" s="920"/>
      <c r="K112" s="920"/>
      <c r="L112" s="920"/>
      <c r="M112" s="920"/>
      <c r="N112" s="920"/>
      <c r="O112" s="920"/>
      <c r="P112" s="920"/>
      <c r="Q112" s="920"/>
      <c r="R112" s="920"/>
      <c r="S112" s="920"/>
      <c r="T112" s="920"/>
      <c r="U112" s="921"/>
      <c r="V112" s="919"/>
      <c r="W112" s="920"/>
      <c r="X112" s="920"/>
      <c r="Y112" s="920"/>
      <c r="Z112" s="920"/>
      <c r="AA112" s="920"/>
      <c r="AB112" s="920"/>
      <c r="AC112" s="920"/>
      <c r="AD112" s="920"/>
      <c r="AE112" s="920"/>
      <c r="AF112" s="920"/>
      <c r="AG112" s="920"/>
      <c r="AH112" s="920"/>
      <c r="AI112" s="920"/>
      <c r="AJ112" s="920"/>
      <c r="AK112" s="920"/>
      <c r="AL112" s="920"/>
      <c r="AM112" s="920"/>
      <c r="AN112" s="920"/>
      <c r="AO112" s="921"/>
      <c r="AP112" s="946" t="str">
        <f t="array" aca="1" ref="AP112" ca="1">IF(RepairsPhotoIdentifier12="","",IF(INDIRECT("PropertyInspectionCatagoryPhoto"&amp;RIGHT("0"&amp;RepairsPhotoIdentifier12,2))="","",INDIRECT("PropertyInspectionCatagoryPhoto"&amp;RIGHT("0"&amp;RepairsPhotoIdentifier12,2))))</f>
        <v/>
      </c>
      <c r="AQ112" s="962"/>
      <c r="AR112" s="962"/>
      <c r="AS112" s="962"/>
      <c r="AT112" s="962"/>
      <c r="AU112" s="962"/>
      <c r="AV112" s="962"/>
      <c r="AW112" s="963"/>
    </row>
    <row r="113" spans="1:49" ht="14.25" hidden="1" customHeight="1">
      <c r="A113" s="931">
        <v>13</v>
      </c>
      <c r="B113" s="913"/>
      <c r="C113" s="914"/>
      <c r="D113" s="914"/>
      <c r="E113" s="914"/>
      <c r="F113" s="914"/>
      <c r="G113" s="914"/>
      <c r="H113" s="914"/>
      <c r="I113" s="914"/>
      <c r="J113" s="914"/>
      <c r="K113" s="914"/>
      <c r="L113" s="914"/>
      <c r="M113" s="914"/>
      <c r="N113" s="914"/>
      <c r="O113" s="914"/>
      <c r="P113" s="914"/>
      <c r="Q113" s="914"/>
      <c r="R113" s="914"/>
      <c r="S113" s="914"/>
      <c r="T113" s="914"/>
      <c r="U113" s="915"/>
      <c r="V113" s="913"/>
      <c r="W113" s="914"/>
      <c r="X113" s="914"/>
      <c r="Y113" s="914"/>
      <c r="Z113" s="914"/>
      <c r="AA113" s="914"/>
      <c r="AB113" s="914"/>
      <c r="AC113" s="914"/>
      <c r="AD113" s="914"/>
      <c r="AE113" s="914"/>
      <c r="AF113" s="914"/>
      <c r="AG113" s="914"/>
      <c r="AH113" s="914"/>
      <c r="AI113" s="914"/>
      <c r="AJ113" s="914"/>
      <c r="AK113" s="914"/>
      <c r="AL113" s="914"/>
      <c r="AM113" s="914"/>
      <c r="AN113" s="914"/>
      <c r="AO113" s="915"/>
      <c r="AP113" s="450" t="s">
        <v>990</v>
      </c>
      <c r="AQ113" s="451"/>
      <c r="AR113" s="451"/>
      <c r="AS113" s="452"/>
      <c r="AT113" s="932"/>
      <c r="AU113" s="933"/>
      <c r="AV113" s="933"/>
      <c r="AW113" s="934"/>
    </row>
    <row r="114" spans="1:49" ht="14.25" hidden="1" customHeight="1">
      <c r="A114" s="931"/>
      <c r="B114" s="916"/>
      <c r="C114" s="917"/>
      <c r="D114" s="917"/>
      <c r="E114" s="917"/>
      <c r="F114" s="917"/>
      <c r="G114" s="917"/>
      <c r="H114" s="917"/>
      <c r="I114" s="917"/>
      <c r="J114" s="917"/>
      <c r="K114" s="917"/>
      <c r="L114" s="917"/>
      <c r="M114" s="917"/>
      <c r="N114" s="917"/>
      <c r="O114" s="917"/>
      <c r="P114" s="917"/>
      <c r="Q114" s="917"/>
      <c r="R114" s="917"/>
      <c r="S114" s="917"/>
      <c r="T114" s="917"/>
      <c r="U114" s="918"/>
      <c r="V114" s="916"/>
      <c r="W114" s="917"/>
      <c r="X114" s="917"/>
      <c r="Y114" s="917"/>
      <c r="Z114" s="917"/>
      <c r="AA114" s="917"/>
      <c r="AB114" s="917"/>
      <c r="AC114" s="917"/>
      <c r="AD114" s="917"/>
      <c r="AE114" s="917"/>
      <c r="AF114" s="917"/>
      <c r="AG114" s="917"/>
      <c r="AH114" s="917"/>
      <c r="AI114" s="917"/>
      <c r="AJ114" s="917"/>
      <c r="AK114" s="917"/>
      <c r="AL114" s="917"/>
      <c r="AM114" s="917"/>
      <c r="AN114" s="917"/>
      <c r="AO114" s="918"/>
      <c r="AP114" s="453" t="s">
        <v>994</v>
      </c>
      <c r="AQ114" s="262"/>
      <c r="AR114" s="262"/>
      <c r="AS114" s="262"/>
      <c r="AT114" s="910"/>
      <c r="AU114" s="911"/>
      <c r="AV114" s="911"/>
      <c r="AW114" s="912"/>
    </row>
    <row r="115" spans="1:49" ht="14.25" hidden="1" customHeight="1">
      <c r="A115" s="931"/>
      <c r="B115" s="916"/>
      <c r="C115" s="917"/>
      <c r="D115" s="917"/>
      <c r="E115" s="917"/>
      <c r="F115" s="917"/>
      <c r="G115" s="917"/>
      <c r="H115" s="917"/>
      <c r="I115" s="917"/>
      <c r="J115" s="917"/>
      <c r="K115" s="917"/>
      <c r="L115" s="917"/>
      <c r="M115" s="917"/>
      <c r="N115" s="917"/>
      <c r="O115" s="917"/>
      <c r="P115" s="917"/>
      <c r="Q115" s="917"/>
      <c r="R115" s="917"/>
      <c r="S115" s="917"/>
      <c r="T115" s="917"/>
      <c r="U115" s="918"/>
      <c r="V115" s="916"/>
      <c r="W115" s="917"/>
      <c r="X115" s="917"/>
      <c r="Y115" s="917"/>
      <c r="Z115" s="917"/>
      <c r="AA115" s="917"/>
      <c r="AB115" s="917"/>
      <c r="AC115" s="917"/>
      <c r="AD115" s="917"/>
      <c r="AE115" s="917"/>
      <c r="AF115" s="917"/>
      <c r="AG115" s="917"/>
      <c r="AH115" s="917"/>
      <c r="AI115" s="917"/>
      <c r="AJ115" s="917"/>
      <c r="AK115" s="917"/>
      <c r="AL115" s="917"/>
      <c r="AM115" s="917"/>
      <c r="AN115" s="917"/>
      <c r="AO115" s="918"/>
      <c r="AP115" s="935" t="s">
        <v>992</v>
      </c>
      <c r="AQ115" s="936"/>
      <c r="AR115" s="936"/>
      <c r="AS115" s="937"/>
      <c r="AT115" s="938"/>
      <c r="AU115" s="939"/>
      <c r="AV115" s="939"/>
      <c r="AW115" s="940"/>
    </row>
    <row r="116" spans="1:49" ht="14.25" hidden="1" customHeight="1">
      <c r="A116" s="931"/>
      <c r="B116" s="916"/>
      <c r="C116" s="917"/>
      <c r="D116" s="917"/>
      <c r="E116" s="917"/>
      <c r="F116" s="917"/>
      <c r="G116" s="917"/>
      <c r="H116" s="917"/>
      <c r="I116" s="917"/>
      <c r="J116" s="917"/>
      <c r="K116" s="917"/>
      <c r="L116" s="917"/>
      <c r="M116" s="917"/>
      <c r="N116" s="917"/>
      <c r="O116" s="917"/>
      <c r="P116" s="917"/>
      <c r="Q116" s="917"/>
      <c r="R116" s="917"/>
      <c r="S116" s="917"/>
      <c r="T116" s="917"/>
      <c r="U116" s="918"/>
      <c r="V116" s="916"/>
      <c r="W116" s="917"/>
      <c r="X116" s="917"/>
      <c r="Y116" s="917"/>
      <c r="Z116" s="917"/>
      <c r="AA116" s="917"/>
      <c r="AB116" s="917"/>
      <c r="AC116" s="917"/>
      <c r="AD116" s="917"/>
      <c r="AE116" s="917"/>
      <c r="AF116" s="917"/>
      <c r="AG116" s="917"/>
      <c r="AH116" s="917"/>
      <c r="AI116" s="917"/>
      <c r="AJ116" s="917"/>
      <c r="AK116" s="917"/>
      <c r="AL116" s="917"/>
      <c r="AM116" s="917"/>
      <c r="AN116" s="917"/>
      <c r="AO116" s="918"/>
      <c r="AP116" s="935"/>
      <c r="AQ116" s="936"/>
      <c r="AR116" s="936"/>
      <c r="AS116" s="937"/>
      <c r="AT116" s="941"/>
      <c r="AU116" s="942"/>
      <c r="AV116" s="942"/>
      <c r="AW116" s="943"/>
    </row>
    <row r="117" spans="1:49" ht="14.25" hidden="1" customHeight="1">
      <c r="A117" s="931"/>
      <c r="B117" s="916"/>
      <c r="C117" s="917"/>
      <c r="D117" s="917"/>
      <c r="E117" s="917"/>
      <c r="F117" s="917"/>
      <c r="G117" s="917"/>
      <c r="H117" s="917"/>
      <c r="I117" s="917"/>
      <c r="J117" s="917"/>
      <c r="K117" s="917"/>
      <c r="L117" s="917"/>
      <c r="M117" s="917"/>
      <c r="N117" s="917"/>
      <c r="O117" s="917"/>
      <c r="P117" s="917"/>
      <c r="Q117" s="917"/>
      <c r="R117" s="917"/>
      <c r="S117" s="917"/>
      <c r="T117" s="917"/>
      <c r="U117" s="918"/>
      <c r="V117" s="916"/>
      <c r="W117" s="917"/>
      <c r="X117" s="917"/>
      <c r="Y117" s="917"/>
      <c r="Z117" s="917"/>
      <c r="AA117" s="917"/>
      <c r="AB117" s="917"/>
      <c r="AC117" s="917"/>
      <c r="AD117" s="917"/>
      <c r="AE117" s="917"/>
      <c r="AF117" s="917"/>
      <c r="AG117" s="917"/>
      <c r="AH117" s="917"/>
      <c r="AI117" s="917"/>
      <c r="AJ117" s="917"/>
      <c r="AK117" s="917"/>
      <c r="AL117" s="917"/>
      <c r="AM117" s="917"/>
      <c r="AN117" s="917"/>
      <c r="AO117" s="918"/>
      <c r="AP117" s="944" t="s">
        <v>993</v>
      </c>
      <c r="AQ117" s="945"/>
      <c r="AR117" s="945"/>
      <c r="AS117" s="945"/>
      <c r="AT117" s="938"/>
      <c r="AU117" s="939"/>
      <c r="AV117" s="939"/>
      <c r="AW117" s="940"/>
    </row>
    <row r="118" spans="1:49" ht="14.25" hidden="1" customHeight="1">
      <c r="A118" s="931"/>
      <c r="B118" s="916"/>
      <c r="C118" s="917"/>
      <c r="D118" s="917"/>
      <c r="E118" s="917"/>
      <c r="F118" s="917"/>
      <c r="G118" s="917"/>
      <c r="H118" s="917"/>
      <c r="I118" s="917"/>
      <c r="J118" s="917"/>
      <c r="K118" s="917"/>
      <c r="L118" s="917"/>
      <c r="M118" s="917"/>
      <c r="N118" s="917"/>
      <c r="O118" s="917"/>
      <c r="P118" s="917"/>
      <c r="Q118" s="917"/>
      <c r="R118" s="917"/>
      <c r="S118" s="917"/>
      <c r="T118" s="917"/>
      <c r="U118" s="918"/>
      <c r="V118" s="916"/>
      <c r="W118" s="917"/>
      <c r="X118" s="917"/>
      <c r="Y118" s="917"/>
      <c r="Z118" s="917"/>
      <c r="AA118" s="917"/>
      <c r="AB118" s="917"/>
      <c r="AC118" s="917"/>
      <c r="AD118" s="917"/>
      <c r="AE118" s="917"/>
      <c r="AF118" s="917"/>
      <c r="AG118" s="917"/>
      <c r="AH118" s="917"/>
      <c r="AI118" s="917"/>
      <c r="AJ118" s="917"/>
      <c r="AK118" s="917"/>
      <c r="AL118" s="917"/>
      <c r="AM118" s="917"/>
      <c r="AN118" s="917"/>
      <c r="AO118" s="918"/>
      <c r="AP118" s="944"/>
      <c r="AQ118" s="945"/>
      <c r="AR118" s="945"/>
      <c r="AS118" s="945"/>
      <c r="AT118" s="941"/>
      <c r="AU118" s="942"/>
      <c r="AV118" s="942"/>
      <c r="AW118" s="943"/>
    </row>
    <row r="119" spans="1:49" ht="14.25" hidden="1" customHeight="1">
      <c r="A119" s="931"/>
      <c r="B119" s="919"/>
      <c r="C119" s="920"/>
      <c r="D119" s="920"/>
      <c r="E119" s="920"/>
      <c r="F119" s="920"/>
      <c r="G119" s="920"/>
      <c r="H119" s="920"/>
      <c r="I119" s="920"/>
      <c r="J119" s="920"/>
      <c r="K119" s="920"/>
      <c r="L119" s="920"/>
      <c r="M119" s="920"/>
      <c r="N119" s="920"/>
      <c r="O119" s="920"/>
      <c r="P119" s="920"/>
      <c r="Q119" s="920"/>
      <c r="R119" s="920"/>
      <c r="S119" s="920"/>
      <c r="T119" s="920"/>
      <c r="U119" s="921"/>
      <c r="V119" s="919"/>
      <c r="W119" s="920"/>
      <c r="X119" s="920"/>
      <c r="Y119" s="920"/>
      <c r="Z119" s="920"/>
      <c r="AA119" s="920"/>
      <c r="AB119" s="920"/>
      <c r="AC119" s="920"/>
      <c r="AD119" s="920"/>
      <c r="AE119" s="920"/>
      <c r="AF119" s="920"/>
      <c r="AG119" s="920"/>
      <c r="AH119" s="920"/>
      <c r="AI119" s="920"/>
      <c r="AJ119" s="920"/>
      <c r="AK119" s="920"/>
      <c r="AL119" s="920"/>
      <c r="AM119" s="920"/>
      <c r="AN119" s="920"/>
      <c r="AO119" s="921"/>
      <c r="AP119" s="946" t="str">
        <f t="array" aca="1" ref="AP119" ca="1">IF(RepairsPhotoIdentifier13="","",IF(INDIRECT("PropertyInspectionCatagoryPhoto"&amp;RIGHT("0"&amp;RepairsPhotoIdentifier13,2))="","",INDIRECT("PropertyInspectionCatagoryPhoto"&amp;RIGHT("0"&amp;RepairsPhotoIdentifier13,2))))</f>
        <v/>
      </c>
      <c r="AQ119" s="962"/>
      <c r="AR119" s="962"/>
      <c r="AS119" s="962"/>
      <c r="AT119" s="962"/>
      <c r="AU119" s="962"/>
      <c r="AV119" s="962"/>
      <c r="AW119" s="963"/>
    </row>
    <row r="120" spans="1:49" ht="14.25" hidden="1" customHeight="1">
      <c r="A120" s="931">
        <v>14</v>
      </c>
      <c r="B120" s="913"/>
      <c r="C120" s="914"/>
      <c r="D120" s="914"/>
      <c r="E120" s="914"/>
      <c r="F120" s="914"/>
      <c r="G120" s="914"/>
      <c r="H120" s="914"/>
      <c r="I120" s="914"/>
      <c r="J120" s="914"/>
      <c r="K120" s="914"/>
      <c r="L120" s="914"/>
      <c r="M120" s="914"/>
      <c r="N120" s="914"/>
      <c r="O120" s="914"/>
      <c r="P120" s="914"/>
      <c r="Q120" s="914"/>
      <c r="R120" s="914"/>
      <c r="S120" s="914"/>
      <c r="T120" s="914"/>
      <c r="U120" s="915"/>
      <c r="V120" s="913"/>
      <c r="W120" s="914"/>
      <c r="X120" s="914"/>
      <c r="Y120" s="914"/>
      <c r="Z120" s="914"/>
      <c r="AA120" s="914"/>
      <c r="AB120" s="914"/>
      <c r="AC120" s="914"/>
      <c r="AD120" s="914"/>
      <c r="AE120" s="914"/>
      <c r="AF120" s="914"/>
      <c r="AG120" s="914"/>
      <c r="AH120" s="914"/>
      <c r="AI120" s="914"/>
      <c r="AJ120" s="914"/>
      <c r="AK120" s="914"/>
      <c r="AL120" s="914"/>
      <c r="AM120" s="914"/>
      <c r="AN120" s="914"/>
      <c r="AO120" s="915"/>
      <c r="AP120" s="450" t="s">
        <v>990</v>
      </c>
      <c r="AQ120" s="451"/>
      <c r="AR120" s="451"/>
      <c r="AS120" s="452"/>
      <c r="AT120" s="932"/>
      <c r="AU120" s="933"/>
      <c r="AV120" s="933"/>
      <c r="AW120" s="934"/>
    </row>
    <row r="121" spans="1:49" ht="14.25" hidden="1" customHeight="1">
      <c r="A121" s="931"/>
      <c r="B121" s="916"/>
      <c r="C121" s="917"/>
      <c r="D121" s="917"/>
      <c r="E121" s="917"/>
      <c r="F121" s="917"/>
      <c r="G121" s="917"/>
      <c r="H121" s="917"/>
      <c r="I121" s="917"/>
      <c r="J121" s="917"/>
      <c r="K121" s="917"/>
      <c r="L121" s="917"/>
      <c r="M121" s="917"/>
      <c r="N121" s="917"/>
      <c r="O121" s="917"/>
      <c r="P121" s="917"/>
      <c r="Q121" s="917"/>
      <c r="R121" s="917"/>
      <c r="S121" s="917"/>
      <c r="T121" s="917"/>
      <c r="U121" s="918"/>
      <c r="V121" s="916"/>
      <c r="W121" s="917"/>
      <c r="X121" s="917"/>
      <c r="Y121" s="917"/>
      <c r="Z121" s="917"/>
      <c r="AA121" s="917"/>
      <c r="AB121" s="917"/>
      <c r="AC121" s="917"/>
      <c r="AD121" s="917"/>
      <c r="AE121" s="917"/>
      <c r="AF121" s="917"/>
      <c r="AG121" s="917"/>
      <c r="AH121" s="917"/>
      <c r="AI121" s="917"/>
      <c r="AJ121" s="917"/>
      <c r="AK121" s="917"/>
      <c r="AL121" s="917"/>
      <c r="AM121" s="917"/>
      <c r="AN121" s="917"/>
      <c r="AO121" s="918"/>
      <c r="AP121" s="453" t="s">
        <v>991</v>
      </c>
      <c r="AQ121" s="262"/>
      <c r="AR121" s="262"/>
      <c r="AS121" s="262"/>
      <c r="AT121" s="910"/>
      <c r="AU121" s="911"/>
      <c r="AV121" s="911"/>
      <c r="AW121" s="912"/>
    </row>
    <row r="122" spans="1:49" ht="14.25" hidden="1" customHeight="1">
      <c r="A122" s="931"/>
      <c r="B122" s="916"/>
      <c r="C122" s="917"/>
      <c r="D122" s="917"/>
      <c r="E122" s="917"/>
      <c r="F122" s="917"/>
      <c r="G122" s="917"/>
      <c r="H122" s="917"/>
      <c r="I122" s="917"/>
      <c r="J122" s="917"/>
      <c r="K122" s="917"/>
      <c r="L122" s="917"/>
      <c r="M122" s="917"/>
      <c r="N122" s="917"/>
      <c r="O122" s="917"/>
      <c r="P122" s="917"/>
      <c r="Q122" s="917"/>
      <c r="R122" s="917"/>
      <c r="S122" s="917"/>
      <c r="T122" s="917"/>
      <c r="U122" s="918"/>
      <c r="V122" s="916"/>
      <c r="W122" s="917"/>
      <c r="X122" s="917"/>
      <c r="Y122" s="917"/>
      <c r="Z122" s="917"/>
      <c r="AA122" s="917"/>
      <c r="AB122" s="917"/>
      <c r="AC122" s="917"/>
      <c r="AD122" s="917"/>
      <c r="AE122" s="917"/>
      <c r="AF122" s="917"/>
      <c r="AG122" s="917"/>
      <c r="AH122" s="917"/>
      <c r="AI122" s="917"/>
      <c r="AJ122" s="917"/>
      <c r="AK122" s="917"/>
      <c r="AL122" s="917"/>
      <c r="AM122" s="917"/>
      <c r="AN122" s="917"/>
      <c r="AO122" s="918"/>
      <c r="AP122" s="935" t="s">
        <v>992</v>
      </c>
      <c r="AQ122" s="936"/>
      <c r="AR122" s="936"/>
      <c r="AS122" s="937"/>
      <c r="AT122" s="938"/>
      <c r="AU122" s="939"/>
      <c r="AV122" s="939"/>
      <c r="AW122" s="940"/>
    </row>
    <row r="123" spans="1:49" ht="14.25" hidden="1" customHeight="1">
      <c r="A123" s="931"/>
      <c r="B123" s="916"/>
      <c r="C123" s="917"/>
      <c r="D123" s="917"/>
      <c r="E123" s="917"/>
      <c r="F123" s="917"/>
      <c r="G123" s="917"/>
      <c r="H123" s="917"/>
      <c r="I123" s="917"/>
      <c r="J123" s="917"/>
      <c r="K123" s="917"/>
      <c r="L123" s="917"/>
      <c r="M123" s="917"/>
      <c r="N123" s="917"/>
      <c r="O123" s="917"/>
      <c r="P123" s="917"/>
      <c r="Q123" s="917"/>
      <c r="R123" s="917"/>
      <c r="S123" s="917"/>
      <c r="T123" s="917"/>
      <c r="U123" s="918"/>
      <c r="V123" s="916"/>
      <c r="W123" s="917"/>
      <c r="X123" s="917"/>
      <c r="Y123" s="917"/>
      <c r="Z123" s="917"/>
      <c r="AA123" s="917"/>
      <c r="AB123" s="917"/>
      <c r="AC123" s="917"/>
      <c r="AD123" s="917"/>
      <c r="AE123" s="917"/>
      <c r="AF123" s="917"/>
      <c r="AG123" s="917"/>
      <c r="AH123" s="917"/>
      <c r="AI123" s="917"/>
      <c r="AJ123" s="917"/>
      <c r="AK123" s="917"/>
      <c r="AL123" s="917"/>
      <c r="AM123" s="917"/>
      <c r="AN123" s="917"/>
      <c r="AO123" s="918"/>
      <c r="AP123" s="935"/>
      <c r="AQ123" s="936"/>
      <c r="AR123" s="936"/>
      <c r="AS123" s="937"/>
      <c r="AT123" s="941"/>
      <c r="AU123" s="942"/>
      <c r="AV123" s="942"/>
      <c r="AW123" s="943"/>
    </row>
    <row r="124" spans="1:49" ht="14.25" hidden="1" customHeight="1">
      <c r="A124" s="931"/>
      <c r="B124" s="916"/>
      <c r="C124" s="917"/>
      <c r="D124" s="917"/>
      <c r="E124" s="917"/>
      <c r="F124" s="917"/>
      <c r="G124" s="917"/>
      <c r="H124" s="917"/>
      <c r="I124" s="917"/>
      <c r="J124" s="917"/>
      <c r="K124" s="917"/>
      <c r="L124" s="917"/>
      <c r="M124" s="917"/>
      <c r="N124" s="917"/>
      <c r="O124" s="917"/>
      <c r="P124" s="917"/>
      <c r="Q124" s="917"/>
      <c r="R124" s="917"/>
      <c r="S124" s="917"/>
      <c r="T124" s="917"/>
      <c r="U124" s="918"/>
      <c r="V124" s="916"/>
      <c r="W124" s="917"/>
      <c r="X124" s="917"/>
      <c r="Y124" s="917"/>
      <c r="Z124" s="917"/>
      <c r="AA124" s="917"/>
      <c r="AB124" s="917"/>
      <c r="AC124" s="917"/>
      <c r="AD124" s="917"/>
      <c r="AE124" s="917"/>
      <c r="AF124" s="917"/>
      <c r="AG124" s="917"/>
      <c r="AH124" s="917"/>
      <c r="AI124" s="917"/>
      <c r="AJ124" s="917"/>
      <c r="AK124" s="917"/>
      <c r="AL124" s="917"/>
      <c r="AM124" s="917"/>
      <c r="AN124" s="917"/>
      <c r="AO124" s="918"/>
      <c r="AP124" s="944" t="s">
        <v>993</v>
      </c>
      <c r="AQ124" s="945"/>
      <c r="AR124" s="945"/>
      <c r="AS124" s="945"/>
      <c r="AT124" s="938"/>
      <c r="AU124" s="939"/>
      <c r="AV124" s="939"/>
      <c r="AW124" s="940"/>
    </row>
    <row r="125" spans="1:49" ht="14.25" hidden="1" customHeight="1">
      <c r="A125" s="931"/>
      <c r="B125" s="916"/>
      <c r="C125" s="917"/>
      <c r="D125" s="917"/>
      <c r="E125" s="917"/>
      <c r="F125" s="917"/>
      <c r="G125" s="917"/>
      <c r="H125" s="917"/>
      <c r="I125" s="917"/>
      <c r="J125" s="917"/>
      <c r="K125" s="917"/>
      <c r="L125" s="917"/>
      <c r="M125" s="917"/>
      <c r="N125" s="917"/>
      <c r="O125" s="917"/>
      <c r="P125" s="917"/>
      <c r="Q125" s="917"/>
      <c r="R125" s="917"/>
      <c r="S125" s="917"/>
      <c r="T125" s="917"/>
      <c r="U125" s="918"/>
      <c r="V125" s="916"/>
      <c r="W125" s="917"/>
      <c r="X125" s="917"/>
      <c r="Y125" s="917"/>
      <c r="Z125" s="917"/>
      <c r="AA125" s="917"/>
      <c r="AB125" s="917"/>
      <c r="AC125" s="917"/>
      <c r="AD125" s="917"/>
      <c r="AE125" s="917"/>
      <c r="AF125" s="917"/>
      <c r="AG125" s="917"/>
      <c r="AH125" s="917"/>
      <c r="AI125" s="917"/>
      <c r="AJ125" s="917"/>
      <c r="AK125" s="917"/>
      <c r="AL125" s="917"/>
      <c r="AM125" s="917"/>
      <c r="AN125" s="917"/>
      <c r="AO125" s="918"/>
      <c r="AP125" s="944"/>
      <c r="AQ125" s="945"/>
      <c r="AR125" s="945"/>
      <c r="AS125" s="945"/>
      <c r="AT125" s="941"/>
      <c r="AU125" s="942"/>
      <c r="AV125" s="942"/>
      <c r="AW125" s="943"/>
    </row>
    <row r="126" spans="1:49" ht="14.25" hidden="1" customHeight="1">
      <c r="A126" s="931"/>
      <c r="B126" s="919"/>
      <c r="C126" s="920"/>
      <c r="D126" s="920"/>
      <c r="E126" s="920"/>
      <c r="F126" s="920"/>
      <c r="G126" s="920"/>
      <c r="H126" s="920"/>
      <c r="I126" s="920"/>
      <c r="J126" s="920"/>
      <c r="K126" s="920"/>
      <c r="L126" s="920"/>
      <c r="M126" s="920"/>
      <c r="N126" s="920"/>
      <c r="O126" s="920"/>
      <c r="P126" s="920"/>
      <c r="Q126" s="920"/>
      <c r="R126" s="920"/>
      <c r="S126" s="920"/>
      <c r="T126" s="920"/>
      <c r="U126" s="921"/>
      <c r="V126" s="919"/>
      <c r="W126" s="920"/>
      <c r="X126" s="920"/>
      <c r="Y126" s="920"/>
      <c r="Z126" s="920"/>
      <c r="AA126" s="920"/>
      <c r="AB126" s="920"/>
      <c r="AC126" s="920"/>
      <c r="AD126" s="920"/>
      <c r="AE126" s="920"/>
      <c r="AF126" s="920"/>
      <c r="AG126" s="920"/>
      <c r="AH126" s="920"/>
      <c r="AI126" s="920"/>
      <c r="AJ126" s="920"/>
      <c r="AK126" s="920"/>
      <c r="AL126" s="920"/>
      <c r="AM126" s="920"/>
      <c r="AN126" s="920"/>
      <c r="AO126" s="921"/>
      <c r="AP126" s="946" t="str">
        <f t="array" aca="1" ref="AP126" ca="1">IF(RepairsPhotoIdentifier14="","",IF(INDIRECT("PropertyInspectionCatagoryPhoto"&amp;RIGHT("0"&amp;RepairsPhotoIdentifier14,2))="","",INDIRECT("PropertyInspectionCatagoryPhoto"&amp;RIGHT("0"&amp;RepairsPhotoIdentifier14,2))))</f>
        <v/>
      </c>
      <c r="AQ126" s="962"/>
      <c r="AR126" s="962"/>
      <c r="AS126" s="962"/>
      <c r="AT126" s="962"/>
      <c r="AU126" s="962"/>
      <c r="AV126" s="962"/>
      <c r="AW126" s="963"/>
    </row>
    <row r="127" spans="1:49" ht="14.25" hidden="1" customHeight="1">
      <c r="A127" s="931">
        <v>15</v>
      </c>
      <c r="B127" s="913"/>
      <c r="C127" s="914"/>
      <c r="D127" s="914"/>
      <c r="E127" s="914"/>
      <c r="F127" s="914"/>
      <c r="G127" s="914"/>
      <c r="H127" s="914"/>
      <c r="I127" s="914"/>
      <c r="J127" s="914"/>
      <c r="K127" s="914"/>
      <c r="L127" s="914"/>
      <c r="M127" s="914"/>
      <c r="N127" s="914"/>
      <c r="O127" s="914"/>
      <c r="P127" s="914"/>
      <c r="Q127" s="914"/>
      <c r="R127" s="914"/>
      <c r="S127" s="914"/>
      <c r="T127" s="914"/>
      <c r="U127" s="915"/>
      <c r="V127" s="913"/>
      <c r="W127" s="914"/>
      <c r="X127" s="914"/>
      <c r="Y127" s="914"/>
      <c r="Z127" s="914"/>
      <c r="AA127" s="914"/>
      <c r="AB127" s="914"/>
      <c r="AC127" s="914"/>
      <c r="AD127" s="914"/>
      <c r="AE127" s="914"/>
      <c r="AF127" s="914"/>
      <c r="AG127" s="914"/>
      <c r="AH127" s="914"/>
      <c r="AI127" s="914"/>
      <c r="AJ127" s="914"/>
      <c r="AK127" s="914"/>
      <c r="AL127" s="914"/>
      <c r="AM127" s="914"/>
      <c r="AN127" s="914"/>
      <c r="AO127" s="915"/>
      <c r="AP127" s="450" t="s">
        <v>990</v>
      </c>
      <c r="AQ127" s="451"/>
      <c r="AR127" s="451"/>
      <c r="AS127" s="452"/>
      <c r="AT127" s="932"/>
      <c r="AU127" s="933"/>
      <c r="AV127" s="933"/>
      <c r="AW127" s="934"/>
    </row>
    <row r="128" spans="1:49" ht="14.25" hidden="1" customHeight="1">
      <c r="A128" s="931"/>
      <c r="B128" s="916"/>
      <c r="C128" s="917"/>
      <c r="D128" s="917"/>
      <c r="E128" s="917"/>
      <c r="F128" s="917"/>
      <c r="G128" s="917"/>
      <c r="H128" s="917"/>
      <c r="I128" s="917"/>
      <c r="J128" s="917"/>
      <c r="K128" s="917"/>
      <c r="L128" s="917"/>
      <c r="M128" s="917"/>
      <c r="N128" s="917"/>
      <c r="O128" s="917"/>
      <c r="P128" s="917"/>
      <c r="Q128" s="917"/>
      <c r="R128" s="917"/>
      <c r="S128" s="917"/>
      <c r="T128" s="917"/>
      <c r="U128" s="918"/>
      <c r="V128" s="916"/>
      <c r="W128" s="917"/>
      <c r="X128" s="917"/>
      <c r="Y128" s="917"/>
      <c r="Z128" s="917"/>
      <c r="AA128" s="917"/>
      <c r="AB128" s="917"/>
      <c r="AC128" s="917"/>
      <c r="AD128" s="917"/>
      <c r="AE128" s="917"/>
      <c r="AF128" s="917"/>
      <c r="AG128" s="917"/>
      <c r="AH128" s="917"/>
      <c r="AI128" s="917"/>
      <c r="AJ128" s="917"/>
      <c r="AK128" s="917"/>
      <c r="AL128" s="917"/>
      <c r="AM128" s="917"/>
      <c r="AN128" s="917"/>
      <c r="AO128" s="918"/>
      <c r="AP128" s="453" t="s">
        <v>994</v>
      </c>
      <c r="AQ128" s="262"/>
      <c r="AR128" s="262"/>
      <c r="AS128" s="262"/>
      <c r="AT128" s="910"/>
      <c r="AU128" s="911"/>
      <c r="AV128" s="911"/>
      <c r="AW128" s="912"/>
    </row>
    <row r="129" spans="1:49" ht="14.25" hidden="1" customHeight="1">
      <c r="A129" s="931"/>
      <c r="B129" s="916"/>
      <c r="C129" s="917"/>
      <c r="D129" s="917"/>
      <c r="E129" s="917"/>
      <c r="F129" s="917"/>
      <c r="G129" s="917"/>
      <c r="H129" s="917"/>
      <c r="I129" s="917"/>
      <c r="J129" s="917"/>
      <c r="K129" s="917"/>
      <c r="L129" s="917"/>
      <c r="M129" s="917"/>
      <c r="N129" s="917"/>
      <c r="O129" s="917"/>
      <c r="P129" s="917"/>
      <c r="Q129" s="917"/>
      <c r="R129" s="917"/>
      <c r="S129" s="917"/>
      <c r="T129" s="917"/>
      <c r="U129" s="918"/>
      <c r="V129" s="916"/>
      <c r="W129" s="917"/>
      <c r="X129" s="917"/>
      <c r="Y129" s="917"/>
      <c r="Z129" s="917"/>
      <c r="AA129" s="917"/>
      <c r="AB129" s="917"/>
      <c r="AC129" s="917"/>
      <c r="AD129" s="917"/>
      <c r="AE129" s="917"/>
      <c r="AF129" s="917"/>
      <c r="AG129" s="917"/>
      <c r="AH129" s="917"/>
      <c r="AI129" s="917"/>
      <c r="AJ129" s="917"/>
      <c r="AK129" s="917"/>
      <c r="AL129" s="917"/>
      <c r="AM129" s="917"/>
      <c r="AN129" s="917"/>
      <c r="AO129" s="918"/>
      <c r="AP129" s="935" t="s">
        <v>992</v>
      </c>
      <c r="AQ129" s="936"/>
      <c r="AR129" s="936"/>
      <c r="AS129" s="937"/>
      <c r="AT129" s="938"/>
      <c r="AU129" s="939"/>
      <c r="AV129" s="939"/>
      <c r="AW129" s="940"/>
    </row>
    <row r="130" spans="1:49" ht="14.25" hidden="1" customHeight="1">
      <c r="A130" s="931"/>
      <c r="B130" s="916"/>
      <c r="C130" s="917"/>
      <c r="D130" s="917"/>
      <c r="E130" s="917"/>
      <c r="F130" s="917"/>
      <c r="G130" s="917"/>
      <c r="H130" s="917"/>
      <c r="I130" s="917"/>
      <c r="J130" s="917"/>
      <c r="K130" s="917"/>
      <c r="L130" s="917"/>
      <c r="M130" s="917"/>
      <c r="N130" s="917"/>
      <c r="O130" s="917"/>
      <c r="P130" s="917"/>
      <c r="Q130" s="917"/>
      <c r="R130" s="917"/>
      <c r="S130" s="917"/>
      <c r="T130" s="917"/>
      <c r="U130" s="918"/>
      <c r="V130" s="916"/>
      <c r="W130" s="917"/>
      <c r="X130" s="917"/>
      <c r="Y130" s="917"/>
      <c r="Z130" s="917"/>
      <c r="AA130" s="917"/>
      <c r="AB130" s="917"/>
      <c r="AC130" s="917"/>
      <c r="AD130" s="917"/>
      <c r="AE130" s="917"/>
      <c r="AF130" s="917"/>
      <c r="AG130" s="917"/>
      <c r="AH130" s="917"/>
      <c r="AI130" s="917"/>
      <c r="AJ130" s="917"/>
      <c r="AK130" s="917"/>
      <c r="AL130" s="917"/>
      <c r="AM130" s="917"/>
      <c r="AN130" s="917"/>
      <c r="AO130" s="918"/>
      <c r="AP130" s="935"/>
      <c r="AQ130" s="936"/>
      <c r="AR130" s="936"/>
      <c r="AS130" s="937"/>
      <c r="AT130" s="941"/>
      <c r="AU130" s="942"/>
      <c r="AV130" s="942"/>
      <c r="AW130" s="943"/>
    </row>
    <row r="131" spans="1:49" ht="14.25" hidden="1" customHeight="1">
      <c r="A131" s="931"/>
      <c r="B131" s="916"/>
      <c r="C131" s="917"/>
      <c r="D131" s="917"/>
      <c r="E131" s="917"/>
      <c r="F131" s="917"/>
      <c r="G131" s="917"/>
      <c r="H131" s="917"/>
      <c r="I131" s="917"/>
      <c r="J131" s="917"/>
      <c r="K131" s="917"/>
      <c r="L131" s="917"/>
      <c r="M131" s="917"/>
      <c r="N131" s="917"/>
      <c r="O131" s="917"/>
      <c r="P131" s="917"/>
      <c r="Q131" s="917"/>
      <c r="R131" s="917"/>
      <c r="S131" s="917"/>
      <c r="T131" s="917"/>
      <c r="U131" s="918"/>
      <c r="V131" s="916"/>
      <c r="W131" s="917"/>
      <c r="X131" s="917"/>
      <c r="Y131" s="917"/>
      <c r="Z131" s="917"/>
      <c r="AA131" s="917"/>
      <c r="AB131" s="917"/>
      <c r="AC131" s="917"/>
      <c r="AD131" s="917"/>
      <c r="AE131" s="917"/>
      <c r="AF131" s="917"/>
      <c r="AG131" s="917"/>
      <c r="AH131" s="917"/>
      <c r="AI131" s="917"/>
      <c r="AJ131" s="917"/>
      <c r="AK131" s="917"/>
      <c r="AL131" s="917"/>
      <c r="AM131" s="917"/>
      <c r="AN131" s="917"/>
      <c r="AO131" s="918"/>
      <c r="AP131" s="944" t="s">
        <v>993</v>
      </c>
      <c r="AQ131" s="945"/>
      <c r="AR131" s="945"/>
      <c r="AS131" s="945"/>
      <c r="AT131" s="938"/>
      <c r="AU131" s="939"/>
      <c r="AV131" s="939"/>
      <c r="AW131" s="940"/>
    </row>
    <row r="132" spans="1:49" ht="14.25" hidden="1" customHeight="1">
      <c r="A132" s="931"/>
      <c r="B132" s="916"/>
      <c r="C132" s="917"/>
      <c r="D132" s="917"/>
      <c r="E132" s="917"/>
      <c r="F132" s="917"/>
      <c r="G132" s="917"/>
      <c r="H132" s="917"/>
      <c r="I132" s="917"/>
      <c r="J132" s="917"/>
      <c r="K132" s="917"/>
      <c r="L132" s="917"/>
      <c r="M132" s="917"/>
      <c r="N132" s="917"/>
      <c r="O132" s="917"/>
      <c r="P132" s="917"/>
      <c r="Q132" s="917"/>
      <c r="R132" s="917"/>
      <c r="S132" s="917"/>
      <c r="T132" s="917"/>
      <c r="U132" s="918"/>
      <c r="V132" s="916"/>
      <c r="W132" s="917"/>
      <c r="X132" s="917"/>
      <c r="Y132" s="917"/>
      <c r="Z132" s="917"/>
      <c r="AA132" s="917"/>
      <c r="AB132" s="917"/>
      <c r="AC132" s="917"/>
      <c r="AD132" s="917"/>
      <c r="AE132" s="917"/>
      <c r="AF132" s="917"/>
      <c r="AG132" s="917"/>
      <c r="AH132" s="917"/>
      <c r="AI132" s="917"/>
      <c r="AJ132" s="917"/>
      <c r="AK132" s="917"/>
      <c r="AL132" s="917"/>
      <c r="AM132" s="917"/>
      <c r="AN132" s="917"/>
      <c r="AO132" s="918"/>
      <c r="AP132" s="944"/>
      <c r="AQ132" s="945"/>
      <c r="AR132" s="945"/>
      <c r="AS132" s="945"/>
      <c r="AT132" s="941"/>
      <c r="AU132" s="942"/>
      <c r="AV132" s="942"/>
      <c r="AW132" s="943"/>
    </row>
    <row r="133" spans="1:49" ht="14.25" hidden="1" customHeight="1">
      <c r="A133" s="931"/>
      <c r="B133" s="919"/>
      <c r="C133" s="920"/>
      <c r="D133" s="920"/>
      <c r="E133" s="920"/>
      <c r="F133" s="920"/>
      <c r="G133" s="920"/>
      <c r="H133" s="920"/>
      <c r="I133" s="920"/>
      <c r="J133" s="920"/>
      <c r="K133" s="920"/>
      <c r="L133" s="920"/>
      <c r="M133" s="920"/>
      <c r="N133" s="920"/>
      <c r="O133" s="920"/>
      <c r="P133" s="920"/>
      <c r="Q133" s="920"/>
      <c r="R133" s="920"/>
      <c r="S133" s="920"/>
      <c r="T133" s="920"/>
      <c r="U133" s="921"/>
      <c r="V133" s="919"/>
      <c r="W133" s="920"/>
      <c r="X133" s="920"/>
      <c r="Y133" s="920"/>
      <c r="Z133" s="920"/>
      <c r="AA133" s="920"/>
      <c r="AB133" s="920"/>
      <c r="AC133" s="920"/>
      <c r="AD133" s="920"/>
      <c r="AE133" s="920"/>
      <c r="AF133" s="920"/>
      <c r="AG133" s="920"/>
      <c r="AH133" s="920"/>
      <c r="AI133" s="920"/>
      <c r="AJ133" s="920"/>
      <c r="AK133" s="920"/>
      <c r="AL133" s="920"/>
      <c r="AM133" s="920"/>
      <c r="AN133" s="920"/>
      <c r="AO133" s="921"/>
      <c r="AP133" s="946" t="str">
        <f t="array" aca="1" ref="AP133" ca="1">IF(RepairsPhotoIdentifier15="","",IF(INDIRECT("PropertyInspectionCatagoryPhoto"&amp;RIGHT("0"&amp;RepairsPhotoIdentifier15,2))="","",INDIRECT("PropertyInspectionCatagoryPhoto"&amp;RIGHT("0"&amp;RepairsPhotoIdentifier15,2))))</f>
        <v/>
      </c>
      <c r="AQ133" s="962"/>
      <c r="AR133" s="962"/>
      <c r="AS133" s="962"/>
      <c r="AT133" s="962"/>
      <c r="AU133" s="962"/>
      <c r="AV133" s="962"/>
      <c r="AW133" s="963"/>
    </row>
    <row r="134" spans="1:49" ht="14.25" hidden="1" customHeight="1">
      <c r="A134" s="931">
        <v>16</v>
      </c>
      <c r="B134" s="913"/>
      <c r="C134" s="914"/>
      <c r="D134" s="914"/>
      <c r="E134" s="914"/>
      <c r="F134" s="914"/>
      <c r="G134" s="914"/>
      <c r="H134" s="914"/>
      <c r="I134" s="914"/>
      <c r="J134" s="914"/>
      <c r="K134" s="914"/>
      <c r="L134" s="914"/>
      <c r="M134" s="914"/>
      <c r="N134" s="914"/>
      <c r="O134" s="914"/>
      <c r="P134" s="914"/>
      <c r="Q134" s="914"/>
      <c r="R134" s="914"/>
      <c r="S134" s="914"/>
      <c r="T134" s="914"/>
      <c r="U134" s="915"/>
      <c r="V134" s="913"/>
      <c r="W134" s="914"/>
      <c r="X134" s="914"/>
      <c r="Y134" s="914"/>
      <c r="Z134" s="914"/>
      <c r="AA134" s="914"/>
      <c r="AB134" s="914"/>
      <c r="AC134" s="914"/>
      <c r="AD134" s="914"/>
      <c r="AE134" s="914"/>
      <c r="AF134" s="914"/>
      <c r="AG134" s="914"/>
      <c r="AH134" s="914"/>
      <c r="AI134" s="914"/>
      <c r="AJ134" s="914"/>
      <c r="AK134" s="914"/>
      <c r="AL134" s="914"/>
      <c r="AM134" s="914"/>
      <c r="AN134" s="914"/>
      <c r="AO134" s="915"/>
      <c r="AP134" s="450" t="s">
        <v>990</v>
      </c>
      <c r="AQ134" s="451"/>
      <c r="AR134" s="451"/>
      <c r="AS134" s="452"/>
      <c r="AT134" s="932"/>
      <c r="AU134" s="933"/>
      <c r="AV134" s="933"/>
      <c r="AW134" s="934"/>
    </row>
    <row r="135" spans="1:49" ht="14.25" hidden="1" customHeight="1">
      <c r="A135" s="931"/>
      <c r="B135" s="916"/>
      <c r="C135" s="917"/>
      <c r="D135" s="917"/>
      <c r="E135" s="917"/>
      <c r="F135" s="917"/>
      <c r="G135" s="917"/>
      <c r="H135" s="917"/>
      <c r="I135" s="917"/>
      <c r="J135" s="917"/>
      <c r="K135" s="917"/>
      <c r="L135" s="917"/>
      <c r="M135" s="917"/>
      <c r="N135" s="917"/>
      <c r="O135" s="917"/>
      <c r="P135" s="917"/>
      <c r="Q135" s="917"/>
      <c r="R135" s="917"/>
      <c r="S135" s="917"/>
      <c r="T135" s="917"/>
      <c r="U135" s="918"/>
      <c r="V135" s="916"/>
      <c r="W135" s="917"/>
      <c r="X135" s="917"/>
      <c r="Y135" s="917"/>
      <c r="Z135" s="917"/>
      <c r="AA135" s="917"/>
      <c r="AB135" s="917"/>
      <c r="AC135" s="917"/>
      <c r="AD135" s="917"/>
      <c r="AE135" s="917"/>
      <c r="AF135" s="917"/>
      <c r="AG135" s="917"/>
      <c r="AH135" s="917"/>
      <c r="AI135" s="917"/>
      <c r="AJ135" s="917"/>
      <c r="AK135" s="917"/>
      <c r="AL135" s="917"/>
      <c r="AM135" s="917"/>
      <c r="AN135" s="917"/>
      <c r="AO135" s="918"/>
      <c r="AP135" s="453" t="s">
        <v>991</v>
      </c>
      <c r="AQ135" s="262"/>
      <c r="AR135" s="262"/>
      <c r="AS135" s="262"/>
      <c r="AT135" s="910"/>
      <c r="AU135" s="911"/>
      <c r="AV135" s="911"/>
      <c r="AW135" s="912"/>
    </row>
    <row r="136" spans="1:49" ht="14.25" hidden="1" customHeight="1">
      <c r="A136" s="931"/>
      <c r="B136" s="916"/>
      <c r="C136" s="917"/>
      <c r="D136" s="917"/>
      <c r="E136" s="917"/>
      <c r="F136" s="917"/>
      <c r="G136" s="917"/>
      <c r="H136" s="917"/>
      <c r="I136" s="917"/>
      <c r="J136" s="917"/>
      <c r="K136" s="917"/>
      <c r="L136" s="917"/>
      <c r="M136" s="917"/>
      <c r="N136" s="917"/>
      <c r="O136" s="917"/>
      <c r="P136" s="917"/>
      <c r="Q136" s="917"/>
      <c r="R136" s="917"/>
      <c r="S136" s="917"/>
      <c r="T136" s="917"/>
      <c r="U136" s="918"/>
      <c r="V136" s="916"/>
      <c r="W136" s="917"/>
      <c r="X136" s="917"/>
      <c r="Y136" s="917"/>
      <c r="Z136" s="917"/>
      <c r="AA136" s="917"/>
      <c r="AB136" s="917"/>
      <c r="AC136" s="917"/>
      <c r="AD136" s="917"/>
      <c r="AE136" s="917"/>
      <c r="AF136" s="917"/>
      <c r="AG136" s="917"/>
      <c r="AH136" s="917"/>
      <c r="AI136" s="917"/>
      <c r="AJ136" s="917"/>
      <c r="AK136" s="917"/>
      <c r="AL136" s="917"/>
      <c r="AM136" s="917"/>
      <c r="AN136" s="917"/>
      <c r="AO136" s="918"/>
      <c r="AP136" s="935" t="s">
        <v>992</v>
      </c>
      <c r="AQ136" s="936"/>
      <c r="AR136" s="936"/>
      <c r="AS136" s="937"/>
      <c r="AT136" s="938"/>
      <c r="AU136" s="939"/>
      <c r="AV136" s="939"/>
      <c r="AW136" s="940"/>
    </row>
    <row r="137" spans="1:49" ht="14.25" hidden="1" customHeight="1">
      <c r="A137" s="931"/>
      <c r="B137" s="916"/>
      <c r="C137" s="917"/>
      <c r="D137" s="917"/>
      <c r="E137" s="917"/>
      <c r="F137" s="917"/>
      <c r="G137" s="917"/>
      <c r="H137" s="917"/>
      <c r="I137" s="917"/>
      <c r="J137" s="917"/>
      <c r="K137" s="917"/>
      <c r="L137" s="917"/>
      <c r="M137" s="917"/>
      <c r="N137" s="917"/>
      <c r="O137" s="917"/>
      <c r="P137" s="917"/>
      <c r="Q137" s="917"/>
      <c r="R137" s="917"/>
      <c r="S137" s="917"/>
      <c r="T137" s="917"/>
      <c r="U137" s="918"/>
      <c r="V137" s="916"/>
      <c r="W137" s="917"/>
      <c r="X137" s="917"/>
      <c r="Y137" s="917"/>
      <c r="Z137" s="917"/>
      <c r="AA137" s="917"/>
      <c r="AB137" s="917"/>
      <c r="AC137" s="917"/>
      <c r="AD137" s="917"/>
      <c r="AE137" s="917"/>
      <c r="AF137" s="917"/>
      <c r="AG137" s="917"/>
      <c r="AH137" s="917"/>
      <c r="AI137" s="917"/>
      <c r="AJ137" s="917"/>
      <c r="AK137" s="917"/>
      <c r="AL137" s="917"/>
      <c r="AM137" s="917"/>
      <c r="AN137" s="917"/>
      <c r="AO137" s="918"/>
      <c r="AP137" s="935"/>
      <c r="AQ137" s="936"/>
      <c r="AR137" s="936"/>
      <c r="AS137" s="937"/>
      <c r="AT137" s="941"/>
      <c r="AU137" s="942"/>
      <c r="AV137" s="942"/>
      <c r="AW137" s="943"/>
    </row>
    <row r="138" spans="1:49" ht="14.25" hidden="1" customHeight="1">
      <c r="A138" s="931"/>
      <c r="B138" s="916"/>
      <c r="C138" s="917"/>
      <c r="D138" s="917"/>
      <c r="E138" s="917"/>
      <c r="F138" s="917"/>
      <c r="G138" s="917"/>
      <c r="H138" s="917"/>
      <c r="I138" s="917"/>
      <c r="J138" s="917"/>
      <c r="K138" s="917"/>
      <c r="L138" s="917"/>
      <c r="M138" s="917"/>
      <c r="N138" s="917"/>
      <c r="O138" s="917"/>
      <c r="P138" s="917"/>
      <c r="Q138" s="917"/>
      <c r="R138" s="917"/>
      <c r="S138" s="917"/>
      <c r="T138" s="917"/>
      <c r="U138" s="918"/>
      <c r="V138" s="916"/>
      <c r="W138" s="917"/>
      <c r="X138" s="917"/>
      <c r="Y138" s="917"/>
      <c r="Z138" s="917"/>
      <c r="AA138" s="917"/>
      <c r="AB138" s="917"/>
      <c r="AC138" s="917"/>
      <c r="AD138" s="917"/>
      <c r="AE138" s="917"/>
      <c r="AF138" s="917"/>
      <c r="AG138" s="917"/>
      <c r="AH138" s="917"/>
      <c r="AI138" s="917"/>
      <c r="AJ138" s="917"/>
      <c r="AK138" s="917"/>
      <c r="AL138" s="917"/>
      <c r="AM138" s="917"/>
      <c r="AN138" s="917"/>
      <c r="AO138" s="918"/>
      <c r="AP138" s="944" t="s">
        <v>993</v>
      </c>
      <c r="AQ138" s="945"/>
      <c r="AR138" s="945"/>
      <c r="AS138" s="945"/>
      <c r="AT138" s="938"/>
      <c r="AU138" s="939"/>
      <c r="AV138" s="939"/>
      <c r="AW138" s="940"/>
    </row>
    <row r="139" spans="1:49" ht="14.25" hidden="1" customHeight="1">
      <c r="A139" s="931"/>
      <c r="B139" s="916"/>
      <c r="C139" s="917"/>
      <c r="D139" s="917"/>
      <c r="E139" s="917"/>
      <c r="F139" s="917"/>
      <c r="G139" s="917"/>
      <c r="H139" s="917"/>
      <c r="I139" s="917"/>
      <c r="J139" s="917"/>
      <c r="K139" s="917"/>
      <c r="L139" s="917"/>
      <c r="M139" s="917"/>
      <c r="N139" s="917"/>
      <c r="O139" s="917"/>
      <c r="P139" s="917"/>
      <c r="Q139" s="917"/>
      <c r="R139" s="917"/>
      <c r="S139" s="917"/>
      <c r="T139" s="917"/>
      <c r="U139" s="918"/>
      <c r="V139" s="916"/>
      <c r="W139" s="917"/>
      <c r="X139" s="917"/>
      <c r="Y139" s="917"/>
      <c r="Z139" s="917"/>
      <c r="AA139" s="917"/>
      <c r="AB139" s="917"/>
      <c r="AC139" s="917"/>
      <c r="AD139" s="917"/>
      <c r="AE139" s="917"/>
      <c r="AF139" s="917"/>
      <c r="AG139" s="917"/>
      <c r="AH139" s="917"/>
      <c r="AI139" s="917"/>
      <c r="AJ139" s="917"/>
      <c r="AK139" s="917"/>
      <c r="AL139" s="917"/>
      <c r="AM139" s="917"/>
      <c r="AN139" s="917"/>
      <c r="AO139" s="918"/>
      <c r="AP139" s="944"/>
      <c r="AQ139" s="945"/>
      <c r="AR139" s="945"/>
      <c r="AS139" s="945"/>
      <c r="AT139" s="941"/>
      <c r="AU139" s="942"/>
      <c r="AV139" s="942"/>
      <c r="AW139" s="943"/>
    </row>
    <row r="140" spans="1:49" ht="14.25" hidden="1" customHeight="1">
      <c r="A140" s="931"/>
      <c r="B140" s="919"/>
      <c r="C140" s="920"/>
      <c r="D140" s="920"/>
      <c r="E140" s="920"/>
      <c r="F140" s="920"/>
      <c r="G140" s="920"/>
      <c r="H140" s="920"/>
      <c r="I140" s="920"/>
      <c r="J140" s="920"/>
      <c r="K140" s="920"/>
      <c r="L140" s="920"/>
      <c r="M140" s="920"/>
      <c r="N140" s="920"/>
      <c r="O140" s="920"/>
      <c r="P140" s="920"/>
      <c r="Q140" s="920"/>
      <c r="R140" s="920"/>
      <c r="S140" s="920"/>
      <c r="T140" s="920"/>
      <c r="U140" s="921"/>
      <c r="V140" s="919"/>
      <c r="W140" s="920"/>
      <c r="X140" s="920"/>
      <c r="Y140" s="920"/>
      <c r="Z140" s="920"/>
      <c r="AA140" s="920"/>
      <c r="AB140" s="920"/>
      <c r="AC140" s="920"/>
      <c r="AD140" s="920"/>
      <c r="AE140" s="920"/>
      <c r="AF140" s="920"/>
      <c r="AG140" s="920"/>
      <c r="AH140" s="920"/>
      <c r="AI140" s="920"/>
      <c r="AJ140" s="920"/>
      <c r="AK140" s="920"/>
      <c r="AL140" s="920"/>
      <c r="AM140" s="920"/>
      <c r="AN140" s="920"/>
      <c r="AO140" s="921"/>
      <c r="AP140" s="946" t="str">
        <f t="array" aca="1" ref="AP140" ca="1">IF(RepairsPhotoIdentifier16="","",IF(INDIRECT("PropertyInspectionCatagoryPhoto"&amp;RIGHT("0"&amp;RepairsPhotoIdentifier16,2))="","",INDIRECT("PropertyInspectionCatagoryPhoto"&amp;RIGHT("0"&amp;RepairsPhotoIdentifier16,2))))</f>
        <v/>
      </c>
      <c r="AQ140" s="962"/>
      <c r="AR140" s="962"/>
      <c r="AS140" s="962"/>
      <c r="AT140" s="962"/>
      <c r="AU140" s="962"/>
      <c r="AV140" s="962"/>
      <c r="AW140" s="963"/>
    </row>
    <row r="141" spans="1:49" ht="14.25" hidden="1" customHeight="1">
      <c r="A141" s="931">
        <v>17</v>
      </c>
      <c r="B141" s="913"/>
      <c r="C141" s="914"/>
      <c r="D141" s="914"/>
      <c r="E141" s="914"/>
      <c r="F141" s="914"/>
      <c r="G141" s="914"/>
      <c r="H141" s="914"/>
      <c r="I141" s="914"/>
      <c r="J141" s="914"/>
      <c r="K141" s="914"/>
      <c r="L141" s="914"/>
      <c r="M141" s="914"/>
      <c r="N141" s="914"/>
      <c r="O141" s="914"/>
      <c r="P141" s="914"/>
      <c r="Q141" s="914"/>
      <c r="R141" s="914"/>
      <c r="S141" s="914"/>
      <c r="T141" s="914"/>
      <c r="U141" s="915"/>
      <c r="V141" s="913"/>
      <c r="W141" s="914"/>
      <c r="X141" s="914"/>
      <c r="Y141" s="914"/>
      <c r="Z141" s="914"/>
      <c r="AA141" s="914"/>
      <c r="AB141" s="914"/>
      <c r="AC141" s="914"/>
      <c r="AD141" s="914"/>
      <c r="AE141" s="914"/>
      <c r="AF141" s="914"/>
      <c r="AG141" s="914"/>
      <c r="AH141" s="914"/>
      <c r="AI141" s="914"/>
      <c r="AJ141" s="914"/>
      <c r="AK141" s="914"/>
      <c r="AL141" s="914"/>
      <c r="AM141" s="914"/>
      <c r="AN141" s="914"/>
      <c r="AO141" s="915"/>
      <c r="AP141" s="450" t="s">
        <v>990</v>
      </c>
      <c r="AQ141" s="451"/>
      <c r="AR141" s="451"/>
      <c r="AS141" s="452"/>
      <c r="AT141" s="932"/>
      <c r="AU141" s="933"/>
      <c r="AV141" s="933"/>
      <c r="AW141" s="934"/>
    </row>
    <row r="142" spans="1:49" ht="14.25" hidden="1" customHeight="1">
      <c r="A142" s="931"/>
      <c r="B142" s="916"/>
      <c r="C142" s="917"/>
      <c r="D142" s="917"/>
      <c r="E142" s="917"/>
      <c r="F142" s="917"/>
      <c r="G142" s="917"/>
      <c r="H142" s="917"/>
      <c r="I142" s="917"/>
      <c r="J142" s="917"/>
      <c r="K142" s="917"/>
      <c r="L142" s="917"/>
      <c r="M142" s="917"/>
      <c r="N142" s="917"/>
      <c r="O142" s="917"/>
      <c r="P142" s="917"/>
      <c r="Q142" s="917"/>
      <c r="R142" s="917"/>
      <c r="S142" s="917"/>
      <c r="T142" s="917"/>
      <c r="U142" s="918"/>
      <c r="V142" s="916"/>
      <c r="W142" s="917"/>
      <c r="X142" s="917"/>
      <c r="Y142" s="917"/>
      <c r="Z142" s="917"/>
      <c r="AA142" s="917"/>
      <c r="AB142" s="917"/>
      <c r="AC142" s="917"/>
      <c r="AD142" s="917"/>
      <c r="AE142" s="917"/>
      <c r="AF142" s="917"/>
      <c r="AG142" s="917"/>
      <c r="AH142" s="917"/>
      <c r="AI142" s="917"/>
      <c r="AJ142" s="917"/>
      <c r="AK142" s="917"/>
      <c r="AL142" s="917"/>
      <c r="AM142" s="917"/>
      <c r="AN142" s="917"/>
      <c r="AO142" s="918"/>
      <c r="AP142" s="453" t="s">
        <v>994</v>
      </c>
      <c r="AQ142" s="262"/>
      <c r="AR142" s="262"/>
      <c r="AS142" s="262"/>
      <c r="AT142" s="910"/>
      <c r="AU142" s="911"/>
      <c r="AV142" s="911"/>
      <c r="AW142" s="912"/>
    </row>
    <row r="143" spans="1:49" ht="14.25" hidden="1" customHeight="1">
      <c r="A143" s="931"/>
      <c r="B143" s="916"/>
      <c r="C143" s="917"/>
      <c r="D143" s="917"/>
      <c r="E143" s="917"/>
      <c r="F143" s="917"/>
      <c r="G143" s="917"/>
      <c r="H143" s="917"/>
      <c r="I143" s="917"/>
      <c r="J143" s="917"/>
      <c r="K143" s="917"/>
      <c r="L143" s="917"/>
      <c r="M143" s="917"/>
      <c r="N143" s="917"/>
      <c r="O143" s="917"/>
      <c r="P143" s="917"/>
      <c r="Q143" s="917"/>
      <c r="R143" s="917"/>
      <c r="S143" s="917"/>
      <c r="T143" s="917"/>
      <c r="U143" s="918"/>
      <c r="V143" s="916"/>
      <c r="W143" s="917"/>
      <c r="X143" s="917"/>
      <c r="Y143" s="917"/>
      <c r="Z143" s="917"/>
      <c r="AA143" s="917"/>
      <c r="AB143" s="917"/>
      <c r="AC143" s="917"/>
      <c r="AD143" s="917"/>
      <c r="AE143" s="917"/>
      <c r="AF143" s="917"/>
      <c r="AG143" s="917"/>
      <c r="AH143" s="917"/>
      <c r="AI143" s="917"/>
      <c r="AJ143" s="917"/>
      <c r="AK143" s="917"/>
      <c r="AL143" s="917"/>
      <c r="AM143" s="917"/>
      <c r="AN143" s="917"/>
      <c r="AO143" s="918"/>
      <c r="AP143" s="935" t="s">
        <v>992</v>
      </c>
      <c r="AQ143" s="936"/>
      <c r="AR143" s="936"/>
      <c r="AS143" s="937"/>
      <c r="AT143" s="938"/>
      <c r="AU143" s="939"/>
      <c r="AV143" s="939"/>
      <c r="AW143" s="940"/>
    </row>
    <row r="144" spans="1:49" ht="14.25" hidden="1" customHeight="1">
      <c r="A144" s="931"/>
      <c r="B144" s="916"/>
      <c r="C144" s="917"/>
      <c r="D144" s="917"/>
      <c r="E144" s="917"/>
      <c r="F144" s="917"/>
      <c r="G144" s="917"/>
      <c r="H144" s="917"/>
      <c r="I144" s="917"/>
      <c r="J144" s="917"/>
      <c r="K144" s="917"/>
      <c r="L144" s="917"/>
      <c r="M144" s="917"/>
      <c r="N144" s="917"/>
      <c r="O144" s="917"/>
      <c r="P144" s="917"/>
      <c r="Q144" s="917"/>
      <c r="R144" s="917"/>
      <c r="S144" s="917"/>
      <c r="T144" s="917"/>
      <c r="U144" s="918"/>
      <c r="V144" s="916"/>
      <c r="W144" s="917"/>
      <c r="X144" s="917"/>
      <c r="Y144" s="917"/>
      <c r="Z144" s="917"/>
      <c r="AA144" s="917"/>
      <c r="AB144" s="917"/>
      <c r="AC144" s="917"/>
      <c r="AD144" s="917"/>
      <c r="AE144" s="917"/>
      <c r="AF144" s="917"/>
      <c r="AG144" s="917"/>
      <c r="AH144" s="917"/>
      <c r="AI144" s="917"/>
      <c r="AJ144" s="917"/>
      <c r="AK144" s="917"/>
      <c r="AL144" s="917"/>
      <c r="AM144" s="917"/>
      <c r="AN144" s="917"/>
      <c r="AO144" s="918"/>
      <c r="AP144" s="935"/>
      <c r="AQ144" s="936"/>
      <c r="AR144" s="936"/>
      <c r="AS144" s="937"/>
      <c r="AT144" s="941"/>
      <c r="AU144" s="942"/>
      <c r="AV144" s="942"/>
      <c r="AW144" s="943"/>
    </row>
    <row r="145" spans="1:49" ht="14.25" hidden="1" customHeight="1">
      <c r="A145" s="931"/>
      <c r="B145" s="916"/>
      <c r="C145" s="917"/>
      <c r="D145" s="917"/>
      <c r="E145" s="917"/>
      <c r="F145" s="917"/>
      <c r="G145" s="917"/>
      <c r="H145" s="917"/>
      <c r="I145" s="917"/>
      <c r="J145" s="917"/>
      <c r="K145" s="917"/>
      <c r="L145" s="917"/>
      <c r="M145" s="917"/>
      <c r="N145" s="917"/>
      <c r="O145" s="917"/>
      <c r="P145" s="917"/>
      <c r="Q145" s="917"/>
      <c r="R145" s="917"/>
      <c r="S145" s="917"/>
      <c r="T145" s="917"/>
      <c r="U145" s="918"/>
      <c r="V145" s="916"/>
      <c r="W145" s="917"/>
      <c r="X145" s="917"/>
      <c r="Y145" s="917"/>
      <c r="Z145" s="917"/>
      <c r="AA145" s="917"/>
      <c r="AB145" s="917"/>
      <c r="AC145" s="917"/>
      <c r="AD145" s="917"/>
      <c r="AE145" s="917"/>
      <c r="AF145" s="917"/>
      <c r="AG145" s="917"/>
      <c r="AH145" s="917"/>
      <c r="AI145" s="917"/>
      <c r="AJ145" s="917"/>
      <c r="AK145" s="917"/>
      <c r="AL145" s="917"/>
      <c r="AM145" s="917"/>
      <c r="AN145" s="917"/>
      <c r="AO145" s="918"/>
      <c r="AP145" s="944" t="s">
        <v>993</v>
      </c>
      <c r="AQ145" s="945"/>
      <c r="AR145" s="945"/>
      <c r="AS145" s="945"/>
      <c r="AT145" s="938"/>
      <c r="AU145" s="939"/>
      <c r="AV145" s="939"/>
      <c r="AW145" s="940"/>
    </row>
    <row r="146" spans="1:49" ht="14.25" hidden="1" customHeight="1">
      <c r="A146" s="931"/>
      <c r="B146" s="916"/>
      <c r="C146" s="917"/>
      <c r="D146" s="917"/>
      <c r="E146" s="917"/>
      <c r="F146" s="917"/>
      <c r="G146" s="917"/>
      <c r="H146" s="917"/>
      <c r="I146" s="917"/>
      <c r="J146" s="917"/>
      <c r="K146" s="917"/>
      <c r="L146" s="917"/>
      <c r="M146" s="917"/>
      <c r="N146" s="917"/>
      <c r="O146" s="917"/>
      <c r="P146" s="917"/>
      <c r="Q146" s="917"/>
      <c r="R146" s="917"/>
      <c r="S146" s="917"/>
      <c r="T146" s="917"/>
      <c r="U146" s="918"/>
      <c r="V146" s="916"/>
      <c r="W146" s="917"/>
      <c r="X146" s="917"/>
      <c r="Y146" s="917"/>
      <c r="Z146" s="917"/>
      <c r="AA146" s="917"/>
      <c r="AB146" s="917"/>
      <c r="AC146" s="917"/>
      <c r="AD146" s="917"/>
      <c r="AE146" s="917"/>
      <c r="AF146" s="917"/>
      <c r="AG146" s="917"/>
      <c r="AH146" s="917"/>
      <c r="AI146" s="917"/>
      <c r="AJ146" s="917"/>
      <c r="AK146" s="917"/>
      <c r="AL146" s="917"/>
      <c r="AM146" s="917"/>
      <c r="AN146" s="917"/>
      <c r="AO146" s="918"/>
      <c r="AP146" s="944"/>
      <c r="AQ146" s="945"/>
      <c r="AR146" s="945"/>
      <c r="AS146" s="945"/>
      <c r="AT146" s="941"/>
      <c r="AU146" s="942"/>
      <c r="AV146" s="942"/>
      <c r="AW146" s="943"/>
    </row>
    <row r="147" spans="1:49" ht="14.25" hidden="1" customHeight="1">
      <c r="A147" s="931"/>
      <c r="B147" s="919"/>
      <c r="C147" s="920"/>
      <c r="D147" s="920"/>
      <c r="E147" s="920"/>
      <c r="F147" s="920"/>
      <c r="G147" s="920"/>
      <c r="H147" s="920"/>
      <c r="I147" s="920"/>
      <c r="J147" s="920"/>
      <c r="K147" s="920"/>
      <c r="L147" s="920"/>
      <c r="M147" s="920"/>
      <c r="N147" s="920"/>
      <c r="O147" s="920"/>
      <c r="P147" s="920"/>
      <c r="Q147" s="920"/>
      <c r="R147" s="920"/>
      <c r="S147" s="920"/>
      <c r="T147" s="920"/>
      <c r="U147" s="921"/>
      <c r="V147" s="919"/>
      <c r="W147" s="920"/>
      <c r="X147" s="920"/>
      <c r="Y147" s="920"/>
      <c r="Z147" s="920"/>
      <c r="AA147" s="920"/>
      <c r="AB147" s="920"/>
      <c r="AC147" s="920"/>
      <c r="AD147" s="920"/>
      <c r="AE147" s="920"/>
      <c r="AF147" s="920"/>
      <c r="AG147" s="920"/>
      <c r="AH147" s="920"/>
      <c r="AI147" s="920"/>
      <c r="AJ147" s="920"/>
      <c r="AK147" s="920"/>
      <c r="AL147" s="920"/>
      <c r="AM147" s="920"/>
      <c r="AN147" s="920"/>
      <c r="AO147" s="921"/>
      <c r="AP147" s="946" t="str">
        <f t="array" aca="1" ref="AP147" ca="1">IF(RepairsPhotoIdentifier17="","",IF(INDIRECT("PropertyInspectionCatagoryPhoto"&amp;RIGHT("0"&amp;RepairsPhotoIdentifier17,2))="","",INDIRECT("PropertyInspectionCatagoryPhoto"&amp;RIGHT("0"&amp;RepairsPhotoIdentifier17,2))))</f>
        <v/>
      </c>
      <c r="AQ147" s="962"/>
      <c r="AR147" s="962"/>
      <c r="AS147" s="962"/>
      <c r="AT147" s="962"/>
      <c r="AU147" s="962"/>
      <c r="AV147" s="962"/>
      <c r="AW147" s="963"/>
    </row>
    <row r="148" spans="1:49" ht="14.25" hidden="1" customHeight="1">
      <c r="A148" s="931">
        <v>18</v>
      </c>
      <c r="B148" s="913"/>
      <c r="C148" s="914"/>
      <c r="D148" s="914"/>
      <c r="E148" s="914"/>
      <c r="F148" s="914"/>
      <c r="G148" s="914"/>
      <c r="H148" s="914"/>
      <c r="I148" s="914"/>
      <c r="J148" s="914"/>
      <c r="K148" s="914"/>
      <c r="L148" s="914"/>
      <c r="M148" s="914"/>
      <c r="N148" s="914"/>
      <c r="O148" s="914"/>
      <c r="P148" s="914"/>
      <c r="Q148" s="914"/>
      <c r="R148" s="914"/>
      <c r="S148" s="914"/>
      <c r="T148" s="914"/>
      <c r="U148" s="915"/>
      <c r="V148" s="913"/>
      <c r="W148" s="914"/>
      <c r="X148" s="914"/>
      <c r="Y148" s="914"/>
      <c r="Z148" s="914"/>
      <c r="AA148" s="914"/>
      <c r="AB148" s="914"/>
      <c r="AC148" s="914"/>
      <c r="AD148" s="914"/>
      <c r="AE148" s="914"/>
      <c r="AF148" s="914"/>
      <c r="AG148" s="914"/>
      <c r="AH148" s="914"/>
      <c r="AI148" s="914"/>
      <c r="AJ148" s="914"/>
      <c r="AK148" s="914"/>
      <c r="AL148" s="914"/>
      <c r="AM148" s="914"/>
      <c r="AN148" s="914"/>
      <c r="AO148" s="915"/>
      <c r="AP148" s="450" t="s">
        <v>990</v>
      </c>
      <c r="AQ148" s="451"/>
      <c r="AR148" s="451"/>
      <c r="AS148" s="452"/>
      <c r="AT148" s="932"/>
      <c r="AU148" s="933"/>
      <c r="AV148" s="933"/>
      <c r="AW148" s="934"/>
    </row>
    <row r="149" spans="1:49" ht="14.25" hidden="1" customHeight="1">
      <c r="A149" s="931"/>
      <c r="B149" s="916"/>
      <c r="C149" s="917"/>
      <c r="D149" s="917"/>
      <c r="E149" s="917"/>
      <c r="F149" s="917"/>
      <c r="G149" s="917"/>
      <c r="H149" s="917"/>
      <c r="I149" s="917"/>
      <c r="J149" s="917"/>
      <c r="K149" s="917"/>
      <c r="L149" s="917"/>
      <c r="M149" s="917"/>
      <c r="N149" s="917"/>
      <c r="O149" s="917"/>
      <c r="P149" s="917"/>
      <c r="Q149" s="917"/>
      <c r="R149" s="917"/>
      <c r="S149" s="917"/>
      <c r="T149" s="917"/>
      <c r="U149" s="918"/>
      <c r="V149" s="916"/>
      <c r="W149" s="917"/>
      <c r="X149" s="917"/>
      <c r="Y149" s="917"/>
      <c r="Z149" s="917"/>
      <c r="AA149" s="917"/>
      <c r="AB149" s="917"/>
      <c r="AC149" s="917"/>
      <c r="AD149" s="917"/>
      <c r="AE149" s="917"/>
      <c r="AF149" s="917"/>
      <c r="AG149" s="917"/>
      <c r="AH149" s="917"/>
      <c r="AI149" s="917"/>
      <c r="AJ149" s="917"/>
      <c r="AK149" s="917"/>
      <c r="AL149" s="917"/>
      <c r="AM149" s="917"/>
      <c r="AN149" s="917"/>
      <c r="AO149" s="918"/>
      <c r="AP149" s="453" t="s">
        <v>991</v>
      </c>
      <c r="AQ149" s="262"/>
      <c r="AR149" s="262"/>
      <c r="AS149" s="262"/>
      <c r="AT149" s="910"/>
      <c r="AU149" s="911"/>
      <c r="AV149" s="911"/>
      <c r="AW149" s="912"/>
    </row>
    <row r="150" spans="1:49" ht="14.25" hidden="1" customHeight="1">
      <c r="A150" s="931"/>
      <c r="B150" s="916"/>
      <c r="C150" s="917"/>
      <c r="D150" s="917"/>
      <c r="E150" s="917"/>
      <c r="F150" s="917"/>
      <c r="G150" s="917"/>
      <c r="H150" s="917"/>
      <c r="I150" s="917"/>
      <c r="J150" s="917"/>
      <c r="K150" s="917"/>
      <c r="L150" s="917"/>
      <c r="M150" s="917"/>
      <c r="N150" s="917"/>
      <c r="O150" s="917"/>
      <c r="P150" s="917"/>
      <c r="Q150" s="917"/>
      <c r="R150" s="917"/>
      <c r="S150" s="917"/>
      <c r="T150" s="917"/>
      <c r="U150" s="918"/>
      <c r="V150" s="916"/>
      <c r="W150" s="917"/>
      <c r="X150" s="917"/>
      <c r="Y150" s="917"/>
      <c r="Z150" s="917"/>
      <c r="AA150" s="917"/>
      <c r="AB150" s="917"/>
      <c r="AC150" s="917"/>
      <c r="AD150" s="917"/>
      <c r="AE150" s="917"/>
      <c r="AF150" s="917"/>
      <c r="AG150" s="917"/>
      <c r="AH150" s="917"/>
      <c r="AI150" s="917"/>
      <c r="AJ150" s="917"/>
      <c r="AK150" s="917"/>
      <c r="AL150" s="917"/>
      <c r="AM150" s="917"/>
      <c r="AN150" s="917"/>
      <c r="AO150" s="918"/>
      <c r="AP150" s="935" t="s">
        <v>992</v>
      </c>
      <c r="AQ150" s="936"/>
      <c r="AR150" s="936"/>
      <c r="AS150" s="937"/>
      <c r="AT150" s="938"/>
      <c r="AU150" s="939"/>
      <c r="AV150" s="939"/>
      <c r="AW150" s="940"/>
    </row>
    <row r="151" spans="1:49" ht="14.25" hidden="1" customHeight="1">
      <c r="A151" s="931"/>
      <c r="B151" s="916"/>
      <c r="C151" s="917"/>
      <c r="D151" s="917"/>
      <c r="E151" s="917"/>
      <c r="F151" s="917"/>
      <c r="G151" s="917"/>
      <c r="H151" s="917"/>
      <c r="I151" s="917"/>
      <c r="J151" s="917"/>
      <c r="K151" s="917"/>
      <c r="L151" s="917"/>
      <c r="M151" s="917"/>
      <c r="N151" s="917"/>
      <c r="O151" s="917"/>
      <c r="P151" s="917"/>
      <c r="Q151" s="917"/>
      <c r="R151" s="917"/>
      <c r="S151" s="917"/>
      <c r="T151" s="917"/>
      <c r="U151" s="918"/>
      <c r="V151" s="916"/>
      <c r="W151" s="917"/>
      <c r="X151" s="917"/>
      <c r="Y151" s="917"/>
      <c r="Z151" s="917"/>
      <c r="AA151" s="917"/>
      <c r="AB151" s="917"/>
      <c r="AC151" s="917"/>
      <c r="AD151" s="917"/>
      <c r="AE151" s="917"/>
      <c r="AF151" s="917"/>
      <c r="AG151" s="917"/>
      <c r="AH151" s="917"/>
      <c r="AI151" s="917"/>
      <c r="AJ151" s="917"/>
      <c r="AK151" s="917"/>
      <c r="AL151" s="917"/>
      <c r="AM151" s="917"/>
      <c r="AN151" s="917"/>
      <c r="AO151" s="918"/>
      <c r="AP151" s="935"/>
      <c r="AQ151" s="936"/>
      <c r="AR151" s="936"/>
      <c r="AS151" s="937"/>
      <c r="AT151" s="941"/>
      <c r="AU151" s="942"/>
      <c r="AV151" s="942"/>
      <c r="AW151" s="943"/>
    </row>
    <row r="152" spans="1:49" ht="14.25" hidden="1" customHeight="1">
      <c r="A152" s="931"/>
      <c r="B152" s="916"/>
      <c r="C152" s="917"/>
      <c r="D152" s="917"/>
      <c r="E152" s="917"/>
      <c r="F152" s="917"/>
      <c r="G152" s="917"/>
      <c r="H152" s="917"/>
      <c r="I152" s="917"/>
      <c r="J152" s="917"/>
      <c r="K152" s="917"/>
      <c r="L152" s="917"/>
      <c r="M152" s="917"/>
      <c r="N152" s="917"/>
      <c r="O152" s="917"/>
      <c r="P152" s="917"/>
      <c r="Q152" s="917"/>
      <c r="R152" s="917"/>
      <c r="S152" s="917"/>
      <c r="T152" s="917"/>
      <c r="U152" s="918"/>
      <c r="V152" s="916"/>
      <c r="W152" s="917"/>
      <c r="X152" s="917"/>
      <c r="Y152" s="917"/>
      <c r="Z152" s="917"/>
      <c r="AA152" s="917"/>
      <c r="AB152" s="917"/>
      <c r="AC152" s="917"/>
      <c r="AD152" s="917"/>
      <c r="AE152" s="917"/>
      <c r="AF152" s="917"/>
      <c r="AG152" s="917"/>
      <c r="AH152" s="917"/>
      <c r="AI152" s="917"/>
      <c r="AJ152" s="917"/>
      <c r="AK152" s="917"/>
      <c r="AL152" s="917"/>
      <c r="AM152" s="917"/>
      <c r="AN152" s="917"/>
      <c r="AO152" s="918"/>
      <c r="AP152" s="944" t="s">
        <v>993</v>
      </c>
      <c r="AQ152" s="945"/>
      <c r="AR152" s="945"/>
      <c r="AS152" s="945"/>
      <c r="AT152" s="938"/>
      <c r="AU152" s="939"/>
      <c r="AV152" s="939"/>
      <c r="AW152" s="940"/>
    </row>
    <row r="153" spans="1:49" ht="14.25" hidden="1" customHeight="1">
      <c r="A153" s="931"/>
      <c r="B153" s="916"/>
      <c r="C153" s="917"/>
      <c r="D153" s="917"/>
      <c r="E153" s="917"/>
      <c r="F153" s="917"/>
      <c r="G153" s="917"/>
      <c r="H153" s="917"/>
      <c r="I153" s="917"/>
      <c r="J153" s="917"/>
      <c r="K153" s="917"/>
      <c r="L153" s="917"/>
      <c r="M153" s="917"/>
      <c r="N153" s="917"/>
      <c r="O153" s="917"/>
      <c r="P153" s="917"/>
      <c r="Q153" s="917"/>
      <c r="R153" s="917"/>
      <c r="S153" s="917"/>
      <c r="T153" s="917"/>
      <c r="U153" s="918"/>
      <c r="V153" s="916"/>
      <c r="W153" s="917"/>
      <c r="X153" s="917"/>
      <c r="Y153" s="917"/>
      <c r="Z153" s="917"/>
      <c r="AA153" s="917"/>
      <c r="AB153" s="917"/>
      <c r="AC153" s="917"/>
      <c r="AD153" s="917"/>
      <c r="AE153" s="917"/>
      <c r="AF153" s="917"/>
      <c r="AG153" s="917"/>
      <c r="AH153" s="917"/>
      <c r="AI153" s="917"/>
      <c r="AJ153" s="917"/>
      <c r="AK153" s="917"/>
      <c r="AL153" s="917"/>
      <c r="AM153" s="917"/>
      <c r="AN153" s="917"/>
      <c r="AO153" s="918"/>
      <c r="AP153" s="944"/>
      <c r="AQ153" s="945"/>
      <c r="AR153" s="945"/>
      <c r="AS153" s="945"/>
      <c r="AT153" s="941"/>
      <c r="AU153" s="942"/>
      <c r="AV153" s="942"/>
      <c r="AW153" s="943"/>
    </row>
    <row r="154" spans="1:49" ht="14.25" hidden="1" customHeight="1">
      <c r="A154" s="931"/>
      <c r="B154" s="919"/>
      <c r="C154" s="920"/>
      <c r="D154" s="920"/>
      <c r="E154" s="920"/>
      <c r="F154" s="920"/>
      <c r="G154" s="920"/>
      <c r="H154" s="920"/>
      <c r="I154" s="920"/>
      <c r="J154" s="920"/>
      <c r="K154" s="920"/>
      <c r="L154" s="920"/>
      <c r="M154" s="920"/>
      <c r="N154" s="920"/>
      <c r="O154" s="920"/>
      <c r="P154" s="920"/>
      <c r="Q154" s="920"/>
      <c r="R154" s="920"/>
      <c r="S154" s="920"/>
      <c r="T154" s="920"/>
      <c r="U154" s="921"/>
      <c r="V154" s="919"/>
      <c r="W154" s="920"/>
      <c r="X154" s="920"/>
      <c r="Y154" s="920"/>
      <c r="Z154" s="920"/>
      <c r="AA154" s="920"/>
      <c r="AB154" s="920"/>
      <c r="AC154" s="920"/>
      <c r="AD154" s="920"/>
      <c r="AE154" s="920"/>
      <c r="AF154" s="920"/>
      <c r="AG154" s="920"/>
      <c r="AH154" s="920"/>
      <c r="AI154" s="920"/>
      <c r="AJ154" s="920"/>
      <c r="AK154" s="920"/>
      <c r="AL154" s="920"/>
      <c r="AM154" s="920"/>
      <c r="AN154" s="920"/>
      <c r="AO154" s="921"/>
      <c r="AP154" s="946" t="str">
        <f t="array" aca="1" ref="AP154" ca="1">IF(RepairsPhotoIdentifier18="","",IF(INDIRECT("PropertyInspectionCatagoryPhoto"&amp;RIGHT("0"&amp;RepairsPhotoIdentifier18,2))="","",INDIRECT("PropertyInspectionCatagoryPhoto"&amp;RIGHT("0"&amp;RepairsPhotoIdentifier18,2))))</f>
        <v/>
      </c>
      <c r="AQ154" s="962"/>
      <c r="AR154" s="962"/>
      <c r="AS154" s="962"/>
      <c r="AT154" s="962"/>
      <c r="AU154" s="962"/>
      <c r="AV154" s="962"/>
      <c r="AW154" s="963"/>
    </row>
    <row r="155" spans="1:49" ht="14.25" hidden="1" customHeight="1">
      <c r="A155" s="931">
        <v>19</v>
      </c>
      <c r="B155" s="913"/>
      <c r="C155" s="914"/>
      <c r="D155" s="914"/>
      <c r="E155" s="914"/>
      <c r="F155" s="914"/>
      <c r="G155" s="914"/>
      <c r="H155" s="914"/>
      <c r="I155" s="914"/>
      <c r="J155" s="914"/>
      <c r="K155" s="914"/>
      <c r="L155" s="914"/>
      <c r="M155" s="914"/>
      <c r="N155" s="914"/>
      <c r="O155" s="914"/>
      <c r="P155" s="914"/>
      <c r="Q155" s="914"/>
      <c r="R155" s="914"/>
      <c r="S155" s="914"/>
      <c r="T155" s="914"/>
      <c r="U155" s="915"/>
      <c r="V155" s="913"/>
      <c r="W155" s="914"/>
      <c r="X155" s="914"/>
      <c r="Y155" s="914"/>
      <c r="Z155" s="914"/>
      <c r="AA155" s="914"/>
      <c r="AB155" s="914"/>
      <c r="AC155" s="914"/>
      <c r="AD155" s="914"/>
      <c r="AE155" s="914"/>
      <c r="AF155" s="914"/>
      <c r="AG155" s="914"/>
      <c r="AH155" s="914"/>
      <c r="AI155" s="914"/>
      <c r="AJ155" s="914"/>
      <c r="AK155" s="914"/>
      <c r="AL155" s="914"/>
      <c r="AM155" s="914"/>
      <c r="AN155" s="914"/>
      <c r="AO155" s="915"/>
      <c r="AP155" s="450" t="s">
        <v>990</v>
      </c>
      <c r="AQ155" s="451"/>
      <c r="AR155" s="451"/>
      <c r="AS155" s="452"/>
      <c r="AT155" s="932"/>
      <c r="AU155" s="933"/>
      <c r="AV155" s="933"/>
      <c r="AW155" s="934"/>
    </row>
    <row r="156" spans="1:49" ht="14.25" hidden="1" customHeight="1">
      <c r="A156" s="931"/>
      <c r="B156" s="916"/>
      <c r="C156" s="917"/>
      <c r="D156" s="917"/>
      <c r="E156" s="917"/>
      <c r="F156" s="917"/>
      <c r="G156" s="917"/>
      <c r="H156" s="917"/>
      <c r="I156" s="917"/>
      <c r="J156" s="917"/>
      <c r="K156" s="917"/>
      <c r="L156" s="917"/>
      <c r="M156" s="917"/>
      <c r="N156" s="917"/>
      <c r="O156" s="917"/>
      <c r="P156" s="917"/>
      <c r="Q156" s="917"/>
      <c r="R156" s="917"/>
      <c r="S156" s="917"/>
      <c r="T156" s="917"/>
      <c r="U156" s="918"/>
      <c r="V156" s="916"/>
      <c r="W156" s="917"/>
      <c r="X156" s="917"/>
      <c r="Y156" s="917"/>
      <c r="Z156" s="917"/>
      <c r="AA156" s="917"/>
      <c r="AB156" s="917"/>
      <c r="AC156" s="917"/>
      <c r="AD156" s="917"/>
      <c r="AE156" s="917"/>
      <c r="AF156" s="917"/>
      <c r="AG156" s="917"/>
      <c r="AH156" s="917"/>
      <c r="AI156" s="917"/>
      <c r="AJ156" s="917"/>
      <c r="AK156" s="917"/>
      <c r="AL156" s="917"/>
      <c r="AM156" s="917"/>
      <c r="AN156" s="917"/>
      <c r="AO156" s="918"/>
      <c r="AP156" s="453" t="s">
        <v>994</v>
      </c>
      <c r="AQ156" s="262"/>
      <c r="AR156" s="262"/>
      <c r="AS156" s="262"/>
      <c r="AT156" s="910"/>
      <c r="AU156" s="911"/>
      <c r="AV156" s="911"/>
      <c r="AW156" s="912"/>
    </row>
    <row r="157" spans="1:49" ht="14.25" hidden="1" customHeight="1">
      <c r="A157" s="931"/>
      <c r="B157" s="916"/>
      <c r="C157" s="917"/>
      <c r="D157" s="917"/>
      <c r="E157" s="917"/>
      <c r="F157" s="917"/>
      <c r="G157" s="917"/>
      <c r="H157" s="917"/>
      <c r="I157" s="917"/>
      <c r="J157" s="917"/>
      <c r="K157" s="917"/>
      <c r="L157" s="917"/>
      <c r="M157" s="917"/>
      <c r="N157" s="917"/>
      <c r="O157" s="917"/>
      <c r="P157" s="917"/>
      <c r="Q157" s="917"/>
      <c r="R157" s="917"/>
      <c r="S157" s="917"/>
      <c r="T157" s="917"/>
      <c r="U157" s="918"/>
      <c r="V157" s="916"/>
      <c r="W157" s="917"/>
      <c r="X157" s="917"/>
      <c r="Y157" s="917"/>
      <c r="Z157" s="917"/>
      <c r="AA157" s="917"/>
      <c r="AB157" s="917"/>
      <c r="AC157" s="917"/>
      <c r="AD157" s="917"/>
      <c r="AE157" s="917"/>
      <c r="AF157" s="917"/>
      <c r="AG157" s="917"/>
      <c r="AH157" s="917"/>
      <c r="AI157" s="917"/>
      <c r="AJ157" s="917"/>
      <c r="AK157" s="917"/>
      <c r="AL157" s="917"/>
      <c r="AM157" s="917"/>
      <c r="AN157" s="917"/>
      <c r="AO157" s="918"/>
      <c r="AP157" s="935" t="s">
        <v>992</v>
      </c>
      <c r="AQ157" s="936"/>
      <c r="AR157" s="936"/>
      <c r="AS157" s="937"/>
      <c r="AT157" s="938"/>
      <c r="AU157" s="939"/>
      <c r="AV157" s="939"/>
      <c r="AW157" s="940"/>
    </row>
    <row r="158" spans="1:49" ht="14.25" hidden="1" customHeight="1">
      <c r="A158" s="931"/>
      <c r="B158" s="916"/>
      <c r="C158" s="917"/>
      <c r="D158" s="917"/>
      <c r="E158" s="917"/>
      <c r="F158" s="917"/>
      <c r="G158" s="917"/>
      <c r="H158" s="917"/>
      <c r="I158" s="917"/>
      <c r="J158" s="917"/>
      <c r="K158" s="917"/>
      <c r="L158" s="917"/>
      <c r="M158" s="917"/>
      <c r="N158" s="917"/>
      <c r="O158" s="917"/>
      <c r="P158" s="917"/>
      <c r="Q158" s="917"/>
      <c r="R158" s="917"/>
      <c r="S158" s="917"/>
      <c r="T158" s="917"/>
      <c r="U158" s="918"/>
      <c r="V158" s="916"/>
      <c r="W158" s="917"/>
      <c r="X158" s="917"/>
      <c r="Y158" s="917"/>
      <c r="Z158" s="917"/>
      <c r="AA158" s="917"/>
      <c r="AB158" s="917"/>
      <c r="AC158" s="917"/>
      <c r="AD158" s="917"/>
      <c r="AE158" s="917"/>
      <c r="AF158" s="917"/>
      <c r="AG158" s="917"/>
      <c r="AH158" s="917"/>
      <c r="AI158" s="917"/>
      <c r="AJ158" s="917"/>
      <c r="AK158" s="917"/>
      <c r="AL158" s="917"/>
      <c r="AM158" s="917"/>
      <c r="AN158" s="917"/>
      <c r="AO158" s="918"/>
      <c r="AP158" s="935"/>
      <c r="AQ158" s="936"/>
      <c r="AR158" s="936"/>
      <c r="AS158" s="937"/>
      <c r="AT158" s="941"/>
      <c r="AU158" s="942"/>
      <c r="AV158" s="942"/>
      <c r="AW158" s="943"/>
    </row>
    <row r="159" spans="1:49" ht="14.25" hidden="1" customHeight="1">
      <c r="A159" s="931"/>
      <c r="B159" s="916"/>
      <c r="C159" s="917"/>
      <c r="D159" s="917"/>
      <c r="E159" s="917"/>
      <c r="F159" s="917"/>
      <c r="G159" s="917"/>
      <c r="H159" s="917"/>
      <c r="I159" s="917"/>
      <c r="J159" s="917"/>
      <c r="K159" s="917"/>
      <c r="L159" s="917"/>
      <c r="M159" s="917"/>
      <c r="N159" s="917"/>
      <c r="O159" s="917"/>
      <c r="P159" s="917"/>
      <c r="Q159" s="917"/>
      <c r="R159" s="917"/>
      <c r="S159" s="917"/>
      <c r="T159" s="917"/>
      <c r="U159" s="918"/>
      <c r="V159" s="916"/>
      <c r="W159" s="917"/>
      <c r="X159" s="917"/>
      <c r="Y159" s="917"/>
      <c r="Z159" s="917"/>
      <c r="AA159" s="917"/>
      <c r="AB159" s="917"/>
      <c r="AC159" s="917"/>
      <c r="AD159" s="917"/>
      <c r="AE159" s="917"/>
      <c r="AF159" s="917"/>
      <c r="AG159" s="917"/>
      <c r="AH159" s="917"/>
      <c r="AI159" s="917"/>
      <c r="AJ159" s="917"/>
      <c r="AK159" s="917"/>
      <c r="AL159" s="917"/>
      <c r="AM159" s="917"/>
      <c r="AN159" s="917"/>
      <c r="AO159" s="918"/>
      <c r="AP159" s="944" t="s">
        <v>993</v>
      </c>
      <c r="AQ159" s="945"/>
      <c r="AR159" s="945"/>
      <c r="AS159" s="945"/>
      <c r="AT159" s="938"/>
      <c r="AU159" s="939"/>
      <c r="AV159" s="939"/>
      <c r="AW159" s="940"/>
    </row>
    <row r="160" spans="1:49" ht="14.25" hidden="1" customHeight="1">
      <c r="A160" s="931"/>
      <c r="B160" s="916"/>
      <c r="C160" s="917"/>
      <c r="D160" s="917"/>
      <c r="E160" s="917"/>
      <c r="F160" s="917"/>
      <c r="G160" s="917"/>
      <c r="H160" s="917"/>
      <c r="I160" s="917"/>
      <c r="J160" s="917"/>
      <c r="K160" s="917"/>
      <c r="L160" s="917"/>
      <c r="M160" s="917"/>
      <c r="N160" s="917"/>
      <c r="O160" s="917"/>
      <c r="P160" s="917"/>
      <c r="Q160" s="917"/>
      <c r="R160" s="917"/>
      <c r="S160" s="917"/>
      <c r="T160" s="917"/>
      <c r="U160" s="918"/>
      <c r="V160" s="916"/>
      <c r="W160" s="917"/>
      <c r="X160" s="917"/>
      <c r="Y160" s="917"/>
      <c r="Z160" s="917"/>
      <c r="AA160" s="917"/>
      <c r="AB160" s="917"/>
      <c r="AC160" s="917"/>
      <c r="AD160" s="917"/>
      <c r="AE160" s="917"/>
      <c r="AF160" s="917"/>
      <c r="AG160" s="917"/>
      <c r="AH160" s="917"/>
      <c r="AI160" s="917"/>
      <c r="AJ160" s="917"/>
      <c r="AK160" s="917"/>
      <c r="AL160" s="917"/>
      <c r="AM160" s="917"/>
      <c r="AN160" s="917"/>
      <c r="AO160" s="918"/>
      <c r="AP160" s="944"/>
      <c r="AQ160" s="945"/>
      <c r="AR160" s="945"/>
      <c r="AS160" s="945"/>
      <c r="AT160" s="941"/>
      <c r="AU160" s="942"/>
      <c r="AV160" s="942"/>
      <c r="AW160" s="943"/>
    </row>
    <row r="161" spans="1:49" ht="14.25" hidden="1" customHeight="1">
      <c r="A161" s="931"/>
      <c r="B161" s="919"/>
      <c r="C161" s="920"/>
      <c r="D161" s="920"/>
      <c r="E161" s="920"/>
      <c r="F161" s="920"/>
      <c r="G161" s="920"/>
      <c r="H161" s="920"/>
      <c r="I161" s="920"/>
      <c r="J161" s="920"/>
      <c r="K161" s="920"/>
      <c r="L161" s="920"/>
      <c r="M161" s="920"/>
      <c r="N161" s="920"/>
      <c r="O161" s="920"/>
      <c r="P161" s="920"/>
      <c r="Q161" s="920"/>
      <c r="R161" s="920"/>
      <c r="S161" s="920"/>
      <c r="T161" s="920"/>
      <c r="U161" s="921"/>
      <c r="V161" s="919"/>
      <c r="W161" s="920"/>
      <c r="X161" s="920"/>
      <c r="Y161" s="920"/>
      <c r="Z161" s="920"/>
      <c r="AA161" s="920"/>
      <c r="AB161" s="920"/>
      <c r="AC161" s="920"/>
      <c r="AD161" s="920"/>
      <c r="AE161" s="920"/>
      <c r="AF161" s="920"/>
      <c r="AG161" s="920"/>
      <c r="AH161" s="920"/>
      <c r="AI161" s="920"/>
      <c r="AJ161" s="920"/>
      <c r="AK161" s="920"/>
      <c r="AL161" s="920"/>
      <c r="AM161" s="920"/>
      <c r="AN161" s="920"/>
      <c r="AO161" s="921"/>
      <c r="AP161" s="946" t="str">
        <f t="array" aca="1" ref="AP161" ca="1">IF(RepairsPhotoIdentifier19="","",IF(INDIRECT("PropertyInspectionCatagoryPhoto"&amp;RIGHT("0"&amp;RepairsPhotoIdentifier19,2))="","",INDIRECT("PropertyInspectionCatagoryPhoto"&amp;RIGHT("0"&amp;RepairsPhotoIdentifier19,2))))</f>
        <v/>
      </c>
      <c r="AQ161" s="962"/>
      <c r="AR161" s="962"/>
      <c r="AS161" s="962"/>
      <c r="AT161" s="962"/>
      <c r="AU161" s="962"/>
      <c r="AV161" s="962"/>
      <c r="AW161" s="963"/>
    </row>
    <row r="162" spans="1:49" ht="14.25" hidden="1" customHeight="1">
      <c r="A162" s="931">
        <v>20</v>
      </c>
      <c r="B162" s="913"/>
      <c r="C162" s="914"/>
      <c r="D162" s="914"/>
      <c r="E162" s="914"/>
      <c r="F162" s="914"/>
      <c r="G162" s="914"/>
      <c r="H162" s="914"/>
      <c r="I162" s="914"/>
      <c r="J162" s="914"/>
      <c r="K162" s="914"/>
      <c r="L162" s="914"/>
      <c r="M162" s="914"/>
      <c r="N162" s="914"/>
      <c r="O162" s="914"/>
      <c r="P162" s="914"/>
      <c r="Q162" s="914"/>
      <c r="R162" s="914"/>
      <c r="S162" s="914"/>
      <c r="T162" s="914"/>
      <c r="U162" s="915"/>
      <c r="V162" s="913"/>
      <c r="W162" s="914"/>
      <c r="X162" s="914"/>
      <c r="Y162" s="914"/>
      <c r="Z162" s="914"/>
      <c r="AA162" s="914"/>
      <c r="AB162" s="914"/>
      <c r="AC162" s="914"/>
      <c r="AD162" s="914"/>
      <c r="AE162" s="914"/>
      <c r="AF162" s="914"/>
      <c r="AG162" s="914"/>
      <c r="AH162" s="914"/>
      <c r="AI162" s="914"/>
      <c r="AJ162" s="914"/>
      <c r="AK162" s="914"/>
      <c r="AL162" s="914"/>
      <c r="AM162" s="914"/>
      <c r="AN162" s="914"/>
      <c r="AO162" s="915"/>
      <c r="AP162" s="450" t="s">
        <v>990</v>
      </c>
      <c r="AQ162" s="451"/>
      <c r="AR162" s="451"/>
      <c r="AS162" s="452"/>
      <c r="AT162" s="932"/>
      <c r="AU162" s="933"/>
      <c r="AV162" s="933"/>
      <c r="AW162" s="934"/>
    </row>
    <row r="163" spans="1:49" ht="14.25" hidden="1" customHeight="1">
      <c r="A163" s="931"/>
      <c r="B163" s="916"/>
      <c r="C163" s="917"/>
      <c r="D163" s="917"/>
      <c r="E163" s="917"/>
      <c r="F163" s="917"/>
      <c r="G163" s="917"/>
      <c r="H163" s="917"/>
      <c r="I163" s="917"/>
      <c r="J163" s="917"/>
      <c r="K163" s="917"/>
      <c r="L163" s="917"/>
      <c r="M163" s="917"/>
      <c r="N163" s="917"/>
      <c r="O163" s="917"/>
      <c r="P163" s="917"/>
      <c r="Q163" s="917"/>
      <c r="R163" s="917"/>
      <c r="S163" s="917"/>
      <c r="T163" s="917"/>
      <c r="U163" s="918"/>
      <c r="V163" s="916"/>
      <c r="W163" s="917"/>
      <c r="X163" s="917"/>
      <c r="Y163" s="917"/>
      <c r="Z163" s="917"/>
      <c r="AA163" s="917"/>
      <c r="AB163" s="917"/>
      <c r="AC163" s="917"/>
      <c r="AD163" s="917"/>
      <c r="AE163" s="917"/>
      <c r="AF163" s="917"/>
      <c r="AG163" s="917"/>
      <c r="AH163" s="917"/>
      <c r="AI163" s="917"/>
      <c r="AJ163" s="917"/>
      <c r="AK163" s="917"/>
      <c r="AL163" s="917"/>
      <c r="AM163" s="917"/>
      <c r="AN163" s="917"/>
      <c r="AO163" s="918"/>
      <c r="AP163" s="453" t="s">
        <v>991</v>
      </c>
      <c r="AQ163" s="262"/>
      <c r="AR163" s="262"/>
      <c r="AS163" s="262"/>
      <c r="AT163" s="910"/>
      <c r="AU163" s="911"/>
      <c r="AV163" s="911"/>
      <c r="AW163" s="912"/>
    </row>
    <row r="164" spans="1:49" ht="14.25" hidden="1" customHeight="1">
      <c r="A164" s="931"/>
      <c r="B164" s="916"/>
      <c r="C164" s="917"/>
      <c r="D164" s="917"/>
      <c r="E164" s="917"/>
      <c r="F164" s="917"/>
      <c r="G164" s="917"/>
      <c r="H164" s="917"/>
      <c r="I164" s="917"/>
      <c r="J164" s="917"/>
      <c r="K164" s="917"/>
      <c r="L164" s="917"/>
      <c r="M164" s="917"/>
      <c r="N164" s="917"/>
      <c r="O164" s="917"/>
      <c r="P164" s="917"/>
      <c r="Q164" s="917"/>
      <c r="R164" s="917"/>
      <c r="S164" s="917"/>
      <c r="T164" s="917"/>
      <c r="U164" s="918"/>
      <c r="V164" s="916"/>
      <c r="W164" s="917"/>
      <c r="X164" s="917"/>
      <c r="Y164" s="917"/>
      <c r="Z164" s="917"/>
      <c r="AA164" s="917"/>
      <c r="AB164" s="917"/>
      <c r="AC164" s="917"/>
      <c r="AD164" s="917"/>
      <c r="AE164" s="917"/>
      <c r="AF164" s="917"/>
      <c r="AG164" s="917"/>
      <c r="AH164" s="917"/>
      <c r="AI164" s="917"/>
      <c r="AJ164" s="917"/>
      <c r="AK164" s="917"/>
      <c r="AL164" s="917"/>
      <c r="AM164" s="917"/>
      <c r="AN164" s="917"/>
      <c r="AO164" s="918"/>
      <c r="AP164" s="935" t="s">
        <v>992</v>
      </c>
      <c r="AQ164" s="936"/>
      <c r="AR164" s="936"/>
      <c r="AS164" s="937"/>
      <c r="AT164" s="938"/>
      <c r="AU164" s="939"/>
      <c r="AV164" s="939"/>
      <c r="AW164" s="940"/>
    </row>
    <row r="165" spans="1:49" ht="14.25" hidden="1" customHeight="1">
      <c r="A165" s="931"/>
      <c r="B165" s="916"/>
      <c r="C165" s="917"/>
      <c r="D165" s="917"/>
      <c r="E165" s="917"/>
      <c r="F165" s="917"/>
      <c r="G165" s="917"/>
      <c r="H165" s="917"/>
      <c r="I165" s="917"/>
      <c r="J165" s="917"/>
      <c r="K165" s="917"/>
      <c r="L165" s="917"/>
      <c r="M165" s="917"/>
      <c r="N165" s="917"/>
      <c r="O165" s="917"/>
      <c r="P165" s="917"/>
      <c r="Q165" s="917"/>
      <c r="R165" s="917"/>
      <c r="S165" s="917"/>
      <c r="T165" s="917"/>
      <c r="U165" s="918"/>
      <c r="V165" s="916"/>
      <c r="W165" s="917"/>
      <c r="X165" s="917"/>
      <c r="Y165" s="917"/>
      <c r="Z165" s="917"/>
      <c r="AA165" s="917"/>
      <c r="AB165" s="917"/>
      <c r="AC165" s="917"/>
      <c r="AD165" s="917"/>
      <c r="AE165" s="917"/>
      <c r="AF165" s="917"/>
      <c r="AG165" s="917"/>
      <c r="AH165" s="917"/>
      <c r="AI165" s="917"/>
      <c r="AJ165" s="917"/>
      <c r="AK165" s="917"/>
      <c r="AL165" s="917"/>
      <c r="AM165" s="917"/>
      <c r="AN165" s="917"/>
      <c r="AO165" s="918"/>
      <c r="AP165" s="935"/>
      <c r="AQ165" s="936"/>
      <c r="AR165" s="936"/>
      <c r="AS165" s="937"/>
      <c r="AT165" s="941"/>
      <c r="AU165" s="942"/>
      <c r="AV165" s="942"/>
      <c r="AW165" s="943"/>
    </row>
    <row r="166" spans="1:49" ht="14.25" hidden="1" customHeight="1">
      <c r="A166" s="931"/>
      <c r="B166" s="916"/>
      <c r="C166" s="917"/>
      <c r="D166" s="917"/>
      <c r="E166" s="917"/>
      <c r="F166" s="917"/>
      <c r="G166" s="917"/>
      <c r="H166" s="917"/>
      <c r="I166" s="917"/>
      <c r="J166" s="917"/>
      <c r="K166" s="917"/>
      <c r="L166" s="917"/>
      <c r="M166" s="917"/>
      <c r="N166" s="917"/>
      <c r="O166" s="917"/>
      <c r="P166" s="917"/>
      <c r="Q166" s="917"/>
      <c r="R166" s="917"/>
      <c r="S166" s="917"/>
      <c r="T166" s="917"/>
      <c r="U166" s="918"/>
      <c r="V166" s="916"/>
      <c r="W166" s="917"/>
      <c r="X166" s="917"/>
      <c r="Y166" s="917"/>
      <c r="Z166" s="917"/>
      <c r="AA166" s="917"/>
      <c r="AB166" s="917"/>
      <c r="AC166" s="917"/>
      <c r="AD166" s="917"/>
      <c r="AE166" s="917"/>
      <c r="AF166" s="917"/>
      <c r="AG166" s="917"/>
      <c r="AH166" s="917"/>
      <c r="AI166" s="917"/>
      <c r="AJ166" s="917"/>
      <c r="AK166" s="917"/>
      <c r="AL166" s="917"/>
      <c r="AM166" s="917"/>
      <c r="AN166" s="917"/>
      <c r="AO166" s="918"/>
      <c r="AP166" s="944" t="s">
        <v>993</v>
      </c>
      <c r="AQ166" s="945"/>
      <c r="AR166" s="945"/>
      <c r="AS166" s="945"/>
      <c r="AT166" s="938"/>
      <c r="AU166" s="939"/>
      <c r="AV166" s="939"/>
      <c r="AW166" s="940"/>
    </row>
    <row r="167" spans="1:49" ht="14.25" hidden="1" customHeight="1">
      <c r="A167" s="931"/>
      <c r="B167" s="916"/>
      <c r="C167" s="917"/>
      <c r="D167" s="917"/>
      <c r="E167" s="917"/>
      <c r="F167" s="917"/>
      <c r="G167" s="917"/>
      <c r="H167" s="917"/>
      <c r="I167" s="917"/>
      <c r="J167" s="917"/>
      <c r="K167" s="917"/>
      <c r="L167" s="917"/>
      <c r="M167" s="917"/>
      <c r="N167" s="917"/>
      <c r="O167" s="917"/>
      <c r="P167" s="917"/>
      <c r="Q167" s="917"/>
      <c r="R167" s="917"/>
      <c r="S167" s="917"/>
      <c r="T167" s="917"/>
      <c r="U167" s="918"/>
      <c r="V167" s="916"/>
      <c r="W167" s="917"/>
      <c r="X167" s="917"/>
      <c r="Y167" s="917"/>
      <c r="Z167" s="917"/>
      <c r="AA167" s="917"/>
      <c r="AB167" s="917"/>
      <c r="AC167" s="917"/>
      <c r="AD167" s="917"/>
      <c r="AE167" s="917"/>
      <c r="AF167" s="917"/>
      <c r="AG167" s="917"/>
      <c r="AH167" s="917"/>
      <c r="AI167" s="917"/>
      <c r="AJ167" s="917"/>
      <c r="AK167" s="917"/>
      <c r="AL167" s="917"/>
      <c r="AM167" s="917"/>
      <c r="AN167" s="917"/>
      <c r="AO167" s="918"/>
      <c r="AP167" s="944"/>
      <c r="AQ167" s="945"/>
      <c r="AR167" s="945"/>
      <c r="AS167" s="945"/>
      <c r="AT167" s="941"/>
      <c r="AU167" s="942"/>
      <c r="AV167" s="942"/>
      <c r="AW167" s="943"/>
    </row>
    <row r="168" spans="1:49" ht="14.25" hidden="1" customHeight="1">
      <c r="A168" s="931"/>
      <c r="B168" s="919"/>
      <c r="C168" s="920"/>
      <c r="D168" s="920"/>
      <c r="E168" s="920"/>
      <c r="F168" s="920"/>
      <c r="G168" s="920"/>
      <c r="H168" s="920"/>
      <c r="I168" s="920"/>
      <c r="J168" s="920"/>
      <c r="K168" s="920"/>
      <c r="L168" s="920"/>
      <c r="M168" s="920"/>
      <c r="N168" s="920"/>
      <c r="O168" s="920"/>
      <c r="P168" s="920"/>
      <c r="Q168" s="920"/>
      <c r="R168" s="920"/>
      <c r="S168" s="920"/>
      <c r="T168" s="920"/>
      <c r="U168" s="921"/>
      <c r="V168" s="919"/>
      <c r="W168" s="920"/>
      <c r="X168" s="920"/>
      <c r="Y168" s="920"/>
      <c r="Z168" s="920"/>
      <c r="AA168" s="920"/>
      <c r="AB168" s="920"/>
      <c r="AC168" s="920"/>
      <c r="AD168" s="920"/>
      <c r="AE168" s="920"/>
      <c r="AF168" s="920"/>
      <c r="AG168" s="920"/>
      <c r="AH168" s="920"/>
      <c r="AI168" s="920"/>
      <c r="AJ168" s="920"/>
      <c r="AK168" s="920"/>
      <c r="AL168" s="920"/>
      <c r="AM168" s="920"/>
      <c r="AN168" s="920"/>
      <c r="AO168" s="921"/>
      <c r="AP168" s="946" t="str">
        <f t="array" aca="1" ref="AP168" ca="1">IF(RepairsPhotoIdentifier20="","",IF(INDIRECT("PropertyInspectionCatagoryPhoto"&amp;RIGHT("0"&amp;RepairsPhotoIdentifier20,2))="","",INDIRECT("PropertyInspectionCatagoryPhoto"&amp;RIGHT("0"&amp;RepairsPhotoIdentifier20,2))))</f>
        <v/>
      </c>
      <c r="AQ168" s="962"/>
      <c r="AR168" s="962"/>
      <c r="AS168" s="962"/>
      <c r="AT168" s="962"/>
      <c r="AU168" s="962"/>
      <c r="AV168" s="962"/>
      <c r="AW168" s="963"/>
    </row>
    <row r="169" spans="1:49" ht="14.25" hidden="1" customHeight="1">
      <c r="A169" s="931">
        <v>21</v>
      </c>
      <c r="B169" s="913"/>
      <c r="C169" s="914"/>
      <c r="D169" s="914"/>
      <c r="E169" s="914"/>
      <c r="F169" s="914"/>
      <c r="G169" s="914"/>
      <c r="H169" s="914"/>
      <c r="I169" s="914"/>
      <c r="J169" s="914"/>
      <c r="K169" s="914"/>
      <c r="L169" s="914"/>
      <c r="M169" s="914"/>
      <c r="N169" s="914"/>
      <c r="O169" s="914"/>
      <c r="P169" s="914"/>
      <c r="Q169" s="914"/>
      <c r="R169" s="914"/>
      <c r="S169" s="914"/>
      <c r="T169" s="914"/>
      <c r="U169" s="915"/>
      <c r="V169" s="913"/>
      <c r="W169" s="914"/>
      <c r="X169" s="914"/>
      <c r="Y169" s="914"/>
      <c r="Z169" s="914"/>
      <c r="AA169" s="914"/>
      <c r="AB169" s="914"/>
      <c r="AC169" s="914"/>
      <c r="AD169" s="914"/>
      <c r="AE169" s="914"/>
      <c r="AF169" s="914"/>
      <c r="AG169" s="914"/>
      <c r="AH169" s="914"/>
      <c r="AI169" s="914"/>
      <c r="AJ169" s="914"/>
      <c r="AK169" s="914"/>
      <c r="AL169" s="914"/>
      <c r="AM169" s="914"/>
      <c r="AN169" s="914"/>
      <c r="AO169" s="915"/>
      <c r="AP169" s="450" t="s">
        <v>990</v>
      </c>
      <c r="AQ169" s="451"/>
      <c r="AR169" s="451"/>
      <c r="AS169" s="452"/>
      <c r="AT169" s="932"/>
      <c r="AU169" s="933"/>
      <c r="AV169" s="933"/>
      <c r="AW169" s="934"/>
    </row>
    <row r="170" spans="1:49" ht="14.25" hidden="1" customHeight="1">
      <c r="A170" s="931"/>
      <c r="B170" s="916"/>
      <c r="C170" s="917"/>
      <c r="D170" s="917"/>
      <c r="E170" s="917"/>
      <c r="F170" s="917"/>
      <c r="G170" s="917"/>
      <c r="H170" s="917"/>
      <c r="I170" s="917"/>
      <c r="J170" s="917"/>
      <c r="K170" s="917"/>
      <c r="L170" s="917"/>
      <c r="M170" s="917"/>
      <c r="N170" s="917"/>
      <c r="O170" s="917"/>
      <c r="P170" s="917"/>
      <c r="Q170" s="917"/>
      <c r="R170" s="917"/>
      <c r="S170" s="917"/>
      <c r="T170" s="917"/>
      <c r="U170" s="918"/>
      <c r="V170" s="916"/>
      <c r="W170" s="917"/>
      <c r="X170" s="917"/>
      <c r="Y170" s="917"/>
      <c r="Z170" s="917"/>
      <c r="AA170" s="917"/>
      <c r="AB170" s="917"/>
      <c r="AC170" s="917"/>
      <c r="AD170" s="917"/>
      <c r="AE170" s="917"/>
      <c r="AF170" s="917"/>
      <c r="AG170" s="917"/>
      <c r="AH170" s="917"/>
      <c r="AI170" s="917"/>
      <c r="AJ170" s="917"/>
      <c r="AK170" s="917"/>
      <c r="AL170" s="917"/>
      <c r="AM170" s="917"/>
      <c r="AN170" s="917"/>
      <c r="AO170" s="918"/>
      <c r="AP170" s="453" t="s">
        <v>994</v>
      </c>
      <c r="AQ170" s="262"/>
      <c r="AR170" s="262"/>
      <c r="AS170" s="262"/>
      <c r="AT170" s="910"/>
      <c r="AU170" s="911"/>
      <c r="AV170" s="911"/>
      <c r="AW170" s="912"/>
    </row>
    <row r="171" spans="1:49" ht="14.25" hidden="1" customHeight="1">
      <c r="A171" s="931"/>
      <c r="B171" s="916"/>
      <c r="C171" s="917"/>
      <c r="D171" s="917"/>
      <c r="E171" s="917"/>
      <c r="F171" s="917"/>
      <c r="G171" s="917"/>
      <c r="H171" s="917"/>
      <c r="I171" s="917"/>
      <c r="J171" s="917"/>
      <c r="K171" s="917"/>
      <c r="L171" s="917"/>
      <c r="M171" s="917"/>
      <c r="N171" s="917"/>
      <c r="O171" s="917"/>
      <c r="P171" s="917"/>
      <c r="Q171" s="917"/>
      <c r="R171" s="917"/>
      <c r="S171" s="917"/>
      <c r="T171" s="917"/>
      <c r="U171" s="918"/>
      <c r="V171" s="916"/>
      <c r="W171" s="917"/>
      <c r="X171" s="917"/>
      <c r="Y171" s="917"/>
      <c r="Z171" s="917"/>
      <c r="AA171" s="917"/>
      <c r="AB171" s="917"/>
      <c r="AC171" s="917"/>
      <c r="AD171" s="917"/>
      <c r="AE171" s="917"/>
      <c r="AF171" s="917"/>
      <c r="AG171" s="917"/>
      <c r="AH171" s="917"/>
      <c r="AI171" s="917"/>
      <c r="AJ171" s="917"/>
      <c r="AK171" s="917"/>
      <c r="AL171" s="917"/>
      <c r="AM171" s="917"/>
      <c r="AN171" s="917"/>
      <c r="AO171" s="918"/>
      <c r="AP171" s="935" t="s">
        <v>992</v>
      </c>
      <c r="AQ171" s="936"/>
      <c r="AR171" s="936"/>
      <c r="AS171" s="937"/>
      <c r="AT171" s="938"/>
      <c r="AU171" s="939"/>
      <c r="AV171" s="939"/>
      <c r="AW171" s="940"/>
    </row>
    <row r="172" spans="1:49" ht="14.25" hidden="1" customHeight="1">
      <c r="A172" s="931"/>
      <c r="B172" s="916"/>
      <c r="C172" s="917"/>
      <c r="D172" s="917"/>
      <c r="E172" s="917"/>
      <c r="F172" s="917"/>
      <c r="G172" s="917"/>
      <c r="H172" s="917"/>
      <c r="I172" s="917"/>
      <c r="J172" s="917"/>
      <c r="K172" s="917"/>
      <c r="L172" s="917"/>
      <c r="M172" s="917"/>
      <c r="N172" s="917"/>
      <c r="O172" s="917"/>
      <c r="P172" s="917"/>
      <c r="Q172" s="917"/>
      <c r="R172" s="917"/>
      <c r="S172" s="917"/>
      <c r="T172" s="917"/>
      <c r="U172" s="918"/>
      <c r="V172" s="916"/>
      <c r="W172" s="917"/>
      <c r="X172" s="917"/>
      <c r="Y172" s="917"/>
      <c r="Z172" s="917"/>
      <c r="AA172" s="917"/>
      <c r="AB172" s="917"/>
      <c r="AC172" s="917"/>
      <c r="AD172" s="917"/>
      <c r="AE172" s="917"/>
      <c r="AF172" s="917"/>
      <c r="AG172" s="917"/>
      <c r="AH172" s="917"/>
      <c r="AI172" s="917"/>
      <c r="AJ172" s="917"/>
      <c r="AK172" s="917"/>
      <c r="AL172" s="917"/>
      <c r="AM172" s="917"/>
      <c r="AN172" s="917"/>
      <c r="AO172" s="918"/>
      <c r="AP172" s="935"/>
      <c r="AQ172" s="936"/>
      <c r="AR172" s="936"/>
      <c r="AS172" s="937"/>
      <c r="AT172" s="941"/>
      <c r="AU172" s="942"/>
      <c r="AV172" s="942"/>
      <c r="AW172" s="943"/>
    </row>
    <row r="173" spans="1:49" ht="14.25" hidden="1" customHeight="1">
      <c r="A173" s="931"/>
      <c r="B173" s="916"/>
      <c r="C173" s="917"/>
      <c r="D173" s="917"/>
      <c r="E173" s="917"/>
      <c r="F173" s="917"/>
      <c r="G173" s="917"/>
      <c r="H173" s="917"/>
      <c r="I173" s="917"/>
      <c r="J173" s="917"/>
      <c r="K173" s="917"/>
      <c r="L173" s="917"/>
      <c r="M173" s="917"/>
      <c r="N173" s="917"/>
      <c r="O173" s="917"/>
      <c r="P173" s="917"/>
      <c r="Q173" s="917"/>
      <c r="R173" s="917"/>
      <c r="S173" s="917"/>
      <c r="T173" s="917"/>
      <c r="U173" s="918"/>
      <c r="V173" s="916"/>
      <c r="W173" s="917"/>
      <c r="X173" s="917"/>
      <c r="Y173" s="917"/>
      <c r="Z173" s="917"/>
      <c r="AA173" s="917"/>
      <c r="AB173" s="917"/>
      <c r="AC173" s="917"/>
      <c r="AD173" s="917"/>
      <c r="AE173" s="917"/>
      <c r="AF173" s="917"/>
      <c r="AG173" s="917"/>
      <c r="AH173" s="917"/>
      <c r="AI173" s="917"/>
      <c r="AJ173" s="917"/>
      <c r="AK173" s="917"/>
      <c r="AL173" s="917"/>
      <c r="AM173" s="917"/>
      <c r="AN173" s="917"/>
      <c r="AO173" s="918"/>
      <c r="AP173" s="944" t="s">
        <v>993</v>
      </c>
      <c r="AQ173" s="945"/>
      <c r="AR173" s="945"/>
      <c r="AS173" s="945"/>
      <c r="AT173" s="938"/>
      <c r="AU173" s="939"/>
      <c r="AV173" s="939"/>
      <c r="AW173" s="940"/>
    </row>
    <row r="174" spans="1:49" ht="14.25" hidden="1" customHeight="1">
      <c r="A174" s="931"/>
      <c r="B174" s="916"/>
      <c r="C174" s="917"/>
      <c r="D174" s="917"/>
      <c r="E174" s="917"/>
      <c r="F174" s="917"/>
      <c r="G174" s="917"/>
      <c r="H174" s="917"/>
      <c r="I174" s="917"/>
      <c r="J174" s="917"/>
      <c r="K174" s="917"/>
      <c r="L174" s="917"/>
      <c r="M174" s="917"/>
      <c r="N174" s="917"/>
      <c r="O174" s="917"/>
      <c r="P174" s="917"/>
      <c r="Q174" s="917"/>
      <c r="R174" s="917"/>
      <c r="S174" s="917"/>
      <c r="T174" s="917"/>
      <c r="U174" s="918"/>
      <c r="V174" s="916"/>
      <c r="W174" s="917"/>
      <c r="X174" s="917"/>
      <c r="Y174" s="917"/>
      <c r="Z174" s="917"/>
      <c r="AA174" s="917"/>
      <c r="AB174" s="917"/>
      <c r="AC174" s="917"/>
      <c r="AD174" s="917"/>
      <c r="AE174" s="917"/>
      <c r="AF174" s="917"/>
      <c r="AG174" s="917"/>
      <c r="AH174" s="917"/>
      <c r="AI174" s="917"/>
      <c r="AJ174" s="917"/>
      <c r="AK174" s="917"/>
      <c r="AL174" s="917"/>
      <c r="AM174" s="917"/>
      <c r="AN174" s="917"/>
      <c r="AO174" s="918"/>
      <c r="AP174" s="944"/>
      <c r="AQ174" s="945"/>
      <c r="AR174" s="945"/>
      <c r="AS174" s="945"/>
      <c r="AT174" s="941"/>
      <c r="AU174" s="942"/>
      <c r="AV174" s="942"/>
      <c r="AW174" s="943"/>
    </row>
    <row r="175" spans="1:49" ht="14.25" hidden="1" customHeight="1">
      <c r="A175" s="931"/>
      <c r="B175" s="919"/>
      <c r="C175" s="920"/>
      <c r="D175" s="920"/>
      <c r="E175" s="920"/>
      <c r="F175" s="920"/>
      <c r="G175" s="920"/>
      <c r="H175" s="920"/>
      <c r="I175" s="920"/>
      <c r="J175" s="920"/>
      <c r="K175" s="920"/>
      <c r="L175" s="920"/>
      <c r="M175" s="920"/>
      <c r="N175" s="920"/>
      <c r="O175" s="920"/>
      <c r="P175" s="920"/>
      <c r="Q175" s="920"/>
      <c r="R175" s="920"/>
      <c r="S175" s="920"/>
      <c r="T175" s="920"/>
      <c r="U175" s="921"/>
      <c r="V175" s="919"/>
      <c r="W175" s="920"/>
      <c r="X175" s="920"/>
      <c r="Y175" s="920"/>
      <c r="Z175" s="920"/>
      <c r="AA175" s="920"/>
      <c r="AB175" s="920"/>
      <c r="AC175" s="920"/>
      <c r="AD175" s="920"/>
      <c r="AE175" s="920"/>
      <c r="AF175" s="920"/>
      <c r="AG175" s="920"/>
      <c r="AH175" s="920"/>
      <c r="AI175" s="920"/>
      <c r="AJ175" s="920"/>
      <c r="AK175" s="920"/>
      <c r="AL175" s="920"/>
      <c r="AM175" s="920"/>
      <c r="AN175" s="920"/>
      <c r="AO175" s="921"/>
      <c r="AP175" s="946" t="str">
        <f t="array" aca="1" ref="AP175" ca="1">IF(RepairsPhotoIdentifier21="","",IF(INDIRECT("PropertyInspectionCatagoryPhoto"&amp;RIGHT("0"&amp;RepairsPhotoIdentifier21,2))="","",INDIRECT("PropertyInspectionCatagoryPhoto"&amp;RIGHT("0"&amp;RepairsPhotoIdentifier21,2))))</f>
        <v/>
      </c>
      <c r="AQ175" s="962"/>
      <c r="AR175" s="962"/>
      <c r="AS175" s="962"/>
      <c r="AT175" s="962"/>
      <c r="AU175" s="962"/>
      <c r="AV175" s="962"/>
      <c r="AW175" s="963"/>
    </row>
    <row r="176" spans="1:49" ht="14.25" hidden="1" customHeight="1">
      <c r="A176" s="931">
        <v>22</v>
      </c>
      <c r="B176" s="913"/>
      <c r="C176" s="914"/>
      <c r="D176" s="914"/>
      <c r="E176" s="914"/>
      <c r="F176" s="914"/>
      <c r="G176" s="914"/>
      <c r="H176" s="914"/>
      <c r="I176" s="914"/>
      <c r="J176" s="914"/>
      <c r="K176" s="914"/>
      <c r="L176" s="914"/>
      <c r="M176" s="914"/>
      <c r="N176" s="914"/>
      <c r="O176" s="914"/>
      <c r="P176" s="914"/>
      <c r="Q176" s="914"/>
      <c r="R176" s="914"/>
      <c r="S176" s="914"/>
      <c r="T176" s="914"/>
      <c r="U176" s="915"/>
      <c r="V176" s="913"/>
      <c r="W176" s="914"/>
      <c r="X176" s="914"/>
      <c r="Y176" s="914"/>
      <c r="Z176" s="914"/>
      <c r="AA176" s="914"/>
      <c r="AB176" s="914"/>
      <c r="AC176" s="914"/>
      <c r="AD176" s="914"/>
      <c r="AE176" s="914"/>
      <c r="AF176" s="914"/>
      <c r="AG176" s="914"/>
      <c r="AH176" s="914"/>
      <c r="AI176" s="914"/>
      <c r="AJ176" s="914"/>
      <c r="AK176" s="914"/>
      <c r="AL176" s="914"/>
      <c r="AM176" s="914"/>
      <c r="AN176" s="914"/>
      <c r="AO176" s="915"/>
      <c r="AP176" s="450" t="s">
        <v>990</v>
      </c>
      <c r="AQ176" s="451"/>
      <c r="AR176" s="451"/>
      <c r="AS176" s="452"/>
      <c r="AT176" s="932"/>
      <c r="AU176" s="933"/>
      <c r="AV176" s="933"/>
      <c r="AW176" s="934"/>
    </row>
    <row r="177" spans="1:49" ht="14.25" hidden="1" customHeight="1">
      <c r="A177" s="931"/>
      <c r="B177" s="916"/>
      <c r="C177" s="917"/>
      <c r="D177" s="917"/>
      <c r="E177" s="917"/>
      <c r="F177" s="917"/>
      <c r="G177" s="917"/>
      <c r="H177" s="917"/>
      <c r="I177" s="917"/>
      <c r="J177" s="917"/>
      <c r="K177" s="917"/>
      <c r="L177" s="917"/>
      <c r="M177" s="917"/>
      <c r="N177" s="917"/>
      <c r="O177" s="917"/>
      <c r="P177" s="917"/>
      <c r="Q177" s="917"/>
      <c r="R177" s="917"/>
      <c r="S177" s="917"/>
      <c r="T177" s="917"/>
      <c r="U177" s="918"/>
      <c r="V177" s="916"/>
      <c r="W177" s="917"/>
      <c r="X177" s="917"/>
      <c r="Y177" s="917"/>
      <c r="Z177" s="917"/>
      <c r="AA177" s="917"/>
      <c r="AB177" s="917"/>
      <c r="AC177" s="917"/>
      <c r="AD177" s="917"/>
      <c r="AE177" s="917"/>
      <c r="AF177" s="917"/>
      <c r="AG177" s="917"/>
      <c r="AH177" s="917"/>
      <c r="AI177" s="917"/>
      <c r="AJ177" s="917"/>
      <c r="AK177" s="917"/>
      <c r="AL177" s="917"/>
      <c r="AM177" s="917"/>
      <c r="AN177" s="917"/>
      <c r="AO177" s="918"/>
      <c r="AP177" s="453" t="s">
        <v>991</v>
      </c>
      <c r="AQ177" s="262"/>
      <c r="AR177" s="262"/>
      <c r="AS177" s="262"/>
      <c r="AT177" s="910"/>
      <c r="AU177" s="911"/>
      <c r="AV177" s="911"/>
      <c r="AW177" s="912"/>
    </row>
    <row r="178" spans="1:49" ht="14.25" hidden="1" customHeight="1">
      <c r="A178" s="931"/>
      <c r="B178" s="916"/>
      <c r="C178" s="917"/>
      <c r="D178" s="917"/>
      <c r="E178" s="917"/>
      <c r="F178" s="917"/>
      <c r="G178" s="917"/>
      <c r="H178" s="917"/>
      <c r="I178" s="917"/>
      <c r="J178" s="917"/>
      <c r="K178" s="917"/>
      <c r="L178" s="917"/>
      <c r="M178" s="917"/>
      <c r="N178" s="917"/>
      <c r="O178" s="917"/>
      <c r="P178" s="917"/>
      <c r="Q178" s="917"/>
      <c r="R178" s="917"/>
      <c r="S178" s="917"/>
      <c r="T178" s="917"/>
      <c r="U178" s="918"/>
      <c r="V178" s="916"/>
      <c r="W178" s="917"/>
      <c r="X178" s="917"/>
      <c r="Y178" s="917"/>
      <c r="Z178" s="917"/>
      <c r="AA178" s="917"/>
      <c r="AB178" s="917"/>
      <c r="AC178" s="917"/>
      <c r="AD178" s="917"/>
      <c r="AE178" s="917"/>
      <c r="AF178" s="917"/>
      <c r="AG178" s="917"/>
      <c r="AH178" s="917"/>
      <c r="AI178" s="917"/>
      <c r="AJ178" s="917"/>
      <c r="AK178" s="917"/>
      <c r="AL178" s="917"/>
      <c r="AM178" s="917"/>
      <c r="AN178" s="917"/>
      <c r="AO178" s="918"/>
      <c r="AP178" s="935" t="s">
        <v>992</v>
      </c>
      <c r="AQ178" s="936"/>
      <c r="AR178" s="936"/>
      <c r="AS178" s="937"/>
      <c r="AT178" s="938"/>
      <c r="AU178" s="939"/>
      <c r="AV178" s="939"/>
      <c r="AW178" s="940"/>
    </row>
    <row r="179" spans="1:49" ht="14.25" hidden="1" customHeight="1">
      <c r="A179" s="931"/>
      <c r="B179" s="916"/>
      <c r="C179" s="917"/>
      <c r="D179" s="917"/>
      <c r="E179" s="917"/>
      <c r="F179" s="917"/>
      <c r="G179" s="917"/>
      <c r="H179" s="917"/>
      <c r="I179" s="917"/>
      <c r="J179" s="917"/>
      <c r="K179" s="917"/>
      <c r="L179" s="917"/>
      <c r="M179" s="917"/>
      <c r="N179" s="917"/>
      <c r="O179" s="917"/>
      <c r="P179" s="917"/>
      <c r="Q179" s="917"/>
      <c r="R179" s="917"/>
      <c r="S179" s="917"/>
      <c r="T179" s="917"/>
      <c r="U179" s="918"/>
      <c r="V179" s="916"/>
      <c r="W179" s="917"/>
      <c r="X179" s="917"/>
      <c r="Y179" s="917"/>
      <c r="Z179" s="917"/>
      <c r="AA179" s="917"/>
      <c r="AB179" s="917"/>
      <c r="AC179" s="917"/>
      <c r="AD179" s="917"/>
      <c r="AE179" s="917"/>
      <c r="AF179" s="917"/>
      <c r="AG179" s="917"/>
      <c r="AH179" s="917"/>
      <c r="AI179" s="917"/>
      <c r="AJ179" s="917"/>
      <c r="AK179" s="917"/>
      <c r="AL179" s="917"/>
      <c r="AM179" s="917"/>
      <c r="AN179" s="917"/>
      <c r="AO179" s="918"/>
      <c r="AP179" s="935"/>
      <c r="AQ179" s="936"/>
      <c r="AR179" s="936"/>
      <c r="AS179" s="937"/>
      <c r="AT179" s="941"/>
      <c r="AU179" s="942"/>
      <c r="AV179" s="942"/>
      <c r="AW179" s="943"/>
    </row>
    <row r="180" spans="1:49" ht="14.25" hidden="1" customHeight="1">
      <c r="A180" s="931"/>
      <c r="B180" s="916"/>
      <c r="C180" s="917"/>
      <c r="D180" s="917"/>
      <c r="E180" s="917"/>
      <c r="F180" s="917"/>
      <c r="G180" s="917"/>
      <c r="H180" s="917"/>
      <c r="I180" s="917"/>
      <c r="J180" s="917"/>
      <c r="K180" s="917"/>
      <c r="L180" s="917"/>
      <c r="M180" s="917"/>
      <c r="N180" s="917"/>
      <c r="O180" s="917"/>
      <c r="P180" s="917"/>
      <c r="Q180" s="917"/>
      <c r="R180" s="917"/>
      <c r="S180" s="917"/>
      <c r="T180" s="917"/>
      <c r="U180" s="918"/>
      <c r="V180" s="916"/>
      <c r="W180" s="917"/>
      <c r="X180" s="917"/>
      <c r="Y180" s="917"/>
      <c r="Z180" s="917"/>
      <c r="AA180" s="917"/>
      <c r="AB180" s="917"/>
      <c r="AC180" s="917"/>
      <c r="AD180" s="917"/>
      <c r="AE180" s="917"/>
      <c r="AF180" s="917"/>
      <c r="AG180" s="917"/>
      <c r="AH180" s="917"/>
      <c r="AI180" s="917"/>
      <c r="AJ180" s="917"/>
      <c r="AK180" s="917"/>
      <c r="AL180" s="917"/>
      <c r="AM180" s="917"/>
      <c r="AN180" s="917"/>
      <c r="AO180" s="918"/>
      <c r="AP180" s="944" t="s">
        <v>993</v>
      </c>
      <c r="AQ180" s="945"/>
      <c r="AR180" s="945"/>
      <c r="AS180" s="945"/>
      <c r="AT180" s="938"/>
      <c r="AU180" s="939"/>
      <c r="AV180" s="939"/>
      <c r="AW180" s="940"/>
    </row>
    <row r="181" spans="1:49" ht="14.25" hidden="1" customHeight="1">
      <c r="A181" s="931"/>
      <c r="B181" s="916"/>
      <c r="C181" s="917"/>
      <c r="D181" s="917"/>
      <c r="E181" s="917"/>
      <c r="F181" s="917"/>
      <c r="G181" s="917"/>
      <c r="H181" s="917"/>
      <c r="I181" s="917"/>
      <c r="J181" s="917"/>
      <c r="K181" s="917"/>
      <c r="L181" s="917"/>
      <c r="M181" s="917"/>
      <c r="N181" s="917"/>
      <c r="O181" s="917"/>
      <c r="P181" s="917"/>
      <c r="Q181" s="917"/>
      <c r="R181" s="917"/>
      <c r="S181" s="917"/>
      <c r="T181" s="917"/>
      <c r="U181" s="918"/>
      <c r="V181" s="916"/>
      <c r="W181" s="917"/>
      <c r="X181" s="917"/>
      <c r="Y181" s="917"/>
      <c r="Z181" s="917"/>
      <c r="AA181" s="917"/>
      <c r="AB181" s="917"/>
      <c r="AC181" s="917"/>
      <c r="AD181" s="917"/>
      <c r="AE181" s="917"/>
      <c r="AF181" s="917"/>
      <c r="AG181" s="917"/>
      <c r="AH181" s="917"/>
      <c r="AI181" s="917"/>
      <c r="AJ181" s="917"/>
      <c r="AK181" s="917"/>
      <c r="AL181" s="917"/>
      <c r="AM181" s="917"/>
      <c r="AN181" s="917"/>
      <c r="AO181" s="918"/>
      <c r="AP181" s="944"/>
      <c r="AQ181" s="945"/>
      <c r="AR181" s="945"/>
      <c r="AS181" s="945"/>
      <c r="AT181" s="941"/>
      <c r="AU181" s="942"/>
      <c r="AV181" s="942"/>
      <c r="AW181" s="943"/>
    </row>
    <row r="182" spans="1:49" ht="14.25" hidden="1" customHeight="1">
      <c r="A182" s="931"/>
      <c r="B182" s="919"/>
      <c r="C182" s="920"/>
      <c r="D182" s="920"/>
      <c r="E182" s="920"/>
      <c r="F182" s="920"/>
      <c r="G182" s="920"/>
      <c r="H182" s="920"/>
      <c r="I182" s="920"/>
      <c r="J182" s="920"/>
      <c r="K182" s="920"/>
      <c r="L182" s="920"/>
      <c r="M182" s="920"/>
      <c r="N182" s="920"/>
      <c r="O182" s="920"/>
      <c r="P182" s="920"/>
      <c r="Q182" s="920"/>
      <c r="R182" s="920"/>
      <c r="S182" s="920"/>
      <c r="T182" s="920"/>
      <c r="U182" s="921"/>
      <c r="V182" s="919"/>
      <c r="W182" s="920"/>
      <c r="X182" s="920"/>
      <c r="Y182" s="920"/>
      <c r="Z182" s="920"/>
      <c r="AA182" s="920"/>
      <c r="AB182" s="920"/>
      <c r="AC182" s="920"/>
      <c r="AD182" s="920"/>
      <c r="AE182" s="920"/>
      <c r="AF182" s="920"/>
      <c r="AG182" s="920"/>
      <c r="AH182" s="920"/>
      <c r="AI182" s="920"/>
      <c r="AJ182" s="920"/>
      <c r="AK182" s="920"/>
      <c r="AL182" s="920"/>
      <c r="AM182" s="920"/>
      <c r="AN182" s="920"/>
      <c r="AO182" s="921"/>
      <c r="AP182" s="946" t="str">
        <f t="array" aca="1" ref="AP182" ca="1">IF(RepairsPhotoIdentifier22="","",IF(INDIRECT("PropertyInspectionCatagoryPhoto"&amp;RIGHT("0"&amp;RepairsPhotoIdentifier22,2))="","",INDIRECT("PropertyInspectionCatagoryPhoto"&amp;RIGHT("0"&amp;RepairsPhotoIdentifier22,2))))</f>
        <v/>
      </c>
      <c r="AQ182" s="962"/>
      <c r="AR182" s="962"/>
      <c r="AS182" s="962"/>
      <c r="AT182" s="962"/>
      <c r="AU182" s="962"/>
      <c r="AV182" s="962"/>
      <c r="AW182" s="963"/>
    </row>
    <row r="183" spans="1:49" ht="14.25" hidden="1" customHeight="1">
      <c r="A183" s="931">
        <v>23</v>
      </c>
      <c r="B183" s="913"/>
      <c r="C183" s="914"/>
      <c r="D183" s="914"/>
      <c r="E183" s="914"/>
      <c r="F183" s="914"/>
      <c r="G183" s="914"/>
      <c r="H183" s="914"/>
      <c r="I183" s="914"/>
      <c r="J183" s="914"/>
      <c r="K183" s="914"/>
      <c r="L183" s="914"/>
      <c r="M183" s="914"/>
      <c r="N183" s="914"/>
      <c r="O183" s="914"/>
      <c r="P183" s="914"/>
      <c r="Q183" s="914"/>
      <c r="R183" s="914"/>
      <c r="S183" s="914"/>
      <c r="T183" s="914"/>
      <c r="U183" s="915"/>
      <c r="V183" s="913"/>
      <c r="W183" s="914"/>
      <c r="X183" s="914"/>
      <c r="Y183" s="914"/>
      <c r="Z183" s="914"/>
      <c r="AA183" s="914"/>
      <c r="AB183" s="914"/>
      <c r="AC183" s="914"/>
      <c r="AD183" s="914"/>
      <c r="AE183" s="914"/>
      <c r="AF183" s="914"/>
      <c r="AG183" s="914"/>
      <c r="AH183" s="914"/>
      <c r="AI183" s="914"/>
      <c r="AJ183" s="914"/>
      <c r="AK183" s="914"/>
      <c r="AL183" s="914"/>
      <c r="AM183" s="914"/>
      <c r="AN183" s="914"/>
      <c r="AO183" s="915"/>
      <c r="AP183" s="450" t="s">
        <v>990</v>
      </c>
      <c r="AQ183" s="451"/>
      <c r="AR183" s="451"/>
      <c r="AS183" s="452"/>
      <c r="AT183" s="932"/>
      <c r="AU183" s="933"/>
      <c r="AV183" s="933"/>
      <c r="AW183" s="934"/>
    </row>
    <row r="184" spans="1:49" ht="14.25" hidden="1" customHeight="1">
      <c r="A184" s="931"/>
      <c r="B184" s="916"/>
      <c r="C184" s="917"/>
      <c r="D184" s="917"/>
      <c r="E184" s="917"/>
      <c r="F184" s="917"/>
      <c r="G184" s="917"/>
      <c r="H184" s="917"/>
      <c r="I184" s="917"/>
      <c r="J184" s="917"/>
      <c r="K184" s="917"/>
      <c r="L184" s="917"/>
      <c r="M184" s="917"/>
      <c r="N184" s="917"/>
      <c r="O184" s="917"/>
      <c r="P184" s="917"/>
      <c r="Q184" s="917"/>
      <c r="R184" s="917"/>
      <c r="S184" s="917"/>
      <c r="T184" s="917"/>
      <c r="U184" s="918"/>
      <c r="V184" s="916"/>
      <c r="W184" s="917"/>
      <c r="X184" s="917"/>
      <c r="Y184" s="917"/>
      <c r="Z184" s="917"/>
      <c r="AA184" s="917"/>
      <c r="AB184" s="917"/>
      <c r="AC184" s="917"/>
      <c r="AD184" s="917"/>
      <c r="AE184" s="917"/>
      <c r="AF184" s="917"/>
      <c r="AG184" s="917"/>
      <c r="AH184" s="917"/>
      <c r="AI184" s="917"/>
      <c r="AJ184" s="917"/>
      <c r="AK184" s="917"/>
      <c r="AL184" s="917"/>
      <c r="AM184" s="917"/>
      <c r="AN184" s="917"/>
      <c r="AO184" s="918"/>
      <c r="AP184" s="453" t="s">
        <v>994</v>
      </c>
      <c r="AQ184" s="262"/>
      <c r="AR184" s="262"/>
      <c r="AS184" s="262"/>
      <c r="AT184" s="910"/>
      <c r="AU184" s="911"/>
      <c r="AV184" s="911"/>
      <c r="AW184" s="912"/>
    </row>
    <row r="185" spans="1:49" ht="14.25" hidden="1" customHeight="1">
      <c r="A185" s="931"/>
      <c r="B185" s="916"/>
      <c r="C185" s="917"/>
      <c r="D185" s="917"/>
      <c r="E185" s="917"/>
      <c r="F185" s="917"/>
      <c r="G185" s="917"/>
      <c r="H185" s="917"/>
      <c r="I185" s="917"/>
      <c r="J185" s="917"/>
      <c r="K185" s="917"/>
      <c r="L185" s="917"/>
      <c r="M185" s="917"/>
      <c r="N185" s="917"/>
      <c r="O185" s="917"/>
      <c r="P185" s="917"/>
      <c r="Q185" s="917"/>
      <c r="R185" s="917"/>
      <c r="S185" s="917"/>
      <c r="T185" s="917"/>
      <c r="U185" s="918"/>
      <c r="V185" s="916"/>
      <c r="W185" s="917"/>
      <c r="X185" s="917"/>
      <c r="Y185" s="917"/>
      <c r="Z185" s="917"/>
      <c r="AA185" s="917"/>
      <c r="AB185" s="917"/>
      <c r="AC185" s="917"/>
      <c r="AD185" s="917"/>
      <c r="AE185" s="917"/>
      <c r="AF185" s="917"/>
      <c r="AG185" s="917"/>
      <c r="AH185" s="917"/>
      <c r="AI185" s="917"/>
      <c r="AJ185" s="917"/>
      <c r="AK185" s="917"/>
      <c r="AL185" s="917"/>
      <c r="AM185" s="917"/>
      <c r="AN185" s="917"/>
      <c r="AO185" s="918"/>
      <c r="AP185" s="935" t="s">
        <v>992</v>
      </c>
      <c r="AQ185" s="936"/>
      <c r="AR185" s="936"/>
      <c r="AS185" s="937"/>
      <c r="AT185" s="938"/>
      <c r="AU185" s="939"/>
      <c r="AV185" s="939"/>
      <c r="AW185" s="940"/>
    </row>
    <row r="186" spans="1:49" ht="14.25" hidden="1" customHeight="1">
      <c r="A186" s="931"/>
      <c r="B186" s="916"/>
      <c r="C186" s="917"/>
      <c r="D186" s="917"/>
      <c r="E186" s="917"/>
      <c r="F186" s="917"/>
      <c r="G186" s="917"/>
      <c r="H186" s="917"/>
      <c r="I186" s="917"/>
      <c r="J186" s="917"/>
      <c r="K186" s="917"/>
      <c r="L186" s="917"/>
      <c r="M186" s="917"/>
      <c r="N186" s="917"/>
      <c r="O186" s="917"/>
      <c r="P186" s="917"/>
      <c r="Q186" s="917"/>
      <c r="R186" s="917"/>
      <c r="S186" s="917"/>
      <c r="T186" s="917"/>
      <c r="U186" s="918"/>
      <c r="V186" s="916"/>
      <c r="W186" s="917"/>
      <c r="X186" s="917"/>
      <c r="Y186" s="917"/>
      <c r="Z186" s="917"/>
      <c r="AA186" s="917"/>
      <c r="AB186" s="917"/>
      <c r="AC186" s="917"/>
      <c r="AD186" s="917"/>
      <c r="AE186" s="917"/>
      <c r="AF186" s="917"/>
      <c r="AG186" s="917"/>
      <c r="AH186" s="917"/>
      <c r="AI186" s="917"/>
      <c r="AJ186" s="917"/>
      <c r="AK186" s="917"/>
      <c r="AL186" s="917"/>
      <c r="AM186" s="917"/>
      <c r="AN186" s="917"/>
      <c r="AO186" s="918"/>
      <c r="AP186" s="935"/>
      <c r="AQ186" s="936"/>
      <c r="AR186" s="936"/>
      <c r="AS186" s="937"/>
      <c r="AT186" s="941"/>
      <c r="AU186" s="942"/>
      <c r="AV186" s="942"/>
      <c r="AW186" s="943"/>
    </row>
    <row r="187" spans="1:49" ht="14.25" hidden="1" customHeight="1">
      <c r="A187" s="931"/>
      <c r="B187" s="916"/>
      <c r="C187" s="917"/>
      <c r="D187" s="917"/>
      <c r="E187" s="917"/>
      <c r="F187" s="917"/>
      <c r="G187" s="917"/>
      <c r="H187" s="917"/>
      <c r="I187" s="917"/>
      <c r="J187" s="917"/>
      <c r="K187" s="917"/>
      <c r="L187" s="917"/>
      <c r="M187" s="917"/>
      <c r="N187" s="917"/>
      <c r="O187" s="917"/>
      <c r="P187" s="917"/>
      <c r="Q187" s="917"/>
      <c r="R187" s="917"/>
      <c r="S187" s="917"/>
      <c r="T187" s="917"/>
      <c r="U187" s="918"/>
      <c r="V187" s="916"/>
      <c r="W187" s="917"/>
      <c r="X187" s="917"/>
      <c r="Y187" s="917"/>
      <c r="Z187" s="917"/>
      <c r="AA187" s="917"/>
      <c r="AB187" s="917"/>
      <c r="AC187" s="917"/>
      <c r="AD187" s="917"/>
      <c r="AE187" s="917"/>
      <c r="AF187" s="917"/>
      <c r="AG187" s="917"/>
      <c r="AH187" s="917"/>
      <c r="AI187" s="917"/>
      <c r="AJ187" s="917"/>
      <c r="AK187" s="917"/>
      <c r="AL187" s="917"/>
      <c r="AM187" s="917"/>
      <c r="AN187" s="917"/>
      <c r="AO187" s="918"/>
      <c r="AP187" s="944" t="s">
        <v>993</v>
      </c>
      <c r="AQ187" s="945"/>
      <c r="AR187" s="945"/>
      <c r="AS187" s="945"/>
      <c r="AT187" s="938"/>
      <c r="AU187" s="939"/>
      <c r="AV187" s="939"/>
      <c r="AW187" s="940"/>
    </row>
    <row r="188" spans="1:49" ht="14.25" hidden="1" customHeight="1">
      <c r="A188" s="931"/>
      <c r="B188" s="916"/>
      <c r="C188" s="917"/>
      <c r="D188" s="917"/>
      <c r="E188" s="917"/>
      <c r="F188" s="917"/>
      <c r="G188" s="917"/>
      <c r="H188" s="917"/>
      <c r="I188" s="917"/>
      <c r="J188" s="917"/>
      <c r="K188" s="917"/>
      <c r="L188" s="917"/>
      <c r="M188" s="917"/>
      <c r="N188" s="917"/>
      <c r="O188" s="917"/>
      <c r="P188" s="917"/>
      <c r="Q188" s="917"/>
      <c r="R188" s="917"/>
      <c r="S188" s="917"/>
      <c r="T188" s="917"/>
      <c r="U188" s="918"/>
      <c r="V188" s="916"/>
      <c r="W188" s="917"/>
      <c r="X188" s="917"/>
      <c r="Y188" s="917"/>
      <c r="Z188" s="917"/>
      <c r="AA188" s="917"/>
      <c r="AB188" s="917"/>
      <c r="AC188" s="917"/>
      <c r="AD188" s="917"/>
      <c r="AE188" s="917"/>
      <c r="AF188" s="917"/>
      <c r="AG188" s="917"/>
      <c r="AH188" s="917"/>
      <c r="AI188" s="917"/>
      <c r="AJ188" s="917"/>
      <c r="AK188" s="917"/>
      <c r="AL188" s="917"/>
      <c r="AM188" s="917"/>
      <c r="AN188" s="917"/>
      <c r="AO188" s="918"/>
      <c r="AP188" s="944"/>
      <c r="AQ188" s="945"/>
      <c r="AR188" s="945"/>
      <c r="AS188" s="945"/>
      <c r="AT188" s="941"/>
      <c r="AU188" s="942"/>
      <c r="AV188" s="942"/>
      <c r="AW188" s="943"/>
    </row>
    <row r="189" spans="1:49" ht="14.25" hidden="1" customHeight="1">
      <c r="A189" s="931"/>
      <c r="B189" s="919"/>
      <c r="C189" s="920"/>
      <c r="D189" s="920"/>
      <c r="E189" s="920"/>
      <c r="F189" s="920"/>
      <c r="G189" s="920"/>
      <c r="H189" s="920"/>
      <c r="I189" s="920"/>
      <c r="J189" s="920"/>
      <c r="K189" s="920"/>
      <c r="L189" s="920"/>
      <c r="M189" s="920"/>
      <c r="N189" s="920"/>
      <c r="O189" s="920"/>
      <c r="P189" s="920"/>
      <c r="Q189" s="920"/>
      <c r="R189" s="920"/>
      <c r="S189" s="920"/>
      <c r="T189" s="920"/>
      <c r="U189" s="921"/>
      <c r="V189" s="919"/>
      <c r="W189" s="920"/>
      <c r="X189" s="920"/>
      <c r="Y189" s="920"/>
      <c r="Z189" s="920"/>
      <c r="AA189" s="920"/>
      <c r="AB189" s="920"/>
      <c r="AC189" s="920"/>
      <c r="AD189" s="920"/>
      <c r="AE189" s="920"/>
      <c r="AF189" s="920"/>
      <c r="AG189" s="920"/>
      <c r="AH189" s="920"/>
      <c r="AI189" s="920"/>
      <c r="AJ189" s="920"/>
      <c r="AK189" s="920"/>
      <c r="AL189" s="920"/>
      <c r="AM189" s="920"/>
      <c r="AN189" s="920"/>
      <c r="AO189" s="921"/>
      <c r="AP189" s="946" t="str">
        <f t="array" aca="1" ref="AP189" ca="1">IF(RepairsPhotoIdentifier23="","",IF(INDIRECT("PropertyInspectionCatagoryPhoto"&amp;RIGHT("0"&amp;RepairsPhotoIdentifier23,2))="","",INDIRECT("PropertyInspectionCatagoryPhoto"&amp;RIGHT("0"&amp;RepairsPhotoIdentifier23,2))))</f>
        <v/>
      </c>
      <c r="AQ189" s="962"/>
      <c r="AR189" s="962"/>
      <c r="AS189" s="962"/>
      <c r="AT189" s="962"/>
      <c r="AU189" s="962"/>
      <c r="AV189" s="962"/>
      <c r="AW189" s="963"/>
    </row>
    <row r="190" spans="1:49" ht="14.25" hidden="1" customHeight="1">
      <c r="A190" s="931">
        <v>24</v>
      </c>
      <c r="B190" s="913"/>
      <c r="C190" s="914"/>
      <c r="D190" s="914"/>
      <c r="E190" s="914"/>
      <c r="F190" s="914"/>
      <c r="G190" s="914"/>
      <c r="H190" s="914"/>
      <c r="I190" s="914"/>
      <c r="J190" s="914"/>
      <c r="K190" s="914"/>
      <c r="L190" s="914"/>
      <c r="M190" s="914"/>
      <c r="N190" s="914"/>
      <c r="O190" s="914"/>
      <c r="P190" s="914"/>
      <c r="Q190" s="914"/>
      <c r="R190" s="914"/>
      <c r="S190" s="914"/>
      <c r="T190" s="914"/>
      <c r="U190" s="915"/>
      <c r="V190" s="913"/>
      <c r="W190" s="914"/>
      <c r="X190" s="914"/>
      <c r="Y190" s="914"/>
      <c r="Z190" s="914"/>
      <c r="AA190" s="914"/>
      <c r="AB190" s="914"/>
      <c r="AC190" s="914"/>
      <c r="AD190" s="914"/>
      <c r="AE190" s="914"/>
      <c r="AF190" s="914"/>
      <c r="AG190" s="914"/>
      <c r="AH190" s="914"/>
      <c r="AI190" s="914"/>
      <c r="AJ190" s="914"/>
      <c r="AK190" s="914"/>
      <c r="AL190" s="914"/>
      <c r="AM190" s="914"/>
      <c r="AN190" s="914"/>
      <c r="AO190" s="915"/>
      <c r="AP190" s="450" t="s">
        <v>990</v>
      </c>
      <c r="AQ190" s="451"/>
      <c r="AR190" s="451"/>
      <c r="AS190" s="452"/>
      <c r="AT190" s="932"/>
      <c r="AU190" s="933"/>
      <c r="AV190" s="933"/>
      <c r="AW190" s="934"/>
    </row>
    <row r="191" spans="1:49" ht="14.25" hidden="1" customHeight="1">
      <c r="A191" s="931"/>
      <c r="B191" s="916"/>
      <c r="C191" s="917"/>
      <c r="D191" s="917"/>
      <c r="E191" s="917"/>
      <c r="F191" s="917"/>
      <c r="G191" s="917"/>
      <c r="H191" s="917"/>
      <c r="I191" s="917"/>
      <c r="J191" s="917"/>
      <c r="K191" s="917"/>
      <c r="L191" s="917"/>
      <c r="M191" s="917"/>
      <c r="N191" s="917"/>
      <c r="O191" s="917"/>
      <c r="P191" s="917"/>
      <c r="Q191" s="917"/>
      <c r="R191" s="917"/>
      <c r="S191" s="917"/>
      <c r="T191" s="917"/>
      <c r="U191" s="918"/>
      <c r="V191" s="916"/>
      <c r="W191" s="917"/>
      <c r="X191" s="917"/>
      <c r="Y191" s="917"/>
      <c r="Z191" s="917"/>
      <c r="AA191" s="917"/>
      <c r="AB191" s="917"/>
      <c r="AC191" s="917"/>
      <c r="AD191" s="917"/>
      <c r="AE191" s="917"/>
      <c r="AF191" s="917"/>
      <c r="AG191" s="917"/>
      <c r="AH191" s="917"/>
      <c r="AI191" s="917"/>
      <c r="AJ191" s="917"/>
      <c r="AK191" s="917"/>
      <c r="AL191" s="917"/>
      <c r="AM191" s="917"/>
      <c r="AN191" s="917"/>
      <c r="AO191" s="918"/>
      <c r="AP191" s="453" t="s">
        <v>991</v>
      </c>
      <c r="AQ191" s="262"/>
      <c r="AR191" s="262"/>
      <c r="AS191" s="262"/>
      <c r="AT191" s="910"/>
      <c r="AU191" s="911"/>
      <c r="AV191" s="911"/>
      <c r="AW191" s="912"/>
    </row>
    <row r="192" spans="1:49" ht="14.25" hidden="1" customHeight="1">
      <c r="A192" s="931"/>
      <c r="B192" s="916"/>
      <c r="C192" s="917"/>
      <c r="D192" s="917"/>
      <c r="E192" s="917"/>
      <c r="F192" s="917"/>
      <c r="G192" s="917"/>
      <c r="H192" s="917"/>
      <c r="I192" s="917"/>
      <c r="J192" s="917"/>
      <c r="K192" s="917"/>
      <c r="L192" s="917"/>
      <c r="M192" s="917"/>
      <c r="N192" s="917"/>
      <c r="O192" s="917"/>
      <c r="P192" s="917"/>
      <c r="Q192" s="917"/>
      <c r="R192" s="917"/>
      <c r="S192" s="917"/>
      <c r="T192" s="917"/>
      <c r="U192" s="918"/>
      <c r="V192" s="916"/>
      <c r="W192" s="917"/>
      <c r="X192" s="917"/>
      <c r="Y192" s="917"/>
      <c r="Z192" s="917"/>
      <c r="AA192" s="917"/>
      <c r="AB192" s="917"/>
      <c r="AC192" s="917"/>
      <c r="AD192" s="917"/>
      <c r="AE192" s="917"/>
      <c r="AF192" s="917"/>
      <c r="AG192" s="917"/>
      <c r="AH192" s="917"/>
      <c r="AI192" s="917"/>
      <c r="AJ192" s="917"/>
      <c r="AK192" s="917"/>
      <c r="AL192" s="917"/>
      <c r="AM192" s="917"/>
      <c r="AN192" s="917"/>
      <c r="AO192" s="918"/>
      <c r="AP192" s="935" t="s">
        <v>992</v>
      </c>
      <c r="AQ192" s="936"/>
      <c r="AR192" s="936"/>
      <c r="AS192" s="937"/>
      <c r="AT192" s="938"/>
      <c r="AU192" s="939"/>
      <c r="AV192" s="939"/>
      <c r="AW192" s="940"/>
    </row>
    <row r="193" spans="1:49" ht="14.25" hidden="1" customHeight="1">
      <c r="A193" s="931"/>
      <c r="B193" s="916"/>
      <c r="C193" s="917"/>
      <c r="D193" s="917"/>
      <c r="E193" s="917"/>
      <c r="F193" s="917"/>
      <c r="G193" s="917"/>
      <c r="H193" s="917"/>
      <c r="I193" s="917"/>
      <c r="J193" s="917"/>
      <c r="K193" s="917"/>
      <c r="L193" s="917"/>
      <c r="M193" s="917"/>
      <c r="N193" s="917"/>
      <c r="O193" s="917"/>
      <c r="P193" s="917"/>
      <c r="Q193" s="917"/>
      <c r="R193" s="917"/>
      <c r="S193" s="917"/>
      <c r="T193" s="917"/>
      <c r="U193" s="918"/>
      <c r="V193" s="916"/>
      <c r="W193" s="917"/>
      <c r="X193" s="917"/>
      <c r="Y193" s="917"/>
      <c r="Z193" s="917"/>
      <c r="AA193" s="917"/>
      <c r="AB193" s="917"/>
      <c r="AC193" s="917"/>
      <c r="AD193" s="917"/>
      <c r="AE193" s="917"/>
      <c r="AF193" s="917"/>
      <c r="AG193" s="917"/>
      <c r="AH193" s="917"/>
      <c r="AI193" s="917"/>
      <c r="AJ193" s="917"/>
      <c r="AK193" s="917"/>
      <c r="AL193" s="917"/>
      <c r="AM193" s="917"/>
      <c r="AN193" s="917"/>
      <c r="AO193" s="918"/>
      <c r="AP193" s="935"/>
      <c r="AQ193" s="936"/>
      <c r="AR193" s="936"/>
      <c r="AS193" s="937"/>
      <c r="AT193" s="941"/>
      <c r="AU193" s="942"/>
      <c r="AV193" s="942"/>
      <c r="AW193" s="943"/>
    </row>
    <row r="194" spans="1:49" ht="14.25" hidden="1" customHeight="1">
      <c r="A194" s="931"/>
      <c r="B194" s="916"/>
      <c r="C194" s="917"/>
      <c r="D194" s="917"/>
      <c r="E194" s="917"/>
      <c r="F194" s="917"/>
      <c r="G194" s="917"/>
      <c r="H194" s="917"/>
      <c r="I194" s="917"/>
      <c r="J194" s="917"/>
      <c r="K194" s="917"/>
      <c r="L194" s="917"/>
      <c r="M194" s="917"/>
      <c r="N194" s="917"/>
      <c r="O194" s="917"/>
      <c r="P194" s="917"/>
      <c r="Q194" s="917"/>
      <c r="R194" s="917"/>
      <c r="S194" s="917"/>
      <c r="T194" s="917"/>
      <c r="U194" s="918"/>
      <c r="V194" s="916"/>
      <c r="W194" s="917"/>
      <c r="X194" s="917"/>
      <c r="Y194" s="917"/>
      <c r="Z194" s="917"/>
      <c r="AA194" s="917"/>
      <c r="AB194" s="917"/>
      <c r="AC194" s="917"/>
      <c r="AD194" s="917"/>
      <c r="AE194" s="917"/>
      <c r="AF194" s="917"/>
      <c r="AG194" s="917"/>
      <c r="AH194" s="917"/>
      <c r="AI194" s="917"/>
      <c r="AJ194" s="917"/>
      <c r="AK194" s="917"/>
      <c r="AL194" s="917"/>
      <c r="AM194" s="917"/>
      <c r="AN194" s="917"/>
      <c r="AO194" s="918"/>
      <c r="AP194" s="944" t="s">
        <v>993</v>
      </c>
      <c r="AQ194" s="945"/>
      <c r="AR194" s="945"/>
      <c r="AS194" s="945"/>
      <c r="AT194" s="938"/>
      <c r="AU194" s="939"/>
      <c r="AV194" s="939"/>
      <c r="AW194" s="940"/>
    </row>
    <row r="195" spans="1:49" ht="14.25" hidden="1" customHeight="1">
      <c r="A195" s="931"/>
      <c r="B195" s="916"/>
      <c r="C195" s="917"/>
      <c r="D195" s="917"/>
      <c r="E195" s="917"/>
      <c r="F195" s="917"/>
      <c r="G195" s="917"/>
      <c r="H195" s="917"/>
      <c r="I195" s="917"/>
      <c r="J195" s="917"/>
      <c r="K195" s="917"/>
      <c r="L195" s="917"/>
      <c r="M195" s="917"/>
      <c r="N195" s="917"/>
      <c r="O195" s="917"/>
      <c r="P195" s="917"/>
      <c r="Q195" s="917"/>
      <c r="R195" s="917"/>
      <c r="S195" s="917"/>
      <c r="T195" s="917"/>
      <c r="U195" s="918"/>
      <c r="V195" s="916"/>
      <c r="W195" s="917"/>
      <c r="X195" s="917"/>
      <c r="Y195" s="917"/>
      <c r="Z195" s="917"/>
      <c r="AA195" s="917"/>
      <c r="AB195" s="917"/>
      <c r="AC195" s="917"/>
      <c r="AD195" s="917"/>
      <c r="AE195" s="917"/>
      <c r="AF195" s="917"/>
      <c r="AG195" s="917"/>
      <c r="AH195" s="917"/>
      <c r="AI195" s="917"/>
      <c r="AJ195" s="917"/>
      <c r="AK195" s="917"/>
      <c r="AL195" s="917"/>
      <c r="AM195" s="917"/>
      <c r="AN195" s="917"/>
      <c r="AO195" s="918"/>
      <c r="AP195" s="944"/>
      <c r="AQ195" s="945"/>
      <c r="AR195" s="945"/>
      <c r="AS195" s="945"/>
      <c r="AT195" s="941"/>
      <c r="AU195" s="942"/>
      <c r="AV195" s="942"/>
      <c r="AW195" s="943"/>
    </row>
    <row r="196" spans="1:49" ht="14.25" hidden="1" customHeight="1">
      <c r="A196" s="931"/>
      <c r="B196" s="919"/>
      <c r="C196" s="920"/>
      <c r="D196" s="920"/>
      <c r="E196" s="920"/>
      <c r="F196" s="920"/>
      <c r="G196" s="920"/>
      <c r="H196" s="920"/>
      <c r="I196" s="920"/>
      <c r="J196" s="920"/>
      <c r="K196" s="920"/>
      <c r="L196" s="920"/>
      <c r="M196" s="920"/>
      <c r="N196" s="920"/>
      <c r="O196" s="920"/>
      <c r="P196" s="920"/>
      <c r="Q196" s="920"/>
      <c r="R196" s="920"/>
      <c r="S196" s="920"/>
      <c r="T196" s="920"/>
      <c r="U196" s="921"/>
      <c r="V196" s="919"/>
      <c r="W196" s="920"/>
      <c r="X196" s="920"/>
      <c r="Y196" s="920"/>
      <c r="Z196" s="920"/>
      <c r="AA196" s="920"/>
      <c r="AB196" s="920"/>
      <c r="AC196" s="920"/>
      <c r="AD196" s="920"/>
      <c r="AE196" s="920"/>
      <c r="AF196" s="920"/>
      <c r="AG196" s="920"/>
      <c r="AH196" s="920"/>
      <c r="AI196" s="920"/>
      <c r="AJ196" s="920"/>
      <c r="AK196" s="920"/>
      <c r="AL196" s="920"/>
      <c r="AM196" s="920"/>
      <c r="AN196" s="920"/>
      <c r="AO196" s="921"/>
      <c r="AP196" s="946" t="str">
        <f t="array" aca="1" ref="AP196" ca="1">IF(RepairsPhotoIdentifier24="","",IF(INDIRECT("PropertyInspectionCatagoryPhoto"&amp;RIGHT("0"&amp;RepairsPhotoIdentifier24,2))="","",INDIRECT("PropertyInspectionCatagoryPhoto"&amp;RIGHT("0"&amp;RepairsPhotoIdentifier24,2))))</f>
        <v/>
      </c>
      <c r="AQ196" s="962"/>
      <c r="AR196" s="962"/>
      <c r="AS196" s="962"/>
      <c r="AT196" s="962"/>
      <c r="AU196" s="962"/>
      <c r="AV196" s="962"/>
      <c r="AW196" s="963"/>
    </row>
    <row r="197" spans="1:49" ht="14.25" hidden="1" customHeight="1">
      <c r="A197" s="931">
        <v>25</v>
      </c>
      <c r="B197" s="913"/>
      <c r="C197" s="914"/>
      <c r="D197" s="914"/>
      <c r="E197" s="914"/>
      <c r="F197" s="914"/>
      <c r="G197" s="914"/>
      <c r="H197" s="914"/>
      <c r="I197" s="914"/>
      <c r="J197" s="914"/>
      <c r="K197" s="914"/>
      <c r="L197" s="914"/>
      <c r="M197" s="914"/>
      <c r="N197" s="914"/>
      <c r="O197" s="914"/>
      <c r="P197" s="914"/>
      <c r="Q197" s="914"/>
      <c r="R197" s="914"/>
      <c r="S197" s="914"/>
      <c r="T197" s="914"/>
      <c r="U197" s="915"/>
      <c r="V197" s="913"/>
      <c r="W197" s="914"/>
      <c r="X197" s="914"/>
      <c r="Y197" s="914"/>
      <c r="Z197" s="914"/>
      <c r="AA197" s="914"/>
      <c r="AB197" s="914"/>
      <c r="AC197" s="914"/>
      <c r="AD197" s="914"/>
      <c r="AE197" s="914"/>
      <c r="AF197" s="914"/>
      <c r="AG197" s="914"/>
      <c r="AH197" s="914"/>
      <c r="AI197" s="914"/>
      <c r="AJ197" s="914"/>
      <c r="AK197" s="914"/>
      <c r="AL197" s="914"/>
      <c r="AM197" s="914"/>
      <c r="AN197" s="914"/>
      <c r="AO197" s="915"/>
      <c r="AP197" s="450" t="s">
        <v>990</v>
      </c>
      <c r="AQ197" s="451"/>
      <c r="AR197" s="451"/>
      <c r="AS197" s="452"/>
      <c r="AT197" s="932"/>
      <c r="AU197" s="933"/>
      <c r="AV197" s="933"/>
      <c r="AW197" s="934"/>
    </row>
    <row r="198" spans="1:49" ht="14.25" hidden="1" customHeight="1">
      <c r="A198" s="931"/>
      <c r="B198" s="916"/>
      <c r="C198" s="917"/>
      <c r="D198" s="917"/>
      <c r="E198" s="917"/>
      <c r="F198" s="917"/>
      <c r="G198" s="917"/>
      <c r="H198" s="917"/>
      <c r="I198" s="917"/>
      <c r="J198" s="917"/>
      <c r="K198" s="917"/>
      <c r="L198" s="917"/>
      <c r="M198" s="917"/>
      <c r="N198" s="917"/>
      <c r="O198" s="917"/>
      <c r="P198" s="917"/>
      <c r="Q198" s="917"/>
      <c r="R198" s="917"/>
      <c r="S198" s="917"/>
      <c r="T198" s="917"/>
      <c r="U198" s="918"/>
      <c r="V198" s="916"/>
      <c r="W198" s="917"/>
      <c r="X198" s="917"/>
      <c r="Y198" s="917"/>
      <c r="Z198" s="917"/>
      <c r="AA198" s="917"/>
      <c r="AB198" s="917"/>
      <c r="AC198" s="917"/>
      <c r="AD198" s="917"/>
      <c r="AE198" s="917"/>
      <c r="AF198" s="917"/>
      <c r="AG198" s="917"/>
      <c r="AH198" s="917"/>
      <c r="AI198" s="917"/>
      <c r="AJ198" s="917"/>
      <c r="AK198" s="917"/>
      <c r="AL198" s="917"/>
      <c r="AM198" s="917"/>
      <c r="AN198" s="917"/>
      <c r="AO198" s="918"/>
      <c r="AP198" s="453" t="s">
        <v>994</v>
      </c>
      <c r="AQ198" s="262"/>
      <c r="AR198" s="262"/>
      <c r="AS198" s="262"/>
      <c r="AT198" s="910"/>
      <c r="AU198" s="911"/>
      <c r="AV198" s="911"/>
      <c r="AW198" s="912"/>
    </row>
    <row r="199" spans="1:49" ht="14.25" hidden="1" customHeight="1">
      <c r="A199" s="931"/>
      <c r="B199" s="916"/>
      <c r="C199" s="917"/>
      <c r="D199" s="917"/>
      <c r="E199" s="917"/>
      <c r="F199" s="917"/>
      <c r="G199" s="917"/>
      <c r="H199" s="917"/>
      <c r="I199" s="917"/>
      <c r="J199" s="917"/>
      <c r="K199" s="917"/>
      <c r="L199" s="917"/>
      <c r="M199" s="917"/>
      <c r="N199" s="917"/>
      <c r="O199" s="917"/>
      <c r="P199" s="917"/>
      <c r="Q199" s="917"/>
      <c r="R199" s="917"/>
      <c r="S199" s="917"/>
      <c r="T199" s="917"/>
      <c r="U199" s="918"/>
      <c r="V199" s="916"/>
      <c r="W199" s="917"/>
      <c r="X199" s="917"/>
      <c r="Y199" s="917"/>
      <c r="Z199" s="917"/>
      <c r="AA199" s="917"/>
      <c r="AB199" s="917"/>
      <c r="AC199" s="917"/>
      <c r="AD199" s="917"/>
      <c r="AE199" s="917"/>
      <c r="AF199" s="917"/>
      <c r="AG199" s="917"/>
      <c r="AH199" s="917"/>
      <c r="AI199" s="917"/>
      <c r="AJ199" s="917"/>
      <c r="AK199" s="917"/>
      <c r="AL199" s="917"/>
      <c r="AM199" s="917"/>
      <c r="AN199" s="917"/>
      <c r="AO199" s="918"/>
      <c r="AP199" s="935" t="s">
        <v>992</v>
      </c>
      <c r="AQ199" s="936"/>
      <c r="AR199" s="936"/>
      <c r="AS199" s="937"/>
      <c r="AT199" s="938"/>
      <c r="AU199" s="939"/>
      <c r="AV199" s="939"/>
      <c r="AW199" s="940"/>
    </row>
    <row r="200" spans="1:49" ht="14.25" hidden="1" customHeight="1">
      <c r="A200" s="931"/>
      <c r="B200" s="916"/>
      <c r="C200" s="917"/>
      <c r="D200" s="917"/>
      <c r="E200" s="917"/>
      <c r="F200" s="917"/>
      <c r="G200" s="917"/>
      <c r="H200" s="917"/>
      <c r="I200" s="917"/>
      <c r="J200" s="917"/>
      <c r="K200" s="917"/>
      <c r="L200" s="917"/>
      <c r="M200" s="917"/>
      <c r="N200" s="917"/>
      <c r="O200" s="917"/>
      <c r="P200" s="917"/>
      <c r="Q200" s="917"/>
      <c r="R200" s="917"/>
      <c r="S200" s="917"/>
      <c r="T200" s="917"/>
      <c r="U200" s="918"/>
      <c r="V200" s="916"/>
      <c r="W200" s="917"/>
      <c r="X200" s="917"/>
      <c r="Y200" s="917"/>
      <c r="Z200" s="917"/>
      <c r="AA200" s="917"/>
      <c r="AB200" s="917"/>
      <c r="AC200" s="917"/>
      <c r="AD200" s="917"/>
      <c r="AE200" s="917"/>
      <c r="AF200" s="917"/>
      <c r="AG200" s="917"/>
      <c r="AH200" s="917"/>
      <c r="AI200" s="917"/>
      <c r="AJ200" s="917"/>
      <c r="AK200" s="917"/>
      <c r="AL200" s="917"/>
      <c r="AM200" s="917"/>
      <c r="AN200" s="917"/>
      <c r="AO200" s="918"/>
      <c r="AP200" s="935"/>
      <c r="AQ200" s="936"/>
      <c r="AR200" s="936"/>
      <c r="AS200" s="937"/>
      <c r="AT200" s="941"/>
      <c r="AU200" s="942"/>
      <c r="AV200" s="942"/>
      <c r="AW200" s="943"/>
    </row>
    <row r="201" spans="1:49" ht="14.25" hidden="1" customHeight="1">
      <c r="A201" s="931"/>
      <c r="B201" s="916"/>
      <c r="C201" s="917"/>
      <c r="D201" s="917"/>
      <c r="E201" s="917"/>
      <c r="F201" s="917"/>
      <c r="G201" s="917"/>
      <c r="H201" s="917"/>
      <c r="I201" s="917"/>
      <c r="J201" s="917"/>
      <c r="K201" s="917"/>
      <c r="L201" s="917"/>
      <c r="M201" s="917"/>
      <c r="N201" s="917"/>
      <c r="O201" s="917"/>
      <c r="P201" s="917"/>
      <c r="Q201" s="917"/>
      <c r="R201" s="917"/>
      <c r="S201" s="917"/>
      <c r="T201" s="917"/>
      <c r="U201" s="918"/>
      <c r="V201" s="916"/>
      <c r="W201" s="917"/>
      <c r="X201" s="917"/>
      <c r="Y201" s="917"/>
      <c r="Z201" s="917"/>
      <c r="AA201" s="917"/>
      <c r="AB201" s="917"/>
      <c r="AC201" s="917"/>
      <c r="AD201" s="917"/>
      <c r="AE201" s="917"/>
      <c r="AF201" s="917"/>
      <c r="AG201" s="917"/>
      <c r="AH201" s="917"/>
      <c r="AI201" s="917"/>
      <c r="AJ201" s="917"/>
      <c r="AK201" s="917"/>
      <c r="AL201" s="917"/>
      <c r="AM201" s="917"/>
      <c r="AN201" s="917"/>
      <c r="AO201" s="918"/>
      <c r="AP201" s="944" t="s">
        <v>993</v>
      </c>
      <c r="AQ201" s="945"/>
      <c r="AR201" s="945"/>
      <c r="AS201" s="945"/>
      <c r="AT201" s="938"/>
      <c r="AU201" s="939"/>
      <c r="AV201" s="939"/>
      <c r="AW201" s="940"/>
    </row>
    <row r="202" spans="1:49" ht="14.25" hidden="1" customHeight="1">
      <c r="A202" s="931"/>
      <c r="B202" s="916"/>
      <c r="C202" s="917"/>
      <c r="D202" s="917"/>
      <c r="E202" s="917"/>
      <c r="F202" s="917"/>
      <c r="G202" s="917"/>
      <c r="H202" s="917"/>
      <c r="I202" s="917"/>
      <c r="J202" s="917"/>
      <c r="K202" s="917"/>
      <c r="L202" s="917"/>
      <c r="M202" s="917"/>
      <c r="N202" s="917"/>
      <c r="O202" s="917"/>
      <c r="P202" s="917"/>
      <c r="Q202" s="917"/>
      <c r="R202" s="917"/>
      <c r="S202" s="917"/>
      <c r="T202" s="917"/>
      <c r="U202" s="918"/>
      <c r="V202" s="916"/>
      <c r="W202" s="917"/>
      <c r="X202" s="917"/>
      <c r="Y202" s="917"/>
      <c r="Z202" s="917"/>
      <c r="AA202" s="917"/>
      <c r="AB202" s="917"/>
      <c r="AC202" s="917"/>
      <c r="AD202" s="917"/>
      <c r="AE202" s="917"/>
      <c r="AF202" s="917"/>
      <c r="AG202" s="917"/>
      <c r="AH202" s="917"/>
      <c r="AI202" s="917"/>
      <c r="AJ202" s="917"/>
      <c r="AK202" s="917"/>
      <c r="AL202" s="917"/>
      <c r="AM202" s="917"/>
      <c r="AN202" s="917"/>
      <c r="AO202" s="918"/>
      <c r="AP202" s="944"/>
      <c r="AQ202" s="945"/>
      <c r="AR202" s="945"/>
      <c r="AS202" s="945"/>
      <c r="AT202" s="941"/>
      <c r="AU202" s="942"/>
      <c r="AV202" s="942"/>
      <c r="AW202" s="943"/>
    </row>
    <row r="203" spans="1:49" ht="14.25" hidden="1" customHeight="1">
      <c r="A203" s="931"/>
      <c r="B203" s="919"/>
      <c r="C203" s="920"/>
      <c r="D203" s="920"/>
      <c r="E203" s="920"/>
      <c r="F203" s="920"/>
      <c r="G203" s="920"/>
      <c r="H203" s="920"/>
      <c r="I203" s="920"/>
      <c r="J203" s="920"/>
      <c r="K203" s="920"/>
      <c r="L203" s="920"/>
      <c r="M203" s="920"/>
      <c r="N203" s="920"/>
      <c r="O203" s="920"/>
      <c r="P203" s="920"/>
      <c r="Q203" s="920"/>
      <c r="R203" s="920"/>
      <c r="S203" s="920"/>
      <c r="T203" s="920"/>
      <c r="U203" s="921"/>
      <c r="V203" s="919"/>
      <c r="W203" s="920"/>
      <c r="X203" s="920"/>
      <c r="Y203" s="920"/>
      <c r="Z203" s="920"/>
      <c r="AA203" s="920"/>
      <c r="AB203" s="920"/>
      <c r="AC203" s="920"/>
      <c r="AD203" s="920"/>
      <c r="AE203" s="920"/>
      <c r="AF203" s="920"/>
      <c r="AG203" s="920"/>
      <c r="AH203" s="920"/>
      <c r="AI203" s="920"/>
      <c r="AJ203" s="920"/>
      <c r="AK203" s="920"/>
      <c r="AL203" s="920"/>
      <c r="AM203" s="920"/>
      <c r="AN203" s="920"/>
      <c r="AO203" s="921"/>
      <c r="AP203" s="946" t="str">
        <f t="array" aca="1" ref="AP203" ca="1">IF(RepairsPhotoIdentifier25="","",IF(INDIRECT("PropertyInspectionCatagoryPhoto"&amp;RIGHT("0"&amp;RepairsPhotoIdentifier25,2))="","",INDIRECT("PropertyInspectionCatagoryPhoto"&amp;RIGHT("0"&amp;RepairsPhotoIdentifier25,2))))</f>
        <v/>
      </c>
      <c r="AQ203" s="962"/>
      <c r="AR203" s="962"/>
      <c r="AS203" s="962"/>
      <c r="AT203" s="962"/>
      <c r="AU203" s="962"/>
      <c r="AV203" s="962"/>
      <c r="AW203" s="963"/>
    </row>
    <row r="204" spans="1:49" ht="14.25" hidden="1" customHeight="1">
      <c r="A204" s="931">
        <v>26</v>
      </c>
      <c r="B204" s="913"/>
      <c r="C204" s="914"/>
      <c r="D204" s="914"/>
      <c r="E204" s="914"/>
      <c r="F204" s="914"/>
      <c r="G204" s="914"/>
      <c r="H204" s="914"/>
      <c r="I204" s="914"/>
      <c r="J204" s="914"/>
      <c r="K204" s="914"/>
      <c r="L204" s="914"/>
      <c r="M204" s="914"/>
      <c r="N204" s="914"/>
      <c r="O204" s="914"/>
      <c r="P204" s="914"/>
      <c r="Q204" s="914"/>
      <c r="R204" s="914"/>
      <c r="S204" s="914"/>
      <c r="T204" s="914"/>
      <c r="U204" s="915"/>
      <c r="V204" s="913"/>
      <c r="W204" s="914"/>
      <c r="X204" s="914"/>
      <c r="Y204" s="914"/>
      <c r="Z204" s="914"/>
      <c r="AA204" s="914"/>
      <c r="AB204" s="914"/>
      <c r="AC204" s="914"/>
      <c r="AD204" s="914"/>
      <c r="AE204" s="914"/>
      <c r="AF204" s="914"/>
      <c r="AG204" s="914"/>
      <c r="AH204" s="914"/>
      <c r="AI204" s="914"/>
      <c r="AJ204" s="914"/>
      <c r="AK204" s="914"/>
      <c r="AL204" s="914"/>
      <c r="AM204" s="914"/>
      <c r="AN204" s="914"/>
      <c r="AO204" s="915"/>
      <c r="AP204" s="450" t="s">
        <v>990</v>
      </c>
      <c r="AQ204" s="451"/>
      <c r="AR204" s="451"/>
      <c r="AS204" s="452"/>
      <c r="AT204" s="932"/>
      <c r="AU204" s="933"/>
      <c r="AV204" s="933"/>
      <c r="AW204" s="934"/>
    </row>
    <row r="205" spans="1:49" ht="14.25" hidden="1" customHeight="1">
      <c r="A205" s="931"/>
      <c r="B205" s="916"/>
      <c r="C205" s="917"/>
      <c r="D205" s="917"/>
      <c r="E205" s="917"/>
      <c r="F205" s="917"/>
      <c r="G205" s="917"/>
      <c r="H205" s="917"/>
      <c r="I205" s="917"/>
      <c r="J205" s="917"/>
      <c r="K205" s="917"/>
      <c r="L205" s="917"/>
      <c r="M205" s="917"/>
      <c r="N205" s="917"/>
      <c r="O205" s="917"/>
      <c r="P205" s="917"/>
      <c r="Q205" s="917"/>
      <c r="R205" s="917"/>
      <c r="S205" s="917"/>
      <c r="T205" s="917"/>
      <c r="U205" s="918"/>
      <c r="V205" s="916"/>
      <c r="W205" s="917"/>
      <c r="X205" s="917"/>
      <c r="Y205" s="917"/>
      <c r="Z205" s="917"/>
      <c r="AA205" s="917"/>
      <c r="AB205" s="917"/>
      <c r="AC205" s="917"/>
      <c r="AD205" s="917"/>
      <c r="AE205" s="917"/>
      <c r="AF205" s="917"/>
      <c r="AG205" s="917"/>
      <c r="AH205" s="917"/>
      <c r="AI205" s="917"/>
      <c r="AJ205" s="917"/>
      <c r="AK205" s="917"/>
      <c r="AL205" s="917"/>
      <c r="AM205" s="917"/>
      <c r="AN205" s="917"/>
      <c r="AO205" s="918"/>
      <c r="AP205" s="453" t="s">
        <v>991</v>
      </c>
      <c r="AQ205" s="262"/>
      <c r="AR205" s="262"/>
      <c r="AS205" s="262"/>
      <c r="AT205" s="910"/>
      <c r="AU205" s="911"/>
      <c r="AV205" s="911"/>
      <c r="AW205" s="912"/>
    </row>
    <row r="206" spans="1:49" ht="14.25" hidden="1" customHeight="1">
      <c r="A206" s="931"/>
      <c r="B206" s="916"/>
      <c r="C206" s="917"/>
      <c r="D206" s="917"/>
      <c r="E206" s="917"/>
      <c r="F206" s="917"/>
      <c r="G206" s="917"/>
      <c r="H206" s="917"/>
      <c r="I206" s="917"/>
      <c r="J206" s="917"/>
      <c r="K206" s="917"/>
      <c r="L206" s="917"/>
      <c r="M206" s="917"/>
      <c r="N206" s="917"/>
      <c r="O206" s="917"/>
      <c r="P206" s="917"/>
      <c r="Q206" s="917"/>
      <c r="R206" s="917"/>
      <c r="S206" s="917"/>
      <c r="T206" s="917"/>
      <c r="U206" s="918"/>
      <c r="V206" s="916"/>
      <c r="W206" s="917"/>
      <c r="X206" s="917"/>
      <c r="Y206" s="917"/>
      <c r="Z206" s="917"/>
      <c r="AA206" s="917"/>
      <c r="AB206" s="917"/>
      <c r="AC206" s="917"/>
      <c r="AD206" s="917"/>
      <c r="AE206" s="917"/>
      <c r="AF206" s="917"/>
      <c r="AG206" s="917"/>
      <c r="AH206" s="917"/>
      <c r="AI206" s="917"/>
      <c r="AJ206" s="917"/>
      <c r="AK206" s="917"/>
      <c r="AL206" s="917"/>
      <c r="AM206" s="917"/>
      <c r="AN206" s="917"/>
      <c r="AO206" s="918"/>
      <c r="AP206" s="935" t="s">
        <v>992</v>
      </c>
      <c r="AQ206" s="936"/>
      <c r="AR206" s="936"/>
      <c r="AS206" s="937"/>
      <c r="AT206" s="938"/>
      <c r="AU206" s="939"/>
      <c r="AV206" s="939"/>
      <c r="AW206" s="940"/>
    </row>
    <row r="207" spans="1:49" ht="14.25" hidden="1" customHeight="1">
      <c r="A207" s="931"/>
      <c r="B207" s="916"/>
      <c r="C207" s="917"/>
      <c r="D207" s="917"/>
      <c r="E207" s="917"/>
      <c r="F207" s="917"/>
      <c r="G207" s="917"/>
      <c r="H207" s="917"/>
      <c r="I207" s="917"/>
      <c r="J207" s="917"/>
      <c r="K207" s="917"/>
      <c r="L207" s="917"/>
      <c r="M207" s="917"/>
      <c r="N207" s="917"/>
      <c r="O207" s="917"/>
      <c r="P207" s="917"/>
      <c r="Q207" s="917"/>
      <c r="R207" s="917"/>
      <c r="S207" s="917"/>
      <c r="T207" s="917"/>
      <c r="U207" s="918"/>
      <c r="V207" s="916"/>
      <c r="W207" s="917"/>
      <c r="X207" s="917"/>
      <c r="Y207" s="917"/>
      <c r="Z207" s="917"/>
      <c r="AA207" s="917"/>
      <c r="AB207" s="917"/>
      <c r="AC207" s="917"/>
      <c r="AD207" s="917"/>
      <c r="AE207" s="917"/>
      <c r="AF207" s="917"/>
      <c r="AG207" s="917"/>
      <c r="AH207" s="917"/>
      <c r="AI207" s="917"/>
      <c r="AJ207" s="917"/>
      <c r="AK207" s="917"/>
      <c r="AL207" s="917"/>
      <c r="AM207" s="917"/>
      <c r="AN207" s="917"/>
      <c r="AO207" s="918"/>
      <c r="AP207" s="935"/>
      <c r="AQ207" s="936"/>
      <c r="AR207" s="936"/>
      <c r="AS207" s="937"/>
      <c r="AT207" s="941"/>
      <c r="AU207" s="942"/>
      <c r="AV207" s="942"/>
      <c r="AW207" s="943"/>
    </row>
    <row r="208" spans="1:49" ht="14.25" hidden="1" customHeight="1">
      <c r="A208" s="931"/>
      <c r="B208" s="916"/>
      <c r="C208" s="917"/>
      <c r="D208" s="917"/>
      <c r="E208" s="917"/>
      <c r="F208" s="917"/>
      <c r="G208" s="917"/>
      <c r="H208" s="917"/>
      <c r="I208" s="917"/>
      <c r="J208" s="917"/>
      <c r="K208" s="917"/>
      <c r="L208" s="917"/>
      <c r="M208" s="917"/>
      <c r="N208" s="917"/>
      <c r="O208" s="917"/>
      <c r="P208" s="917"/>
      <c r="Q208" s="917"/>
      <c r="R208" s="917"/>
      <c r="S208" s="917"/>
      <c r="T208" s="917"/>
      <c r="U208" s="918"/>
      <c r="V208" s="916"/>
      <c r="W208" s="917"/>
      <c r="X208" s="917"/>
      <c r="Y208" s="917"/>
      <c r="Z208" s="917"/>
      <c r="AA208" s="917"/>
      <c r="AB208" s="917"/>
      <c r="AC208" s="917"/>
      <c r="AD208" s="917"/>
      <c r="AE208" s="917"/>
      <c r="AF208" s="917"/>
      <c r="AG208" s="917"/>
      <c r="AH208" s="917"/>
      <c r="AI208" s="917"/>
      <c r="AJ208" s="917"/>
      <c r="AK208" s="917"/>
      <c r="AL208" s="917"/>
      <c r="AM208" s="917"/>
      <c r="AN208" s="917"/>
      <c r="AO208" s="918"/>
      <c r="AP208" s="944" t="s">
        <v>993</v>
      </c>
      <c r="AQ208" s="945"/>
      <c r="AR208" s="945"/>
      <c r="AS208" s="945"/>
      <c r="AT208" s="938"/>
      <c r="AU208" s="939"/>
      <c r="AV208" s="939"/>
      <c r="AW208" s="940"/>
    </row>
    <row r="209" spans="1:49" ht="14.25" hidden="1" customHeight="1">
      <c r="A209" s="931"/>
      <c r="B209" s="916"/>
      <c r="C209" s="917"/>
      <c r="D209" s="917"/>
      <c r="E209" s="917"/>
      <c r="F209" s="917"/>
      <c r="G209" s="917"/>
      <c r="H209" s="917"/>
      <c r="I209" s="917"/>
      <c r="J209" s="917"/>
      <c r="K209" s="917"/>
      <c r="L209" s="917"/>
      <c r="M209" s="917"/>
      <c r="N209" s="917"/>
      <c r="O209" s="917"/>
      <c r="P209" s="917"/>
      <c r="Q209" s="917"/>
      <c r="R209" s="917"/>
      <c r="S209" s="917"/>
      <c r="T209" s="917"/>
      <c r="U209" s="918"/>
      <c r="V209" s="916"/>
      <c r="W209" s="917"/>
      <c r="X209" s="917"/>
      <c r="Y209" s="917"/>
      <c r="Z209" s="917"/>
      <c r="AA209" s="917"/>
      <c r="AB209" s="917"/>
      <c r="AC209" s="917"/>
      <c r="AD209" s="917"/>
      <c r="AE209" s="917"/>
      <c r="AF209" s="917"/>
      <c r="AG209" s="917"/>
      <c r="AH209" s="917"/>
      <c r="AI209" s="917"/>
      <c r="AJ209" s="917"/>
      <c r="AK209" s="917"/>
      <c r="AL209" s="917"/>
      <c r="AM209" s="917"/>
      <c r="AN209" s="917"/>
      <c r="AO209" s="918"/>
      <c r="AP209" s="944"/>
      <c r="AQ209" s="945"/>
      <c r="AR209" s="945"/>
      <c r="AS209" s="945"/>
      <c r="AT209" s="941"/>
      <c r="AU209" s="942"/>
      <c r="AV209" s="942"/>
      <c r="AW209" s="943"/>
    </row>
    <row r="210" spans="1:49" ht="14.25" hidden="1" customHeight="1">
      <c r="A210" s="931"/>
      <c r="B210" s="919"/>
      <c r="C210" s="920"/>
      <c r="D210" s="920"/>
      <c r="E210" s="920"/>
      <c r="F210" s="920"/>
      <c r="G210" s="920"/>
      <c r="H210" s="920"/>
      <c r="I210" s="920"/>
      <c r="J210" s="920"/>
      <c r="K210" s="920"/>
      <c r="L210" s="920"/>
      <c r="M210" s="920"/>
      <c r="N210" s="920"/>
      <c r="O210" s="920"/>
      <c r="P210" s="920"/>
      <c r="Q210" s="920"/>
      <c r="R210" s="920"/>
      <c r="S210" s="920"/>
      <c r="T210" s="920"/>
      <c r="U210" s="921"/>
      <c r="V210" s="919"/>
      <c r="W210" s="920"/>
      <c r="X210" s="920"/>
      <c r="Y210" s="920"/>
      <c r="Z210" s="920"/>
      <c r="AA210" s="920"/>
      <c r="AB210" s="920"/>
      <c r="AC210" s="920"/>
      <c r="AD210" s="920"/>
      <c r="AE210" s="920"/>
      <c r="AF210" s="920"/>
      <c r="AG210" s="920"/>
      <c r="AH210" s="920"/>
      <c r="AI210" s="920"/>
      <c r="AJ210" s="920"/>
      <c r="AK210" s="920"/>
      <c r="AL210" s="920"/>
      <c r="AM210" s="920"/>
      <c r="AN210" s="920"/>
      <c r="AO210" s="921"/>
      <c r="AP210" s="946" t="str">
        <f t="array" aca="1" ref="AP210" ca="1">IF(RepairsPhotoIdentifier26="","",IF(INDIRECT("PropertyInspectionCatagoryPhoto"&amp;RIGHT("0"&amp;RepairsPhotoIdentifier26,2))="","",INDIRECT("PropertyInspectionCatagoryPhoto"&amp;RIGHT("0"&amp;RepairsPhotoIdentifier26,2))))</f>
        <v/>
      </c>
      <c r="AQ210" s="962"/>
      <c r="AR210" s="962"/>
      <c r="AS210" s="962"/>
      <c r="AT210" s="962"/>
      <c r="AU210" s="962"/>
      <c r="AV210" s="962"/>
      <c r="AW210" s="963"/>
    </row>
    <row r="211" spans="1:49" ht="14.25" hidden="1" customHeight="1">
      <c r="A211" s="931">
        <v>27</v>
      </c>
      <c r="B211" s="913"/>
      <c r="C211" s="914"/>
      <c r="D211" s="914"/>
      <c r="E211" s="914"/>
      <c r="F211" s="914"/>
      <c r="G211" s="914"/>
      <c r="H211" s="914"/>
      <c r="I211" s="914"/>
      <c r="J211" s="914"/>
      <c r="K211" s="914"/>
      <c r="L211" s="914"/>
      <c r="M211" s="914"/>
      <c r="N211" s="914"/>
      <c r="O211" s="914"/>
      <c r="P211" s="914"/>
      <c r="Q211" s="914"/>
      <c r="R211" s="914"/>
      <c r="S211" s="914"/>
      <c r="T211" s="914"/>
      <c r="U211" s="915"/>
      <c r="V211" s="913"/>
      <c r="W211" s="914"/>
      <c r="X211" s="914"/>
      <c r="Y211" s="914"/>
      <c r="Z211" s="914"/>
      <c r="AA211" s="914"/>
      <c r="AB211" s="914"/>
      <c r="AC211" s="914"/>
      <c r="AD211" s="914"/>
      <c r="AE211" s="914"/>
      <c r="AF211" s="914"/>
      <c r="AG211" s="914"/>
      <c r="AH211" s="914"/>
      <c r="AI211" s="914"/>
      <c r="AJ211" s="914"/>
      <c r="AK211" s="914"/>
      <c r="AL211" s="914"/>
      <c r="AM211" s="914"/>
      <c r="AN211" s="914"/>
      <c r="AO211" s="915"/>
      <c r="AP211" s="450" t="s">
        <v>990</v>
      </c>
      <c r="AQ211" s="451"/>
      <c r="AR211" s="451"/>
      <c r="AS211" s="452"/>
      <c r="AT211" s="932"/>
      <c r="AU211" s="933"/>
      <c r="AV211" s="933"/>
      <c r="AW211" s="934"/>
    </row>
    <row r="212" spans="1:49" ht="14.25" hidden="1" customHeight="1">
      <c r="A212" s="931"/>
      <c r="B212" s="916"/>
      <c r="C212" s="917"/>
      <c r="D212" s="917"/>
      <c r="E212" s="917"/>
      <c r="F212" s="917"/>
      <c r="G212" s="917"/>
      <c r="H212" s="917"/>
      <c r="I212" s="917"/>
      <c r="J212" s="917"/>
      <c r="K212" s="917"/>
      <c r="L212" s="917"/>
      <c r="M212" s="917"/>
      <c r="N212" s="917"/>
      <c r="O212" s="917"/>
      <c r="P212" s="917"/>
      <c r="Q212" s="917"/>
      <c r="R212" s="917"/>
      <c r="S212" s="917"/>
      <c r="T212" s="917"/>
      <c r="U212" s="918"/>
      <c r="V212" s="916"/>
      <c r="W212" s="917"/>
      <c r="X212" s="917"/>
      <c r="Y212" s="917"/>
      <c r="Z212" s="917"/>
      <c r="AA212" s="917"/>
      <c r="AB212" s="917"/>
      <c r="AC212" s="917"/>
      <c r="AD212" s="917"/>
      <c r="AE212" s="917"/>
      <c r="AF212" s="917"/>
      <c r="AG212" s="917"/>
      <c r="AH212" s="917"/>
      <c r="AI212" s="917"/>
      <c r="AJ212" s="917"/>
      <c r="AK212" s="917"/>
      <c r="AL212" s="917"/>
      <c r="AM212" s="917"/>
      <c r="AN212" s="917"/>
      <c r="AO212" s="918"/>
      <c r="AP212" s="453" t="s">
        <v>994</v>
      </c>
      <c r="AQ212" s="262"/>
      <c r="AR212" s="262"/>
      <c r="AS212" s="262"/>
      <c r="AT212" s="910"/>
      <c r="AU212" s="911"/>
      <c r="AV212" s="911"/>
      <c r="AW212" s="912"/>
    </row>
    <row r="213" spans="1:49" ht="14.25" hidden="1" customHeight="1">
      <c r="A213" s="931"/>
      <c r="B213" s="916"/>
      <c r="C213" s="917"/>
      <c r="D213" s="917"/>
      <c r="E213" s="917"/>
      <c r="F213" s="917"/>
      <c r="G213" s="917"/>
      <c r="H213" s="917"/>
      <c r="I213" s="917"/>
      <c r="J213" s="917"/>
      <c r="K213" s="917"/>
      <c r="L213" s="917"/>
      <c r="M213" s="917"/>
      <c r="N213" s="917"/>
      <c r="O213" s="917"/>
      <c r="P213" s="917"/>
      <c r="Q213" s="917"/>
      <c r="R213" s="917"/>
      <c r="S213" s="917"/>
      <c r="T213" s="917"/>
      <c r="U213" s="918"/>
      <c r="V213" s="916"/>
      <c r="W213" s="917"/>
      <c r="X213" s="917"/>
      <c r="Y213" s="917"/>
      <c r="Z213" s="917"/>
      <c r="AA213" s="917"/>
      <c r="AB213" s="917"/>
      <c r="AC213" s="917"/>
      <c r="AD213" s="917"/>
      <c r="AE213" s="917"/>
      <c r="AF213" s="917"/>
      <c r="AG213" s="917"/>
      <c r="AH213" s="917"/>
      <c r="AI213" s="917"/>
      <c r="AJ213" s="917"/>
      <c r="AK213" s="917"/>
      <c r="AL213" s="917"/>
      <c r="AM213" s="917"/>
      <c r="AN213" s="917"/>
      <c r="AO213" s="918"/>
      <c r="AP213" s="935" t="s">
        <v>992</v>
      </c>
      <c r="AQ213" s="936"/>
      <c r="AR213" s="936"/>
      <c r="AS213" s="937"/>
      <c r="AT213" s="938"/>
      <c r="AU213" s="939"/>
      <c r="AV213" s="939"/>
      <c r="AW213" s="940"/>
    </row>
    <row r="214" spans="1:49" ht="14.25" hidden="1" customHeight="1">
      <c r="A214" s="931"/>
      <c r="B214" s="916"/>
      <c r="C214" s="917"/>
      <c r="D214" s="917"/>
      <c r="E214" s="917"/>
      <c r="F214" s="917"/>
      <c r="G214" s="917"/>
      <c r="H214" s="917"/>
      <c r="I214" s="917"/>
      <c r="J214" s="917"/>
      <c r="K214" s="917"/>
      <c r="L214" s="917"/>
      <c r="M214" s="917"/>
      <c r="N214" s="917"/>
      <c r="O214" s="917"/>
      <c r="P214" s="917"/>
      <c r="Q214" s="917"/>
      <c r="R214" s="917"/>
      <c r="S214" s="917"/>
      <c r="T214" s="917"/>
      <c r="U214" s="918"/>
      <c r="V214" s="916"/>
      <c r="W214" s="917"/>
      <c r="X214" s="917"/>
      <c r="Y214" s="917"/>
      <c r="Z214" s="917"/>
      <c r="AA214" s="917"/>
      <c r="AB214" s="917"/>
      <c r="AC214" s="917"/>
      <c r="AD214" s="917"/>
      <c r="AE214" s="917"/>
      <c r="AF214" s="917"/>
      <c r="AG214" s="917"/>
      <c r="AH214" s="917"/>
      <c r="AI214" s="917"/>
      <c r="AJ214" s="917"/>
      <c r="AK214" s="917"/>
      <c r="AL214" s="917"/>
      <c r="AM214" s="917"/>
      <c r="AN214" s="917"/>
      <c r="AO214" s="918"/>
      <c r="AP214" s="935"/>
      <c r="AQ214" s="936"/>
      <c r="AR214" s="936"/>
      <c r="AS214" s="937"/>
      <c r="AT214" s="941"/>
      <c r="AU214" s="942"/>
      <c r="AV214" s="942"/>
      <c r="AW214" s="943"/>
    </row>
    <row r="215" spans="1:49" ht="14.25" hidden="1" customHeight="1">
      <c r="A215" s="931"/>
      <c r="B215" s="916"/>
      <c r="C215" s="917"/>
      <c r="D215" s="917"/>
      <c r="E215" s="917"/>
      <c r="F215" s="917"/>
      <c r="G215" s="917"/>
      <c r="H215" s="917"/>
      <c r="I215" s="917"/>
      <c r="J215" s="917"/>
      <c r="K215" s="917"/>
      <c r="L215" s="917"/>
      <c r="M215" s="917"/>
      <c r="N215" s="917"/>
      <c r="O215" s="917"/>
      <c r="P215" s="917"/>
      <c r="Q215" s="917"/>
      <c r="R215" s="917"/>
      <c r="S215" s="917"/>
      <c r="T215" s="917"/>
      <c r="U215" s="918"/>
      <c r="V215" s="916"/>
      <c r="W215" s="917"/>
      <c r="X215" s="917"/>
      <c r="Y215" s="917"/>
      <c r="Z215" s="917"/>
      <c r="AA215" s="917"/>
      <c r="AB215" s="917"/>
      <c r="AC215" s="917"/>
      <c r="AD215" s="917"/>
      <c r="AE215" s="917"/>
      <c r="AF215" s="917"/>
      <c r="AG215" s="917"/>
      <c r="AH215" s="917"/>
      <c r="AI215" s="917"/>
      <c r="AJ215" s="917"/>
      <c r="AK215" s="917"/>
      <c r="AL215" s="917"/>
      <c r="AM215" s="917"/>
      <c r="AN215" s="917"/>
      <c r="AO215" s="918"/>
      <c r="AP215" s="944" t="s">
        <v>993</v>
      </c>
      <c r="AQ215" s="945"/>
      <c r="AR215" s="945"/>
      <c r="AS215" s="945"/>
      <c r="AT215" s="938"/>
      <c r="AU215" s="939"/>
      <c r="AV215" s="939"/>
      <c r="AW215" s="940"/>
    </row>
    <row r="216" spans="1:49" ht="14.25" hidden="1" customHeight="1">
      <c r="A216" s="931"/>
      <c r="B216" s="916"/>
      <c r="C216" s="917"/>
      <c r="D216" s="917"/>
      <c r="E216" s="917"/>
      <c r="F216" s="917"/>
      <c r="G216" s="917"/>
      <c r="H216" s="917"/>
      <c r="I216" s="917"/>
      <c r="J216" s="917"/>
      <c r="K216" s="917"/>
      <c r="L216" s="917"/>
      <c r="M216" s="917"/>
      <c r="N216" s="917"/>
      <c r="O216" s="917"/>
      <c r="P216" s="917"/>
      <c r="Q216" s="917"/>
      <c r="R216" s="917"/>
      <c r="S216" s="917"/>
      <c r="T216" s="917"/>
      <c r="U216" s="918"/>
      <c r="V216" s="916"/>
      <c r="W216" s="917"/>
      <c r="X216" s="917"/>
      <c r="Y216" s="917"/>
      <c r="Z216" s="917"/>
      <c r="AA216" s="917"/>
      <c r="AB216" s="917"/>
      <c r="AC216" s="917"/>
      <c r="AD216" s="917"/>
      <c r="AE216" s="917"/>
      <c r="AF216" s="917"/>
      <c r="AG216" s="917"/>
      <c r="AH216" s="917"/>
      <c r="AI216" s="917"/>
      <c r="AJ216" s="917"/>
      <c r="AK216" s="917"/>
      <c r="AL216" s="917"/>
      <c r="AM216" s="917"/>
      <c r="AN216" s="917"/>
      <c r="AO216" s="918"/>
      <c r="AP216" s="944"/>
      <c r="AQ216" s="945"/>
      <c r="AR216" s="945"/>
      <c r="AS216" s="945"/>
      <c r="AT216" s="941"/>
      <c r="AU216" s="942"/>
      <c r="AV216" s="942"/>
      <c r="AW216" s="943"/>
    </row>
    <row r="217" spans="1:49" ht="14.25" hidden="1" customHeight="1">
      <c r="A217" s="931"/>
      <c r="B217" s="919"/>
      <c r="C217" s="920"/>
      <c r="D217" s="920"/>
      <c r="E217" s="920"/>
      <c r="F217" s="920"/>
      <c r="G217" s="920"/>
      <c r="H217" s="920"/>
      <c r="I217" s="920"/>
      <c r="J217" s="920"/>
      <c r="K217" s="920"/>
      <c r="L217" s="920"/>
      <c r="M217" s="920"/>
      <c r="N217" s="920"/>
      <c r="O217" s="920"/>
      <c r="P217" s="920"/>
      <c r="Q217" s="920"/>
      <c r="R217" s="920"/>
      <c r="S217" s="920"/>
      <c r="T217" s="920"/>
      <c r="U217" s="921"/>
      <c r="V217" s="919"/>
      <c r="W217" s="920"/>
      <c r="X217" s="920"/>
      <c r="Y217" s="920"/>
      <c r="Z217" s="920"/>
      <c r="AA217" s="920"/>
      <c r="AB217" s="920"/>
      <c r="AC217" s="920"/>
      <c r="AD217" s="920"/>
      <c r="AE217" s="920"/>
      <c r="AF217" s="920"/>
      <c r="AG217" s="920"/>
      <c r="AH217" s="920"/>
      <c r="AI217" s="920"/>
      <c r="AJ217" s="920"/>
      <c r="AK217" s="920"/>
      <c r="AL217" s="920"/>
      <c r="AM217" s="920"/>
      <c r="AN217" s="920"/>
      <c r="AO217" s="921"/>
      <c r="AP217" s="946" t="str">
        <f t="array" aca="1" ref="AP217" ca="1">IF(RepairsPhotoIdentifier27="","",IF(INDIRECT("PropertyInspectionCatagoryPhoto"&amp;RIGHT("0"&amp;RepairsPhotoIdentifier27,2))="","",INDIRECT("PropertyInspectionCatagoryPhoto"&amp;RIGHT("0"&amp;RepairsPhotoIdentifier27,2))))</f>
        <v/>
      </c>
      <c r="AQ217" s="962"/>
      <c r="AR217" s="962"/>
      <c r="AS217" s="962"/>
      <c r="AT217" s="962"/>
      <c r="AU217" s="962"/>
      <c r="AV217" s="962"/>
      <c r="AW217" s="963"/>
    </row>
    <row r="218" spans="1:49" ht="14.25" hidden="1" customHeight="1">
      <c r="A218" s="931">
        <v>28</v>
      </c>
      <c r="B218" s="913"/>
      <c r="C218" s="914"/>
      <c r="D218" s="914"/>
      <c r="E218" s="914"/>
      <c r="F218" s="914"/>
      <c r="G218" s="914"/>
      <c r="H218" s="914"/>
      <c r="I218" s="914"/>
      <c r="J218" s="914"/>
      <c r="K218" s="914"/>
      <c r="L218" s="914"/>
      <c r="M218" s="914"/>
      <c r="N218" s="914"/>
      <c r="O218" s="914"/>
      <c r="P218" s="914"/>
      <c r="Q218" s="914"/>
      <c r="R218" s="914"/>
      <c r="S218" s="914"/>
      <c r="T218" s="914"/>
      <c r="U218" s="915"/>
      <c r="V218" s="913"/>
      <c r="W218" s="914"/>
      <c r="X218" s="914"/>
      <c r="Y218" s="914"/>
      <c r="Z218" s="914"/>
      <c r="AA218" s="914"/>
      <c r="AB218" s="914"/>
      <c r="AC218" s="914"/>
      <c r="AD218" s="914"/>
      <c r="AE218" s="914"/>
      <c r="AF218" s="914"/>
      <c r="AG218" s="914"/>
      <c r="AH218" s="914"/>
      <c r="AI218" s="914"/>
      <c r="AJ218" s="914"/>
      <c r="AK218" s="914"/>
      <c r="AL218" s="914"/>
      <c r="AM218" s="914"/>
      <c r="AN218" s="914"/>
      <c r="AO218" s="915"/>
      <c r="AP218" s="450" t="s">
        <v>990</v>
      </c>
      <c r="AQ218" s="451"/>
      <c r="AR218" s="451"/>
      <c r="AS218" s="452"/>
      <c r="AT218" s="932"/>
      <c r="AU218" s="933"/>
      <c r="AV218" s="933"/>
      <c r="AW218" s="934"/>
    </row>
    <row r="219" spans="1:49" ht="14.25" hidden="1" customHeight="1">
      <c r="A219" s="931"/>
      <c r="B219" s="916"/>
      <c r="C219" s="917"/>
      <c r="D219" s="917"/>
      <c r="E219" s="917"/>
      <c r="F219" s="917"/>
      <c r="G219" s="917"/>
      <c r="H219" s="917"/>
      <c r="I219" s="917"/>
      <c r="J219" s="917"/>
      <c r="K219" s="917"/>
      <c r="L219" s="917"/>
      <c r="M219" s="917"/>
      <c r="N219" s="917"/>
      <c r="O219" s="917"/>
      <c r="P219" s="917"/>
      <c r="Q219" s="917"/>
      <c r="R219" s="917"/>
      <c r="S219" s="917"/>
      <c r="T219" s="917"/>
      <c r="U219" s="918"/>
      <c r="V219" s="916"/>
      <c r="W219" s="917"/>
      <c r="X219" s="917"/>
      <c r="Y219" s="917"/>
      <c r="Z219" s="917"/>
      <c r="AA219" s="917"/>
      <c r="AB219" s="917"/>
      <c r="AC219" s="917"/>
      <c r="AD219" s="917"/>
      <c r="AE219" s="917"/>
      <c r="AF219" s="917"/>
      <c r="AG219" s="917"/>
      <c r="AH219" s="917"/>
      <c r="AI219" s="917"/>
      <c r="AJ219" s="917"/>
      <c r="AK219" s="917"/>
      <c r="AL219" s="917"/>
      <c r="AM219" s="917"/>
      <c r="AN219" s="917"/>
      <c r="AO219" s="918"/>
      <c r="AP219" s="453" t="s">
        <v>991</v>
      </c>
      <c r="AQ219" s="262"/>
      <c r="AR219" s="262"/>
      <c r="AS219" s="262"/>
      <c r="AT219" s="910"/>
      <c r="AU219" s="911"/>
      <c r="AV219" s="911"/>
      <c r="AW219" s="912"/>
    </row>
    <row r="220" spans="1:49" ht="14.25" hidden="1" customHeight="1">
      <c r="A220" s="931"/>
      <c r="B220" s="916"/>
      <c r="C220" s="917"/>
      <c r="D220" s="917"/>
      <c r="E220" s="917"/>
      <c r="F220" s="917"/>
      <c r="G220" s="917"/>
      <c r="H220" s="917"/>
      <c r="I220" s="917"/>
      <c r="J220" s="917"/>
      <c r="K220" s="917"/>
      <c r="L220" s="917"/>
      <c r="M220" s="917"/>
      <c r="N220" s="917"/>
      <c r="O220" s="917"/>
      <c r="P220" s="917"/>
      <c r="Q220" s="917"/>
      <c r="R220" s="917"/>
      <c r="S220" s="917"/>
      <c r="T220" s="917"/>
      <c r="U220" s="918"/>
      <c r="V220" s="916"/>
      <c r="W220" s="917"/>
      <c r="X220" s="917"/>
      <c r="Y220" s="917"/>
      <c r="Z220" s="917"/>
      <c r="AA220" s="917"/>
      <c r="AB220" s="917"/>
      <c r="AC220" s="917"/>
      <c r="AD220" s="917"/>
      <c r="AE220" s="917"/>
      <c r="AF220" s="917"/>
      <c r="AG220" s="917"/>
      <c r="AH220" s="917"/>
      <c r="AI220" s="917"/>
      <c r="AJ220" s="917"/>
      <c r="AK220" s="917"/>
      <c r="AL220" s="917"/>
      <c r="AM220" s="917"/>
      <c r="AN220" s="917"/>
      <c r="AO220" s="918"/>
      <c r="AP220" s="935" t="s">
        <v>992</v>
      </c>
      <c r="AQ220" s="936"/>
      <c r="AR220" s="936"/>
      <c r="AS220" s="937"/>
      <c r="AT220" s="938"/>
      <c r="AU220" s="939"/>
      <c r="AV220" s="939"/>
      <c r="AW220" s="940"/>
    </row>
    <row r="221" spans="1:49" ht="14.25" hidden="1" customHeight="1">
      <c r="A221" s="931"/>
      <c r="B221" s="916"/>
      <c r="C221" s="917"/>
      <c r="D221" s="917"/>
      <c r="E221" s="917"/>
      <c r="F221" s="917"/>
      <c r="G221" s="917"/>
      <c r="H221" s="917"/>
      <c r="I221" s="917"/>
      <c r="J221" s="917"/>
      <c r="K221" s="917"/>
      <c r="L221" s="917"/>
      <c r="M221" s="917"/>
      <c r="N221" s="917"/>
      <c r="O221" s="917"/>
      <c r="P221" s="917"/>
      <c r="Q221" s="917"/>
      <c r="R221" s="917"/>
      <c r="S221" s="917"/>
      <c r="T221" s="917"/>
      <c r="U221" s="918"/>
      <c r="V221" s="916"/>
      <c r="W221" s="917"/>
      <c r="X221" s="917"/>
      <c r="Y221" s="917"/>
      <c r="Z221" s="917"/>
      <c r="AA221" s="917"/>
      <c r="AB221" s="917"/>
      <c r="AC221" s="917"/>
      <c r="AD221" s="917"/>
      <c r="AE221" s="917"/>
      <c r="AF221" s="917"/>
      <c r="AG221" s="917"/>
      <c r="AH221" s="917"/>
      <c r="AI221" s="917"/>
      <c r="AJ221" s="917"/>
      <c r="AK221" s="917"/>
      <c r="AL221" s="917"/>
      <c r="AM221" s="917"/>
      <c r="AN221" s="917"/>
      <c r="AO221" s="918"/>
      <c r="AP221" s="935"/>
      <c r="AQ221" s="936"/>
      <c r="AR221" s="936"/>
      <c r="AS221" s="937"/>
      <c r="AT221" s="941"/>
      <c r="AU221" s="942"/>
      <c r="AV221" s="942"/>
      <c r="AW221" s="943"/>
    </row>
    <row r="222" spans="1:49" ht="14.25" hidden="1" customHeight="1">
      <c r="A222" s="931"/>
      <c r="B222" s="916"/>
      <c r="C222" s="917"/>
      <c r="D222" s="917"/>
      <c r="E222" s="917"/>
      <c r="F222" s="917"/>
      <c r="G222" s="917"/>
      <c r="H222" s="917"/>
      <c r="I222" s="917"/>
      <c r="J222" s="917"/>
      <c r="K222" s="917"/>
      <c r="L222" s="917"/>
      <c r="M222" s="917"/>
      <c r="N222" s="917"/>
      <c r="O222" s="917"/>
      <c r="P222" s="917"/>
      <c r="Q222" s="917"/>
      <c r="R222" s="917"/>
      <c r="S222" s="917"/>
      <c r="T222" s="917"/>
      <c r="U222" s="918"/>
      <c r="V222" s="916"/>
      <c r="W222" s="917"/>
      <c r="X222" s="917"/>
      <c r="Y222" s="917"/>
      <c r="Z222" s="917"/>
      <c r="AA222" s="917"/>
      <c r="AB222" s="917"/>
      <c r="AC222" s="917"/>
      <c r="AD222" s="917"/>
      <c r="AE222" s="917"/>
      <c r="AF222" s="917"/>
      <c r="AG222" s="917"/>
      <c r="AH222" s="917"/>
      <c r="AI222" s="917"/>
      <c r="AJ222" s="917"/>
      <c r="AK222" s="917"/>
      <c r="AL222" s="917"/>
      <c r="AM222" s="917"/>
      <c r="AN222" s="917"/>
      <c r="AO222" s="918"/>
      <c r="AP222" s="944" t="s">
        <v>993</v>
      </c>
      <c r="AQ222" s="945"/>
      <c r="AR222" s="945"/>
      <c r="AS222" s="945"/>
      <c r="AT222" s="938"/>
      <c r="AU222" s="939"/>
      <c r="AV222" s="939"/>
      <c r="AW222" s="940"/>
    </row>
    <row r="223" spans="1:49" ht="14.25" hidden="1" customHeight="1">
      <c r="A223" s="931"/>
      <c r="B223" s="916"/>
      <c r="C223" s="917"/>
      <c r="D223" s="917"/>
      <c r="E223" s="917"/>
      <c r="F223" s="917"/>
      <c r="G223" s="917"/>
      <c r="H223" s="917"/>
      <c r="I223" s="917"/>
      <c r="J223" s="917"/>
      <c r="K223" s="917"/>
      <c r="L223" s="917"/>
      <c r="M223" s="917"/>
      <c r="N223" s="917"/>
      <c r="O223" s="917"/>
      <c r="P223" s="917"/>
      <c r="Q223" s="917"/>
      <c r="R223" s="917"/>
      <c r="S223" s="917"/>
      <c r="T223" s="917"/>
      <c r="U223" s="918"/>
      <c r="V223" s="916"/>
      <c r="W223" s="917"/>
      <c r="X223" s="917"/>
      <c r="Y223" s="917"/>
      <c r="Z223" s="917"/>
      <c r="AA223" s="917"/>
      <c r="AB223" s="917"/>
      <c r="AC223" s="917"/>
      <c r="AD223" s="917"/>
      <c r="AE223" s="917"/>
      <c r="AF223" s="917"/>
      <c r="AG223" s="917"/>
      <c r="AH223" s="917"/>
      <c r="AI223" s="917"/>
      <c r="AJ223" s="917"/>
      <c r="AK223" s="917"/>
      <c r="AL223" s="917"/>
      <c r="AM223" s="917"/>
      <c r="AN223" s="917"/>
      <c r="AO223" s="918"/>
      <c r="AP223" s="944"/>
      <c r="AQ223" s="945"/>
      <c r="AR223" s="945"/>
      <c r="AS223" s="945"/>
      <c r="AT223" s="941"/>
      <c r="AU223" s="942"/>
      <c r="AV223" s="942"/>
      <c r="AW223" s="943"/>
    </row>
    <row r="224" spans="1:49" ht="14.25" hidden="1" customHeight="1">
      <c r="A224" s="931"/>
      <c r="B224" s="919"/>
      <c r="C224" s="920"/>
      <c r="D224" s="920"/>
      <c r="E224" s="920"/>
      <c r="F224" s="920"/>
      <c r="G224" s="920"/>
      <c r="H224" s="920"/>
      <c r="I224" s="920"/>
      <c r="J224" s="920"/>
      <c r="K224" s="920"/>
      <c r="L224" s="920"/>
      <c r="M224" s="920"/>
      <c r="N224" s="920"/>
      <c r="O224" s="920"/>
      <c r="P224" s="920"/>
      <c r="Q224" s="920"/>
      <c r="R224" s="920"/>
      <c r="S224" s="920"/>
      <c r="T224" s="920"/>
      <c r="U224" s="921"/>
      <c r="V224" s="919"/>
      <c r="W224" s="920"/>
      <c r="X224" s="920"/>
      <c r="Y224" s="920"/>
      <c r="Z224" s="920"/>
      <c r="AA224" s="920"/>
      <c r="AB224" s="920"/>
      <c r="AC224" s="920"/>
      <c r="AD224" s="920"/>
      <c r="AE224" s="920"/>
      <c r="AF224" s="920"/>
      <c r="AG224" s="920"/>
      <c r="AH224" s="920"/>
      <c r="AI224" s="920"/>
      <c r="AJ224" s="920"/>
      <c r="AK224" s="920"/>
      <c r="AL224" s="920"/>
      <c r="AM224" s="920"/>
      <c r="AN224" s="920"/>
      <c r="AO224" s="921"/>
      <c r="AP224" s="946" t="str">
        <f t="array" aca="1" ref="AP224" ca="1">IF(RepairsPhotoIdentifier28="","",IF(INDIRECT("PropertyInspectionCatagoryPhoto"&amp;RIGHT("0"&amp;RepairsPhotoIdentifier28,2))="","",INDIRECT("PropertyInspectionCatagoryPhoto"&amp;RIGHT("0"&amp;RepairsPhotoIdentifier28,2))))</f>
        <v/>
      </c>
      <c r="AQ224" s="962"/>
      <c r="AR224" s="962"/>
      <c r="AS224" s="962"/>
      <c r="AT224" s="962"/>
      <c r="AU224" s="962"/>
      <c r="AV224" s="962"/>
      <c r="AW224" s="963"/>
    </row>
    <row r="225" spans="1:49" ht="14.25" hidden="1" customHeight="1">
      <c r="A225" s="931">
        <v>29</v>
      </c>
      <c r="B225" s="913"/>
      <c r="C225" s="914"/>
      <c r="D225" s="914"/>
      <c r="E225" s="914"/>
      <c r="F225" s="914"/>
      <c r="G225" s="914"/>
      <c r="H225" s="914"/>
      <c r="I225" s="914"/>
      <c r="J225" s="914"/>
      <c r="K225" s="914"/>
      <c r="L225" s="914"/>
      <c r="M225" s="914"/>
      <c r="N225" s="914"/>
      <c r="O225" s="914"/>
      <c r="P225" s="914"/>
      <c r="Q225" s="914"/>
      <c r="R225" s="914"/>
      <c r="S225" s="914"/>
      <c r="T225" s="914"/>
      <c r="U225" s="915"/>
      <c r="V225" s="913"/>
      <c r="W225" s="914"/>
      <c r="X225" s="914"/>
      <c r="Y225" s="914"/>
      <c r="Z225" s="914"/>
      <c r="AA225" s="914"/>
      <c r="AB225" s="914"/>
      <c r="AC225" s="914"/>
      <c r="AD225" s="914"/>
      <c r="AE225" s="914"/>
      <c r="AF225" s="914"/>
      <c r="AG225" s="914"/>
      <c r="AH225" s="914"/>
      <c r="AI225" s="914"/>
      <c r="AJ225" s="914"/>
      <c r="AK225" s="914"/>
      <c r="AL225" s="914"/>
      <c r="AM225" s="914"/>
      <c r="AN225" s="914"/>
      <c r="AO225" s="915"/>
      <c r="AP225" s="450" t="s">
        <v>990</v>
      </c>
      <c r="AQ225" s="451"/>
      <c r="AR225" s="451"/>
      <c r="AS225" s="452"/>
      <c r="AT225" s="932"/>
      <c r="AU225" s="933"/>
      <c r="AV225" s="933"/>
      <c r="AW225" s="934"/>
    </row>
    <row r="226" spans="1:49" ht="14.25" hidden="1" customHeight="1">
      <c r="A226" s="931"/>
      <c r="B226" s="916"/>
      <c r="C226" s="917"/>
      <c r="D226" s="917"/>
      <c r="E226" s="917"/>
      <c r="F226" s="917"/>
      <c r="G226" s="917"/>
      <c r="H226" s="917"/>
      <c r="I226" s="917"/>
      <c r="J226" s="917"/>
      <c r="K226" s="917"/>
      <c r="L226" s="917"/>
      <c r="M226" s="917"/>
      <c r="N226" s="917"/>
      <c r="O226" s="917"/>
      <c r="P226" s="917"/>
      <c r="Q226" s="917"/>
      <c r="R226" s="917"/>
      <c r="S226" s="917"/>
      <c r="T226" s="917"/>
      <c r="U226" s="918"/>
      <c r="V226" s="916"/>
      <c r="W226" s="917"/>
      <c r="X226" s="917"/>
      <c r="Y226" s="917"/>
      <c r="Z226" s="917"/>
      <c r="AA226" s="917"/>
      <c r="AB226" s="917"/>
      <c r="AC226" s="917"/>
      <c r="AD226" s="917"/>
      <c r="AE226" s="917"/>
      <c r="AF226" s="917"/>
      <c r="AG226" s="917"/>
      <c r="AH226" s="917"/>
      <c r="AI226" s="917"/>
      <c r="AJ226" s="917"/>
      <c r="AK226" s="917"/>
      <c r="AL226" s="917"/>
      <c r="AM226" s="917"/>
      <c r="AN226" s="917"/>
      <c r="AO226" s="918"/>
      <c r="AP226" s="453" t="s">
        <v>994</v>
      </c>
      <c r="AQ226" s="262"/>
      <c r="AR226" s="262"/>
      <c r="AS226" s="262"/>
      <c r="AT226" s="910"/>
      <c r="AU226" s="911"/>
      <c r="AV226" s="911"/>
      <c r="AW226" s="912"/>
    </row>
    <row r="227" spans="1:49" ht="14.25" hidden="1" customHeight="1">
      <c r="A227" s="931"/>
      <c r="B227" s="916"/>
      <c r="C227" s="917"/>
      <c r="D227" s="917"/>
      <c r="E227" s="917"/>
      <c r="F227" s="917"/>
      <c r="G227" s="917"/>
      <c r="H227" s="917"/>
      <c r="I227" s="917"/>
      <c r="J227" s="917"/>
      <c r="K227" s="917"/>
      <c r="L227" s="917"/>
      <c r="M227" s="917"/>
      <c r="N227" s="917"/>
      <c r="O227" s="917"/>
      <c r="P227" s="917"/>
      <c r="Q227" s="917"/>
      <c r="R227" s="917"/>
      <c r="S227" s="917"/>
      <c r="T227" s="917"/>
      <c r="U227" s="918"/>
      <c r="V227" s="916"/>
      <c r="W227" s="917"/>
      <c r="X227" s="917"/>
      <c r="Y227" s="917"/>
      <c r="Z227" s="917"/>
      <c r="AA227" s="917"/>
      <c r="AB227" s="917"/>
      <c r="AC227" s="917"/>
      <c r="AD227" s="917"/>
      <c r="AE227" s="917"/>
      <c r="AF227" s="917"/>
      <c r="AG227" s="917"/>
      <c r="AH227" s="917"/>
      <c r="AI227" s="917"/>
      <c r="AJ227" s="917"/>
      <c r="AK227" s="917"/>
      <c r="AL227" s="917"/>
      <c r="AM227" s="917"/>
      <c r="AN227" s="917"/>
      <c r="AO227" s="918"/>
      <c r="AP227" s="935" t="s">
        <v>992</v>
      </c>
      <c r="AQ227" s="936"/>
      <c r="AR227" s="936"/>
      <c r="AS227" s="937"/>
      <c r="AT227" s="938"/>
      <c r="AU227" s="939"/>
      <c r="AV227" s="939"/>
      <c r="AW227" s="940"/>
    </row>
    <row r="228" spans="1:49" ht="14.25" hidden="1" customHeight="1">
      <c r="A228" s="931"/>
      <c r="B228" s="916"/>
      <c r="C228" s="917"/>
      <c r="D228" s="917"/>
      <c r="E228" s="917"/>
      <c r="F228" s="917"/>
      <c r="G228" s="917"/>
      <c r="H228" s="917"/>
      <c r="I228" s="917"/>
      <c r="J228" s="917"/>
      <c r="K228" s="917"/>
      <c r="L228" s="917"/>
      <c r="M228" s="917"/>
      <c r="N228" s="917"/>
      <c r="O228" s="917"/>
      <c r="P228" s="917"/>
      <c r="Q228" s="917"/>
      <c r="R228" s="917"/>
      <c r="S228" s="917"/>
      <c r="T228" s="917"/>
      <c r="U228" s="918"/>
      <c r="V228" s="916"/>
      <c r="W228" s="917"/>
      <c r="X228" s="917"/>
      <c r="Y228" s="917"/>
      <c r="Z228" s="917"/>
      <c r="AA228" s="917"/>
      <c r="AB228" s="917"/>
      <c r="AC228" s="917"/>
      <c r="AD228" s="917"/>
      <c r="AE228" s="917"/>
      <c r="AF228" s="917"/>
      <c r="AG228" s="917"/>
      <c r="AH228" s="917"/>
      <c r="AI228" s="917"/>
      <c r="AJ228" s="917"/>
      <c r="AK228" s="917"/>
      <c r="AL228" s="917"/>
      <c r="AM228" s="917"/>
      <c r="AN228" s="917"/>
      <c r="AO228" s="918"/>
      <c r="AP228" s="935"/>
      <c r="AQ228" s="936"/>
      <c r="AR228" s="936"/>
      <c r="AS228" s="937"/>
      <c r="AT228" s="941"/>
      <c r="AU228" s="942"/>
      <c r="AV228" s="942"/>
      <c r="AW228" s="943"/>
    </row>
    <row r="229" spans="1:49" ht="14.25" hidden="1" customHeight="1">
      <c r="A229" s="931"/>
      <c r="B229" s="916"/>
      <c r="C229" s="917"/>
      <c r="D229" s="917"/>
      <c r="E229" s="917"/>
      <c r="F229" s="917"/>
      <c r="G229" s="917"/>
      <c r="H229" s="917"/>
      <c r="I229" s="917"/>
      <c r="J229" s="917"/>
      <c r="K229" s="917"/>
      <c r="L229" s="917"/>
      <c r="M229" s="917"/>
      <c r="N229" s="917"/>
      <c r="O229" s="917"/>
      <c r="P229" s="917"/>
      <c r="Q229" s="917"/>
      <c r="R229" s="917"/>
      <c r="S229" s="917"/>
      <c r="T229" s="917"/>
      <c r="U229" s="918"/>
      <c r="V229" s="916"/>
      <c r="W229" s="917"/>
      <c r="X229" s="917"/>
      <c r="Y229" s="917"/>
      <c r="Z229" s="917"/>
      <c r="AA229" s="917"/>
      <c r="AB229" s="917"/>
      <c r="AC229" s="917"/>
      <c r="AD229" s="917"/>
      <c r="AE229" s="917"/>
      <c r="AF229" s="917"/>
      <c r="AG229" s="917"/>
      <c r="AH229" s="917"/>
      <c r="AI229" s="917"/>
      <c r="AJ229" s="917"/>
      <c r="AK229" s="917"/>
      <c r="AL229" s="917"/>
      <c r="AM229" s="917"/>
      <c r="AN229" s="917"/>
      <c r="AO229" s="918"/>
      <c r="AP229" s="944" t="s">
        <v>993</v>
      </c>
      <c r="AQ229" s="945"/>
      <c r="AR229" s="945"/>
      <c r="AS229" s="945"/>
      <c r="AT229" s="938"/>
      <c r="AU229" s="939"/>
      <c r="AV229" s="939"/>
      <c r="AW229" s="940"/>
    </row>
    <row r="230" spans="1:49" ht="14.25" hidden="1" customHeight="1">
      <c r="A230" s="931"/>
      <c r="B230" s="916"/>
      <c r="C230" s="917"/>
      <c r="D230" s="917"/>
      <c r="E230" s="917"/>
      <c r="F230" s="917"/>
      <c r="G230" s="917"/>
      <c r="H230" s="917"/>
      <c r="I230" s="917"/>
      <c r="J230" s="917"/>
      <c r="K230" s="917"/>
      <c r="L230" s="917"/>
      <c r="M230" s="917"/>
      <c r="N230" s="917"/>
      <c r="O230" s="917"/>
      <c r="P230" s="917"/>
      <c r="Q230" s="917"/>
      <c r="R230" s="917"/>
      <c r="S230" s="917"/>
      <c r="T230" s="917"/>
      <c r="U230" s="918"/>
      <c r="V230" s="916"/>
      <c r="W230" s="917"/>
      <c r="X230" s="917"/>
      <c r="Y230" s="917"/>
      <c r="Z230" s="917"/>
      <c r="AA230" s="917"/>
      <c r="AB230" s="917"/>
      <c r="AC230" s="917"/>
      <c r="AD230" s="917"/>
      <c r="AE230" s="917"/>
      <c r="AF230" s="917"/>
      <c r="AG230" s="917"/>
      <c r="AH230" s="917"/>
      <c r="AI230" s="917"/>
      <c r="AJ230" s="917"/>
      <c r="AK230" s="917"/>
      <c r="AL230" s="917"/>
      <c r="AM230" s="917"/>
      <c r="AN230" s="917"/>
      <c r="AO230" s="918"/>
      <c r="AP230" s="944"/>
      <c r="AQ230" s="945"/>
      <c r="AR230" s="945"/>
      <c r="AS230" s="945"/>
      <c r="AT230" s="941"/>
      <c r="AU230" s="942"/>
      <c r="AV230" s="942"/>
      <c r="AW230" s="943"/>
    </row>
    <row r="231" spans="1:49" ht="14.25" hidden="1" customHeight="1">
      <c r="A231" s="931"/>
      <c r="B231" s="919"/>
      <c r="C231" s="920"/>
      <c r="D231" s="920"/>
      <c r="E231" s="920"/>
      <c r="F231" s="920"/>
      <c r="G231" s="920"/>
      <c r="H231" s="920"/>
      <c r="I231" s="920"/>
      <c r="J231" s="920"/>
      <c r="K231" s="920"/>
      <c r="L231" s="920"/>
      <c r="M231" s="920"/>
      <c r="N231" s="920"/>
      <c r="O231" s="920"/>
      <c r="P231" s="920"/>
      <c r="Q231" s="920"/>
      <c r="R231" s="920"/>
      <c r="S231" s="920"/>
      <c r="T231" s="920"/>
      <c r="U231" s="921"/>
      <c r="V231" s="919"/>
      <c r="W231" s="920"/>
      <c r="X231" s="920"/>
      <c r="Y231" s="920"/>
      <c r="Z231" s="920"/>
      <c r="AA231" s="920"/>
      <c r="AB231" s="920"/>
      <c r="AC231" s="920"/>
      <c r="AD231" s="920"/>
      <c r="AE231" s="920"/>
      <c r="AF231" s="920"/>
      <c r="AG231" s="920"/>
      <c r="AH231" s="920"/>
      <c r="AI231" s="920"/>
      <c r="AJ231" s="920"/>
      <c r="AK231" s="920"/>
      <c r="AL231" s="920"/>
      <c r="AM231" s="920"/>
      <c r="AN231" s="920"/>
      <c r="AO231" s="921"/>
      <c r="AP231" s="946" t="str">
        <f t="array" aca="1" ref="AP231" ca="1">IF(RepairsPhotoIdentifier29="","",IF(INDIRECT("PropertyInspectionCatagoryPhoto"&amp;RIGHT("0"&amp;RepairsPhotoIdentifier29,2))="","",INDIRECT("PropertyInspectionCatagoryPhoto"&amp;RIGHT("0"&amp;RepairsPhotoIdentifier29,2))))</f>
        <v/>
      </c>
      <c r="AQ231" s="962"/>
      <c r="AR231" s="962"/>
      <c r="AS231" s="962"/>
      <c r="AT231" s="962"/>
      <c r="AU231" s="962"/>
      <c r="AV231" s="962"/>
      <c r="AW231" s="963"/>
    </row>
    <row r="232" spans="1:49" ht="14.25" hidden="1" customHeight="1">
      <c r="A232" s="931">
        <v>30</v>
      </c>
      <c r="B232" s="913"/>
      <c r="C232" s="914"/>
      <c r="D232" s="914"/>
      <c r="E232" s="914"/>
      <c r="F232" s="914"/>
      <c r="G232" s="914"/>
      <c r="H232" s="914"/>
      <c r="I232" s="914"/>
      <c r="J232" s="914"/>
      <c r="K232" s="914"/>
      <c r="L232" s="914"/>
      <c r="M232" s="914"/>
      <c r="N232" s="914"/>
      <c r="O232" s="914"/>
      <c r="P232" s="914"/>
      <c r="Q232" s="914"/>
      <c r="R232" s="914"/>
      <c r="S232" s="914"/>
      <c r="T232" s="914"/>
      <c r="U232" s="915"/>
      <c r="V232" s="913"/>
      <c r="W232" s="914"/>
      <c r="X232" s="914"/>
      <c r="Y232" s="914"/>
      <c r="Z232" s="914"/>
      <c r="AA232" s="914"/>
      <c r="AB232" s="914"/>
      <c r="AC232" s="914"/>
      <c r="AD232" s="914"/>
      <c r="AE232" s="914"/>
      <c r="AF232" s="914"/>
      <c r="AG232" s="914"/>
      <c r="AH232" s="914"/>
      <c r="AI232" s="914"/>
      <c r="AJ232" s="914"/>
      <c r="AK232" s="914"/>
      <c r="AL232" s="914"/>
      <c r="AM232" s="914"/>
      <c r="AN232" s="914"/>
      <c r="AO232" s="915"/>
      <c r="AP232" s="450" t="s">
        <v>990</v>
      </c>
      <c r="AQ232" s="451"/>
      <c r="AR232" s="451"/>
      <c r="AS232" s="452"/>
      <c r="AT232" s="932"/>
      <c r="AU232" s="933"/>
      <c r="AV232" s="933"/>
      <c r="AW232" s="934"/>
    </row>
    <row r="233" spans="1:49" ht="14.25" hidden="1" customHeight="1">
      <c r="A233" s="931"/>
      <c r="B233" s="916"/>
      <c r="C233" s="917"/>
      <c r="D233" s="917"/>
      <c r="E233" s="917"/>
      <c r="F233" s="917"/>
      <c r="G233" s="917"/>
      <c r="H233" s="917"/>
      <c r="I233" s="917"/>
      <c r="J233" s="917"/>
      <c r="K233" s="917"/>
      <c r="L233" s="917"/>
      <c r="M233" s="917"/>
      <c r="N233" s="917"/>
      <c r="O233" s="917"/>
      <c r="P233" s="917"/>
      <c r="Q233" s="917"/>
      <c r="R233" s="917"/>
      <c r="S233" s="917"/>
      <c r="T233" s="917"/>
      <c r="U233" s="918"/>
      <c r="V233" s="916"/>
      <c r="W233" s="917"/>
      <c r="X233" s="917"/>
      <c r="Y233" s="917"/>
      <c r="Z233" s="917"/>
      <c r="AA233" s="917"/>
      <c r="AB233" s="917"/>
      <c r="AC233" s="917"/>
      <c r="AD233" s="917"/>
      <c r="AE233" s="917"/>
      <c r="AF233" s="917"/>
      <c r="AG233" s="917"/>
      <c r="AH233" s="917"/>
      <c r="AI233" s="917"/>
      <c r="AJ233" s="917"/>
      <c r="AK233" s="917"/>
      <c r="AL233" s="917"/>
      <c r="AM233" s="917"/>
      <c r="AN233" s="917"/>
      <c r="AO233" s="918"/>
      <c r="AP233" s="453" t="s">
        <v>991</v>
      </c>
      <c r="AQ233" s="262"/>
      <c r="AR233" s="262"/>
      <c r="AS233" s="262"/>
      <c r="AT233" s="910"/>
      <c r="AU233" s="911"/>
      <c r="AV233" s="911"/>
      <c r="AW233" s="912"/>
    </row>
    <row r="234" spans="1:49" ht="14.25" hidden="1" customHeight="1">
      <c r="A234" s="931"/>
      <c r="B234" s="916"/>
      <c r="C234" s="917"/>
      <c r="D234" s="917"/>
      <c r="E234" s="917"/>
      <c r="F234" s="917"/>
      <c r="G234" s="917"/>
      <c r="H234" s="917"/>
      <c r="I234" s="917"/>
      <c r="J234" s="917"/>
      <c r="K234" s="917"/>
      <c r="L234" s="917"/>
      <c r="M234" s="917"/>
      <c r="N234" s="917"/>
      <c r="O234" s="917"/>
      <c r="P234" s="917"/>
      <c r="Q234" s="917"/>
      <c r="R234" s="917"/>
      <c r="S234" s="917"/>
      <c r="T234" s="917"/>
      <c r="U234" s="918"/>
      <c r="V234" s="916"/>
      <c r="W234" s="917"/>
      <c r="X234" s="917"/>
      <c r="Y234" s="917"/>
      <c r="Z234" s="917"/>
      <c r="AA234" s="917"/>
      <c r="AB234" s="917"/>
      <c r="AC234" s="917"/>
      <c r="AD234" s="917"/>
      <c r="AE234" s="917"/>
      <c r="AF234" s="917"/>
      <c r="AG234" s="917"/>
      <c r="AH234" s="917"/>
      <c r="AI234" s="917"/>
      <c r="AJ234" s="917"/>
      <c r="AK234" s="917"/>
      <c r="AL234" s="917"/>
      <c r="AM234" s="917"/>
      <c r="AN234" s="917"/>
      <c r="AO234" s="918"/>
      <c r="AP234" s="935" t="s">
        <v>992</v>
      </c>
      <c r="AQ234" s="936"/>
      <c r="AR234" s="936"/>
      <c r="AS234" s="937"/>
      <c r="AT234" s="938"/>
      <c r="AU234" s="939"/>
      <c r="AV234" s="939"/>
      <c r="AW234" s="940"/>
    </row>
    <row r="235" spans="1:49" ht="14.25" hidden="1" customHeight="1">
      <c r="A235" s="931"/>
      <c r="B235" s="916"/>
      <c r="C235" s="917"/>
      <c r="D235" s="917"/>
      <c r="E235" s="917"/>
      <c r="F235" s="917"/>
      <c r="G235" s="917"/>
      <c r="H235" s="917"/>
      <c r="I235" s="917"/>
      <c r="J235" s="917"/>
      <c r="K235" s="917"/>
      <c r="L235" s="917"/>
      <c r="M235" s="917"/>
      <c r="N235" s="917"/>
      <c r="O235" s="917"/>
      <c r="P235" s="917"/>
      <c r="Q235" s="917"/>
      <c r="R235" s="917"/>
      <c r="S235" s="917"/>
      <c r="T235" s="917"/>
      <c r="U235" s="918"/>
      <c r="V235" s="916"/>
      <c r="W235" s="917"/>
      <c r="X235" s="917"/>
      <c r="Y235" s="917"/>
      <c r="Z235" s="917"/>
      <c r="AA235" s="917"/>
      <c r="AB235" s="917"/>
      <c r="AC235" s="917"/>
      <c r="AD235" s="917"/>
      <c r="AE235" s="917"/>
      <c r="AF235" s="917"/>
      <c r="AG235" s="917"/>
      <c r="AH235" s="917"/>
      <c r="AI235" s="917"/>
      <c r="AJ235" s="917"/>
      <c r="AK235" s="917"/>
      <c r="AL235" s="917"/>
      <c r="AM235" s="917"/>
      <c r="AN235" s="917"/>
      <c r="AO235" s="918"/>
      <c r="AP235" s="935"/>
      <c r="AQ235" s="936"/>
      <c r="AR235" s="936"/>
      <c r="AS235" s="937"/>
      <c r="AT235" s="941"/>
      <c r="AU235" s="942"/>
      <c r="AV235" s="942"/>
      <c r="AW235" s="943"/>
    </row>
    <row r="236" spans="1:49" ht="14.25" hidden="1" customHeight="1">
      <c r="A236" s="931"/>
      <c r="B236" s="916"/>
      <c r="C236" s="917"/>
      <c r="D236" s="917"/>
      <c r="E236" s="917"/>
      <c r="F236" s="917"/>
      <c r="G236" s="917"/>
      <c r="H236" s="917"/>
      <c r="I236" s="917"/>
      <c r="J236" s="917"/>
      <c r="K236" s="917"/>
      <c r="L236" s="917"/>
      <c r="M236" s="917"/>
      <c r="N236" s="917"/>
      <c r="O236" s="917"/>
      <c r="P236" s="917"/>
      <c r="Q236" s="917"/>
      <c r="R236" s="917"/>
      <c r="S236" s="917"/>
      <c r="T236" s="917"/>
      <c r="U236" s="918"/>
      <c r="V236" s="916"/>
      <c r="W236" s="917"/>
      <c r="X236" s="917"/>
      <c r="Y236" s="917"/>
      <c r="Z236" s="917"/>
      <c r="AA236" s="917"/>
      <c r="AB236" s="917"/>
      <c r="AC236" s="917"/>
      <c r="AD236" s="917"/>
      <c r="AE236" s="917"/>
      <c r="AF236" s="917"/>
      <c r="AG236" s="917"/>
      <c r="AH236" s="917"/>
      <c r="AI236" s="917"/>
      <c r="AJ236" s="917"/>
      <c r="AK236" s="917"/>
      <c r="AL236" s="917"/>
      <c r="AM236" s="917"/>
      <c r="AN236" s="917"/>
      <c r="AO236" s="918"/>
      <c r="AP236" s="944" t="s">
        <v>993</v>
      </c>
      <c r="AQ236" s="945"/>
      <c r="AR236" s="945"/>
      <c r="AS236" s="945"/>
      <c r="AT236" s="938"/>
      <c r="AU236" s="939"/>
      <c r="AV236" s="939"/>
      <c r="AW236" s="940"/>
    </row>
    <row r="237" spans="1:49" ht="14.25" hidden="1" customHeight="1">
      <c r="A237" s="931"/>
      <c r="B237" s="916"/>
      <c r="C237" s="917"/>
      <c r="D237" s="917"/>
      <c r="E237" s="917"/>
      <c r="F237" s="917"/>
      <c r="G237" s="917"/>
      <c r="H237" s="917"/>
      <c r="I237" s="917"/>
      <c r="J237" s="917"/>
      <c r="K237" s="917"/>
      <c r="L237" s="917"/>
      <c r="M237" s="917"/>
      <c r="N237" s="917"/>
      <c r="O237" s="917"/>
      <c r="P237" s="917"/>
      <c r="Q237" s="917"/>
      <c r="R237" s="917"/>
      <c r="S237" s="917"/>
      <c r="T237" s="917"/>
      <c r="U237" s="918"/>
      <c r="V237" s="916"/>
      <c r="W237" s="917"/>
      <c r="X237" s="917"/>
      <c r="Y237" s="917"/>
      <c r="Z237" s="917"/>
      <c r="AA237" s="917"/>
      <c r="AB237" s="917"/>
      <c r="AC237" s="917"/>
      <c r="AD237" s="917"/>
      <c r="AE237" s="917"/>
      <c r="AF237" s="917"/>
      <c r="AG237" s="917"/>
      <c r="AH237" s="917"/>
      <c r="AI237" s="917"/>
      <c r="AJ237" s="917"/>
      <c r="AK237" s="917"/>
      <c r="AL237" s="917"/>
      <c r="AM237" s="917"/>
      <c r="AN237" s="917"/>
      <c r="AO237" s="918"/>
      <c r="AP237" s="944"/>
      <c r="AQ237" s="945"/>
      <c r="AR237" s="945"/>
      <c r="AS237" s="945"/>
      <c r="AT237" s="941"/>
      <c r="AU237" s="942"/>
      <c r="AV237" s="942"/>
      <c r="AW237" s="943"/>
    </row>
    <row r="238" spans="1:49" ht="14.25" hidden="1" customHeight="1">
      <c r="A238" s="931"/>
      <c r="B238" s="919"/>
      <c r="C238" s="920"/>
      <c r="D238" s="920"/>
      <c r="E238" s="920"/>
      <c r="F238" s="920"/>
      <c r="G238" s="920"/>
      <c r="H238" s="920"/>
      <c r="I238" s="920"/>
      <c r="J238" s="920"/>
      <c r="K238" s="920"/>
      <c r="L238" s="920"/>
      <c r="M238" s="920"/>
      <c r="N238" s="920"/>
      <c r="O238" s="920"/>
      <c r="P238" s="920"/>
      <c r="Q238" s="920"/>
      <c r="R238" s="920"/>
      <c r="S238" s="920"/>
      <c r="T238" s="920"/>
      <c r="U238" s="921"/>
      <c r="V238" s="919"/>
      <c r="W238" s="920"/>
      <c r="X238" s="920"/>
      <c r="Y238" s="920"/>
      <c r="Z238" s="920"/>
      <c r="AA238" s="920"/>
      <c r="AB238" s="920"/>
      <c r="AC238" s="920"/>
      <c r="AD238" s="920"/>
      <c r="AE238" s="920"/>
      <c r="AF238" s="920"/>
      <c r="AG238" s="920"/>
      <c r="AH238" s="920"/>
      <c r="AI238" s="920"/>
      <c r="AJ238" s="920"/>
      <c r="AK238" s="920"/>
      <c r="AL238" s="920"/>
      <c r="AM238" s="920"/>
      <c r="AN238" s="920"/>
      <c r="AO238" s="921"/>
      <c r="AP238" s="946" t="str">
        <f t="array" aca="1" ref="AP238" ca="1">IF(RepairsPhotoIdentifier30="","",IF(INDIRECT("PropertyInspectionCatagoryPhoto"&amp;RIGHT("0"&amp;RepairsPhotoIdentifier30,2))="","",INDIRECT("PropertyInspectionCatagoryPhoto"&amp;RIGHT("0"&amp;RepairsPhotoIdentifier30,2))))</f>
        <v/>
      </c>
      <c r="AQ238" s="962"/>
      <c r="AR238" s="962"/>
      <c r="AS238" s="962"/>
      <c r="AT238" s="962"/>
      <c r="AU238" s="962"/>
      <c r="AV238" s="962"/>
      <c r="AW238" s="963"/>
    </row>
    <row r="239" spans="1:49" ht="14.25" hidden="1" customHeight="1">
      <c r="A239" s="931">
        <v>31</v>
      </c>
      <c r="B239" s="913"/>
      <c r="C239" s="914"/>
      <c r="D239" s="914"/>
      <c r="E239" s="914"/>
      <c r="F239" s="914"/>
      <c r="G239" s="914"/>
      <c r="H239" s="914"/>
      <c r="I239" s="914"/>
      <c r="J239" s="914"/>
      <c r="K239" s="914"/>
      <c r="L239" s="914"/>
      <c r="M239" s="914"/>
      <c r="N239" s="914"/>
      <c r="O239" s="914"/>
      <c r="P239" s="914"/>
      <c r="Q239" s="914"/>
      <c r="R239" s="914"/>
      <c r="S239" s="914"/>
      <c r="T239" s="914"/>
      <c r="U239" s="915"/>
      <c r="V239" s="913"/>
      <c r="W239" s="914"/>
      <c r="X239" s="914"/>
      <c r="Y239" s="914"/>
      <c r="Z239" s="914"/>
      <c r="AA239" s="914"/>
      <c r="AB239" s="914"/>
      <c r="AC239" s="914"/>
      <c r="AD239" s="914"/>
      <c r="AE239" s="914"/>
      <c r="AF239" s="914"/>
      <c r="AG239" s="914"/>
      <c r="AH239" s="914"/>
      <c r="AI239" s="914"/>
      <c r="AJ239" s="914"/>
      <c r="AK239" s="914"/>
      <c r="AL239" s="914"/>
      <c r="AM239" s="914"/>
      <c r="AN239" s="914"/>
      <c r="AO239" s="915"/>
      <c r="AP239" s="450" t="s">
        <v>990</v>
      </c>
      <c r="AQ239" s="451"/>
      <c r="AR239" s="451"/>
      <c r="AS239" s="452"/>
      <c r="AT239" s="932"/>
      <c r="AU239" s="933"/>
      <c r="AV239" s="933"/>
      <c r="AW239" s="934"/>
    </row>
    <row r="240" spans="1:49" ht="14.25" hidden="1" customHeight="1">
      <c r="A240" s="931"/>
      <c r="B240" s="916"/>
      <c r="C240" s="917"/>
      <c r="D240" s="917"/>
      <c r="E240" s="917"/>
      <c r="F240" s="917"/>
      <c r="G240" s="917"/>
      <c r="H240" s="917"/>
      <c r="I240" s="917"/>
      <c r="J240" s="917"/>
      <c r="K240" s="917"/>
      <c r="L240" s="917"/>
      <c r="M240" s="917"/>
      <c r="N240" s="917"/>
      <c r="O240" s="917"/>
      <c r="P240" s="917"/>
      <c r="Q240" s="917"/>
      <c r="R240" s="917"/>
      <c r="S240" s="917"/>
      <c r="T240" s="917"/>
      <c r="U240" s="918"/>
      <c r="V240" s="916"/>
      <c r="W240" s="917"/>
      <c r="X240" s="917"/>
      <c r="Y240" s="917"/>
      <c r="Z240" s="917"/>
      <c r="AA240" s="917"/>
      <c r="AB240" s="917"/>
      <c r="AC240" s="917"/>
      <c r="AD240" s="917"/>
      <c r="AE240" s="917"/>
      <c r="AF240" s="917"/>
      <c r="AG240" s="917"/>
      <c r="AH240" s="917"/>
      <c r="AI240" s="917"/>
      <c r="AJ240" s="917"/>
      <c r="AK240" s="917"/>
      <c r="AL240" s="917"/>
      <c r="AM240" s="917"/>
      <c r="AN240" s="917"/>
      <c r="AO240" s="918"/>
      <c r="AP240" s="453" t="s">
        <v>994</v>
      </c>
      <c r="AQ240" s="262"/>
      <c r="AR240" s="262"/>
      <c r="AS240" s="262"/>
      <c r="AT240" s="910"/>
      <c r="AU240" s="911"/>
      <c r="AV240" s="911"/>
      <c r="AW240" s="912"/>
    </row>
    <row r="241" spans="1:49" ht="14.25" hidden="1" customHeight="1">
      <c r="A241" s="931"/>
      <c r="B241" s="916"/>
      <c r="C241" s="917"/>
      <c r="D241" s="917"/>
      <c r="E241" s="917"/>
      <c r="F241" s="917"/>
      <c r="G241" s="917"/>
      <c r="H241" s="917"/>
      <c r="I241" s="917"/>
      <c r="J241" s="917"/>
      <c r="K241" s="917"/>
      <c r="L241" s="917"/>
      <c r="M241" s="917"/>
      <c r="N241" s="917"/>
      <c r="O241" s="917"/>
      <c r="P241" s="917"/>
      <c r="Q241" s="917"/>
      <c r="R241" s="917"/>
      <c r="S241" s="917"/>
      <c r="T241" s="917"/>
      <c r="U241" s="918"/>
      <c r="V241" s="916"/>
      <c r="W241" s="917"/>
      <c r="X241" s="917"/>
      <c r="Y241" s="917"/>
      <c r="Z241" s="917"/>
      <c r="AA241" s="917"/>
      <c r="AB241" s="917"/>
      <c r="AC241" s="917"/>
      <c r="AD241" s="917"/>
      <c r="AE241" s="917"/>
      <c r="AF241" s="917"/>
      <c r="AG241" s="917"/>
      <c r="AH241" s="917"/>
      <c r="AI241" s="917"/>
      <c r="AJ241" s="917"/>
      <c r="AK241" s="917"/>
      <c r="AL241" s="917"/>
      <c r="AM241" s="917"/>
      <c r="AN241" s="917"/>
      <c r="AO241" s="918"/>
      <c r="AP241" s="935" t="s">
        <v>992</v>
      </c>
      <c r="AQ241" s="936"/>
      <c r="AR241" s="936"/>
      <c r="AS241" s="937"/>
      <c r="AT241" s="938"/>
      <c r="AU241" s="939"/>
      <c r="AV241" s="939"/>
      <c r="AW241" s="940"/>
    </row>
    <row r="242" spans="1:49" ht="14.25" hidden="1" customHeight="1">
      <c r="A242" s="931"/>
      <c r="B242" s="916"/>
      <c r="C242" s="917"/>
      <c r="D242" s="917"/>
      <c r="E242" s="917"/>
      <c r="F242" s="917"/>
      <c r="G242" s="917"/>
      <c r="H242" s="917"/>
      <c r="I242" s="917"/>
      <c r="J242" s="917"/>
      <c r="K242" s="917"/>
      <c r="L242" s="917"/>
      <c r="M242" s="917"/>
      <c r="N242" s="917"/>
      <c r="O242" s="917"/>
      <c r="P242" s="917"/>
      <c r="Q242" s="917"/>
      <c r="R242" s="917"/>
      <c r="S242" s="917"/>
      <c r="T242" s="917"/>
      <c r="U242" s="918"/>
      <c r="V242" s="916"/>
      <c r="W242" s="917"/>
      <c r="X242" s="917"/>
      <c r="Y242" s="917"/>
      <c r="Z242" s="917"/>
      <c r="AA242" s="917"/>
      <c r="AB242" s="917"/>
      <c r="AC242" s="917"/>
      <c r="AD242" s="917"/>
      <c r="AE242" s="917"/>
      <c r="AF242" s="917"/>
      <c r="AG242" s="917"/>
      <c r="AH242" s="917"/>
      <c r="AI242" s="917"/>
      <c r="AJ242" s="917"/>
      <c r="AK242" s="917"/>
      <c r="AL242" s="917"/>
      <c r="AM242" s="917"/>
      <c r="AN242" s="917"/>
      <c r="AO242" s="918"/>
      <c r="AP242" s="935"/>
      <c r="AQ242" s="936"/>
      <c r="AR242" s="936"/>
      <c r="AS242" s="937"/>
      <c r="AT242" s="941"/>
      <c r="AU242" s="942"/>
      <c r="AV242" s="942"/>
      <c r="AW242" s="943"/>
    </row>
    <row r="243" spans="1:49" ht="14.25" hidden="1" customHeight="1">
      <c r="A243" s="931"/>
      <c r="B243" s="916"/>
      <c r="C243" s="917"/>
      <c r="D243" s="917"/>
      <c r="E243" s="917"/>
      <c r="F243" s="917"/>
      <c r="G243" s="917"/>
      <c r="H243" s="917"/>
      <c r="I243" s="917"/>
      <c r="J243" s="917"/>
      <c r="K243" s="917"/>
      <c r="L243" s="917"/>
      <c r="M243" s="917"/>
      <c r="N243" s="917"/>
      <c r="O243" s="917"/>
      <c r="P243" s="917"/>
      <c r="Q243" s="917"/>
      <c r="R243" s="917"/>
      <c r="S243" s="917"/>
      <c r="T243" s="917"/>
      <c r="U243" s="918"/>
      <c r="V243" s="916"/>
      <c r="W243" s="917"/>
      <c r="X243" s="917"/>
      <c r="Y243" s="917"/>
      <c r="Z243" s="917"/>
      <c r="AA243" s="917"/>
      <c r="AB243" s="917"/>
      <c r="AC243" s="917"/>
      <c r="AD243" s="917"/>
      <c r="AE243" s="917"/>
      <c r="AF243" s="917"/>
      <c r="AG243" s="917"/>
      <c r="AH243" s="917"/>
      <c r="AI243" s="917"/>
      <c r="AJ243" s="917"/>
      <c r="AK243" s="917"/>
      <c r="AL243" s="917"/>
      <c r="AM243" s="917"/>
      <c r="AN243" s="917"/>
      <c r="AO243" s="918"/>
      <c r="AP243" s="944" t="s">
        <v>993</v>
      </c>
      <c r="AQ243" s="945"/>
      <c r="AR243" s="945"/>
      <c r="AS243" s="945"/>
      <c r="AT243" s="938"/>
      <c r="AU243" s="939"/>
      <c r="AV243" s="939"/>
      <c r="AW243" s="940"/>
    </row>
    <row r="244" spans="1:49" ht="14.25" hidden="1" customHeight="1">
      <c r="A244" s="931"/>
      <c r="B244" s="916"/>
      <c r="C244" s="917"/>
      <c r="D244" s="917"/>
      <c r="E244" s="917"/>
      <c r="F244" s="917"/>
      <c r="G244" s="917"/>
      <c r="H244" s="917"/>
      <c r="I244" s="917"/>
      <c r="J244" s="917"/>
      <c r="K244" s="917"/>
      <c r="L244" s="917"/>
      <c r="M244" s="917"/>
      <c r="N244" s="917"/>
      <c r="O244" s="917"/>
      <c r="P244" s="917"/>
      <c r="Q244" s="917"/>
      <c r="R244" s="917"/>
      <c r="S244" s="917"/>
      <c r="T244" s="917"/>
      <c r="U244" s="918"/>
      <c r="V244" s="916"/>
      <c r="W244" s="917"/>
      <c r="X244" s="917"/>
      <c r="Y244" s="917"/>
      <c r="Z244" s="917"/>
      <c r="AA244" s="917"/>
      <c r="AB244" s="917"/>
      <c r="AC244" s="917"/>
      <c r="AD244" s="917"/>
      <c r="AE244" s="917"/>
      <c r="AF244" s="917"/>
      <c r="AG244" s="917"/>
      <c r="AH244" s="917"/>
      <c r="AI244" s="917"/>
      <c r="AJ244" s="917"/>
      <c r="AK244" s="917"/>
      <c r="AL244" s="917"/>
      <c r="AM244" s="917"/>
      <c r="AN244" s="917"/>
      <c r="AO244" s="918"/>
      <c r="AP244" s="944"/>
      <c r="AQ244" s="945"/>
      <c r="AR244" s="945"/>
      <c r="AS244" s="945"/>
      <c r="AT244" s="941"/>
      <c r="AU244" s="942"/>
      <c r="AV244" s="942"/>
      <c r="AW244" s="943"/>
    </row>
    <row r="245" spans="1:49" ht="14.25" hidden="1" customHeight="1">
      <c r="A245" s="931"/>
      <c r="B245" s="919"/>
      <c r="C245" s="920"/>
      <c r="D245" s="920"/>
      <c r="E245" s="920"/>
      <c r="F245" s="920"/>
      <c r="G245" s="920"/>
      <c r="H245" s="920"/>
      <c r="I245" s="920"/>
      <c r="J245" s="920"/>
      <c r="K245" s="920"/>
      <c r="L245" s="920"/>
      <c r="M245" s="920"/>
      <c r="N245" s="920"/>
      <c r="O245" s="920"/>
      <c r="P245" s="920"/>
      <c r="Q245" s="920"/>
      <c r="R245" s="920"/>
      <c r="S245" s="920"/>
      <c r="T245" s="920"/>
      <c r="U245" s="921"/>
      <c r="V245" s="919"/>
      <c r="W245" s="920"/>
      <c r="X245" s="920"/>
      <c r="Y245" s="920"/>
      <c r="Z245" s="920"/>
      <c r="AA245" s="920"/>
      <c r="AB245" s="920"/>
      <c r="AC245" s="920"/>
      <c r="AD245" s="920"/>
      <c r="AE245" s="920"/>
      <c r="AF245" s="920"/>
      <c r="AG245" s="920"/>
      <c r="AH245" s="920"/>
      <c r="AI245" s="920"/>
      <c r="AJ245" s="920"/>
      <c r="AK245" s="920"/>
      <c r="AL245" s="920"/>
      <c r="AM245" s="920"/>
      <c r="AN245" s="920"/>
      <c r="AO245" s="921"/>
      <c r="AP245" s="946" t="str">
        <f t="array" aca="1" ref="AP245" ca="1">IF(RepairsPhotoIdentifier31="","",IF(INDIRECT("PropertyInspectionCatagoryPhoto"&amp;RIGHT("0"&amp;RepairsPhotoIdentifier31,2))="","",INDIRECT("PropertyInspectionCatagoryPhoto"&amp;RIGHT("0"&amp;RepairsPhotoIdentifier31,2))))</f>
        <v/>
      </c>
      <c r="AQ245" s="962"/>
      <c r="AR245" s="962"/>
      <c r="AS245" s="962"/>
      <c r="AT245" s="962"/>
      <c r="AU245" s="962"/>
      <c r="AV245" s="962"/>
      <c r="AW245" s="963"/>
    </row>
    <row r="246" spans="1:49" ht="14.25" hidden="1" customHeight="1">
      <c r="A246" s="931">
        <v>32</v>
      </c>
      <c r="B246" s="913"/>
      <c r="C246" s="914"/>
      <c r="D246" s="914"/>
      <c r="E246" s="914"/>
      <c r="F246" s="914"/>
      <c r="G246" s="914"/>
      <c r="H246" s="914"/>
      <c r="I246" s="914"/>
      <c r="J246" s="914"/>
      <c r="K246" s="914"/>
      <c r="L246" s="914"/>
      <c r="M246" s="914"/>
      <c r="N246" s="914"/>
      <c r="O246" s="914"/>
      <c r="P246" s="914"/>
      <c r="Q246" s="914"/>
      <c r="R246" s="914"/>
      <c r="S246" s="914"/>
      <c r="T246" s="914"/>
      <c r="U246" s="915"/>
      <c r="V246" s="913"/>
      <c r="W246" s="914"/>
      <c r="X246" s="914"/>
      <c r="Y246" s="914"/>
      <c r="Z246" s="914"/>
      <c r="AA246" s="914"/>
      <c r="AB246" s="914"/>
      <c r="AC246" s="914"/>
      <c r="AD246" s="914"/>
      <c r="AE246" s="914"/>
      <c r="AF246" s="914"/>
      <c r="AG246" s="914"/>
      <c r="AH246" s="914"/>
      <c r="AI246" s="914"/>
      <c r="AJ246" s="914"/>
      <c r="AK246" s="914"/>
      <c r="AL246" s="914"/>
      <c r="AM246" s="914"/>
      <c r="AN246" s="914"/>
      <c r="AO246" s="915"/>
      <c r="AP246" s="450" t="s">
        <v>990</v>
      </c>
      <c r="AQ246" s="451"/>
      <c r="AR246" s="451"/>
      <c r="AS246" s="452"/>
      <c r="AT246" s="932"/>
      <c r="AU246" s="933"/>
      <c r="AV246" s="933"/>
      <c r="AW246" s="934"/>
    </row>
    <row r="247" spans="1:49" ht="14.25" hidden="1" customHeight="1">
      <c r="A247" s="931"/>
      <c r="B247" s="916"/>
      <c r="C247" s="917"/>
      <c r="D247" s="917"/>
      <c r="E247" s="917"/>
      <c r="F247" s="917"/>
      <c r="G247" s="917"/>
      <c r="H247" s="917"/>
      <c r="I247" s="917"/>
      <c r="J247" s="917"/>
      <c r="K247" s="917"/>
      <c r="L247" s="917"/>
      <c r="M247" s="917"/>
      <c r="N247" s="917"/>
      <c r="O247" s="917"/>
      <c r="P247" s="917"/>
      <c r="Q247" s="917"/>
      <c r="R247" s="917"/>
      <c r="S247" s="917"/>
      <c r="T247" s="917"/>
      <c r="U247" s="918"/>
      <c r="V247" s="916"/>
      <c r="W247" s="917"/>
      <c r="X247" s="917"/>
      <c r="Y247" s="917"/>
      <c r="Z247" s="917"/>
      <c r="AA247" s="917"/>
      <c r="AB247" s="917"/>
      <c r="AC247" s="917"/>
      <c r="AD247" s="917"/>
      <c r="AE247" s="917"/>
      <c r="AF247" s="917"/>
      <c r="AG247" s="917"/>
      <c r="AH247" s="917"/>
      <c r="AI247" s="917"/>
      <c r="AJ247" s="917"/>
      <c r="AK247" s="917"/>
      <c r="AL247" s="917"/>
      <c r="AM247" s="917"/>
      <c r="AN247" s="917"/>
      <c r="AO247" s="918"/>
      <c r="AP247" s="453" t="s">
        <v>991</v>
      </c>
      <c r="AQ247" s="262"/>
      <c r="AR247" s="262"/>
      <c r="AS247" s="262"/>
      <c r="AT247" s="910"/>
      <c r="AU247" s="911"/>
      <c r="AV247" s="911"/>
      <c r="AW247" s="912"/>
    </row>
    <row r="248" spans="1:49" ht="14.25" hidden="1" customHeight="1">
      <c r="A248" s="931"/>
      <c r="B248" s="916"/>
      <c r="C248" s="917"/>
      <c r="D248" s="917"/>
      <c r="E248" s="917"/>
      <c r="F248" s="917"/>
      <c r="G248" s="917"/>
      <c r="H248" s="917"/>
      <c r="I248" s="917"/>
      <c r="J248" s="917"/>
      <c r="K248" s="917"/>
      <c r="L248" s="917"/>
      <c r="M248" s="917"/>
      <c r="N248" s="917"/>
      <c r="O248" s="917"/>
      <c r="P248" s="917"/>
      <c r="Q248" s="917"/>
      <c r="R248" s="917"/>
      <c r="S248" s="917"/>
      <c r="T248" s="917"/>
      <c r="U248" s="918"/>
      <c r="V248" s="916"/>
      <c r="W248" s="917"/>
      <c r="X248" s="917"/>
      <c r="Y248" s="917"/>
      <c r="Z248" s="917"/>
      <c r="AA248" s="917"/>
      <c r="AB248" s="917"/>
      <c r="AC248" s="917"/>
      <c r="AD248" s="917"/>
      <c r="AE248" s="917"/>
      <c r="AF248" s="917"/>
      <c r="AG248" s="917"/>
      <c r="AH248" s="917"/>
      <c r="AI248" s="917"/>
      <c r="AJ248" s="917"/>
      <c r="AK248" s="917"/>
      <c r="AL248" s="917"/>
      <c r="AM248" s="917"/>
      <c r="AN248" s="917"/>
      <c r="AO248" s="918"/>
      <c r="AP248" s="935" t="s">
        <v>992</v>
      </c>
      <c r="AQ248" s="936"/>
      <c r="AR248" s="936"/>
      <c r="AS248" s="937"/>
      <c r="AT248" s="938"/>
      <c r="AU248" s="939"/>
      <c r="AV248" s="939"/>
      <c r="AW248" s="940"/>
    </row>
    <row r="249" spans="1:49" ht="14.25" hidden="1" customHeight="1">
      <c r="A249" s="931"/>
      <c r="B249" s="916"/>
      <c r="C249" s="917"/>
      <c r="D249" s="917"/>
      <c r="E249" s="917"/>
      <c r="F249" s="917"/>
      <c r="G249" s="917"/>
      <c r="H249" s="917"/>
      <c r="I249" s="917"/>
      <c r="J249" s="917"/>
      <c r="K249" s="917"/>
      <c r="L249" s="917"/>
      <c r="M249" s="917"/>
      <c r="N249" s="917"/>
      <c r="O249" s="917"/>
      <c r="P249" s="917"/>
      <c r="Q249" s="917"/>
      <c r="R249" s="917"/>
      <c r="S249" s="917"/>
      <c r="T249" s="917"/>
      <c r="U249" s="918"/>
      <c r="V249" s="916"/>
      <c r="W249" s="917"/>
      <c r="X249" s="917"/>
      <c r="Y249" s="917"/>
      <c r="Z249" s="917"/>
      <c r="AA249" s="917"/>
      <c r="AB249" s="917"/>
      <c r="AC249" s="917"/>
      <c r="AD249" s="917"/>
      <c r="AE249" s="917"/>
      <c r="AF249" s="917"/>
      <c r="AG249" s="917"/>
      <c r="AH249" s="917"/>
      <c r="AI249" s="917"/>
      <c r="AJ249" s="917"/>
      <c r="AK249" s="917"/>
      <c r="AL249" s="917"/>
      <c r="AM249" s="917"/>
      <c r="AN249" s="917"/>
      <c r="AO249" s="918"/>
      <c r="AP249" s="935"/>
      <c r="AQ249" s="936"/>
      <c r="AR249" s="936"/>
      <c r="AS249" s="937"/>
      <c r="AT249" s="941"/>
      <c r="AU249" s="942"/>
      <c r="AV249" s="942"/>
      <c r="AW249" s="943"/>
    </row>
    <row r="250" spans="1:49" ht="14.25" hidden="1" customHeight="1">
      <c r="A250" s="931"/>
      <c r="B250" s="916"/>
      <c r="C250" s="917"/>
      <c r="D250" s="917"/>
      <c r="E250" s="917"/>
      <c r="F250" s="917"/>
      <c r="G250" s="917"/>
      <c r="H250" s="917"/>
      <c r="I250" s="917"/>
      <c r="J250" s="917"/>
      <c r="K250" s="917"/>
      <c r="L250" s="917"/>
      <c r="M250" s="917"/>
      <c r="N250" s="917"/>
      <c r="O250" s="917"/>
      <c r="P250" s="917"/>
      <c r="Q250" s="917"/>
      <c r="R250" s="917"/>
      <c r="S250" s="917"/>
      <c r="T250" s="917"/>
      <c r="U250" s="918"/>
      <c r="V250" s="916"/>
      <c r="W250" s="917"/>
      <c r="X250" s="917"/>
      <c r="Y250" s="917"/>
      <c r="Z250" s="917"/>
      <c r="AA250" s="917"/>
      <c r="AB250" s="917"/>
      <c r="AC250" s="917"/>
      <c r="AD250" s="917"/>
      <c r="AE250" s="917"/>
      <c r="AF250" s="917"/>
      <c r="AG250" s="917"/>
      <c r="AH250" s="917"/>
      <c r="AI250" s="917"/>
      <c r="AJ250" s="917"/>
      <c r="AK250" s="917"/>
      <c r="AL250" s="917"/>
      <c r="AM250" s="917"/>
      <c r="AN250" s="917"/>
      <c r="AO250" s="918"/>
      <c r="AP250" s="944" t="s">
        <v>993</v>
      </c>
      <c r="AQ250" s="945"/>
      <c r="AR250" s="945"/>
      <c r="AS250" s="945"/>
      <c r="AT250" s="938"/>
      <c r="AU250" s="939"/>
      <c r="AV250" s="939"/>
      <c r="AW250" s="940"/>
    </row>
    <row r="251" spans="1:49" ht="14.25" hidden="1" customHeight="1">
      <c r="A251" s="931"/>
      <c r="B251" s="916"/>
      <c r="C251" s="917"/>
      <c r="D251" s="917"/>
      <c r="E251" s="917"/>
      <c r="F251" s="917"/>
      <c r="G251" s="917"/>
      <c r="H251" s="917"/>
      <c r="I251" s="917"/>
      <c r="J251" s="917"/>
      <c r="K251" s="917"/>
      <c r="L251" s="917"/>
      <c r="M251" s="917"/>
      <c r="N251" s="917"/>
      <c r="O251" s="917"/>
      <c r="P251" s="917"/>
      <c r="Q251" s="917"/>
      <c r="R251" s="917"/>
      <c r="S251" s="917"/>
      <c r="T251" s="917"/>
      <c r="U251" s="918"/>
      <c r="V251" s="916"/>
      <c r="W251" s="917"/>
      <c r="X251" s="917"/>
      <c r="Y251" s="917"/>
      <c r="Z251" s="917"/>
      <c r="AA251" s="917"/>
      <c r="AB251" s="917"/>
      <c r="AC251" s="917"/>
      <c r="AD251" s="917"/>
      <c r="AE251" s="917"/>
      <c r="AF251" s="917"/>
      <c r="AG251" s="917"/>
      <c r="AH251" s="917"/>
      <c r="AI251" s="917"/>
      <c r="AJ251" s="917"/>
      <c r="AK251" s="917"/>
      <c r="AL251" s="917"/>
      <c r="AM251" s="917"/>
      <c r="AN251" s="917"/>
      <c r="AO251" s="918"/>
      <c r="AP251" s="944"/>
      <c r="AQ251" s="945"/>
      <c r="AR251" s="945"/>
      <c r="AS251" s="945"/>
      <c r="AT251" s="941"/>
      <c r="AU251" s="942"/>
      <c r="AV251" s="942"/>
      <c r="AW251" s="943"/>
    </row>
    <row r="252" spans="1:49" ht="14.25" hidden="1" customHeight="1">
      <c r="A252" s="931"/>
      <c r="B252" s="919"/>
      <c r="C252" s="920"/>
      <c r="D252" s="920"/>
      <c r="E252" s="920"/>
      <c r="F252" s="920"/>
      <c r="G252" s="920"/>
      <c r="H252" s="920"/>
      <c r="I252" s="920"/>
      <c r="J252" s="920"/>
      <c r="K252" s="920"/>
      <c r="L252" s="920"/>
      <c r="M252" s="920"/>
      <c r="N252" s="920"/>
      <c r="O252" s="920"/>
      <c r="P252" s="920"/>
      <c r="Q252" s="920"/>
      <c r="R252" s="920"/>
      <c r="S252" s="920"/>
      <c r="T252" s="920"/>
      <c r="U252" s="921"/>
      <c r="V252" s="919"/>
      <c r="W252" s="920"/>
      <c r="X252" s="920"/>
      <c r="Y252" s="920"/>
      <c r="Z252" s="920"/>
      <c r="AA252" s="920"/>
      <c r="AB252" s="920"/>
      <c r="AC252" s="920"/>
      <c r="AD252" s="920"/>
      <c r="AE252" s="920"/>
      <c r="AF252" s="920"/>
      <c r="AG252" s="920"/>
      <c r="AH252" s="920"/>
      <c r="AI252" s="920"/>
      <c r="AJ252" s="920"/>
      <c r="AK252" s="920"/>
      <c r="AL252" s="920"/>
      <c r="AM252" s="920"/>
      <c r="AN252" s="920"/>
      <c r="AO252" s="921"/>
      <c r="AP252" s="946" t="str">
        <f t="array" aca="1" ref="AP252" ca="1">IF(RepairsPhotoIdentifier32="","",IF(INDIRECT("PropertyInspectionCatagoryPhoto"&amp;RIGHT("0"&amp;RepairsPhotoIdentifier32,2))="","",INDIRECT("PropertyInspectionCatagoryPhoto"&amp;RIGHT("0"&amp;RepairsPhotoIdentifier32,2))))</f>
        <v/>
      </c>
      <c r="AQ252" s="962"/>
      <c r="AR252" s="962"/>
      <c r="AS252" s="962"/>
      <c r="AT252" s="962"/>
      <c r="AU252" s="962"/>
      <c r="AV252" s="962"/>
      <c r="AW252" s="963"/>
    </row>
    <row r="253" spans="1:49" ht="14.25" hidden="1" customHeight="1">
      <c r="A253" s="931">
        <v>33</v>
      </c>
      <c r="B253" s="913"/>
      <c r="C253" s="914"/>
      <c r="D253" s="914"/>
      <c r="E253" s="914"/>
      <c r="F253" s="914"/>
      <c r="G253" s="914"/>
      <c r="H253" s="914"/>
      <c r="I253" s="914"/>
      <c r="J253" s="914"/>
      <c r="K253" s="914"/>
      <c r="L253" s="914"/>
      <c r="M253" s="914"/>
      <c r="N253" s="914"/>
      <c r="O253" s="914"/>
      <c r="P253" s="914"/>
      <c r="Q253" s="914"/>
      <c r="R253" s="914"/>
      <c r="S253" s="914"/>
      <c r="T253" s="914"/>
      <c r="U253" s="915"/>
      <c r="V253" s="913"/>
      <c r="W253" s="914"/>
      <c r="X253" s="914"/>
      <c r="Y253" s="914"/>
      <c r="Z253" s="914"/>
      <c r="AA253" s="914"/>
      <c r="AB253" s="914"/>
      <c r="AC253" s="914"/>
      <c r="AD253" s="914"/>
      <c r="AE253" s="914"/>
      <c r="AF253" s="914"/>
      <c r="AG253" s="914"/>
      <c r="AH253" s="914"/>
      <c r="AI253" s="914"/>
      <c r="AJ253" s="914"/>
      <c r="AK253" s="914"/>
      <c r="AL253" s="914"/>
      <c r="AM253" s="914"/>
      <c r="AN253" s="914"/>
      <c r="AO253" s="915"/>
      <c r="AP253" s="450" t="s">
        <v>990</v>
      </c>
      <c r="AQ253" s="451"/>
      <c r="AR253" s="451"/>
      <c r="AS253" s="452"/>
      <c r="AT253" s="932"/>
      <c r="AU253" s="933"/>
      <c r="AV253" s="933"/>
      <c r="AW253" s="934"/>
    </row>
    <row r="254" spans="1:49" ht="14.25" hidden="1" customHeight="1">
      <c r="A254" s="931"/>
      <c r="B254" s="916"/>
      <c r="C254" s="917"/>
      <c r="D254" s="917"/>
      <c r="E254" s="917"/>
      <c r="F254" s="917"/>
      <c r="G254" s="917"/>
      <c r="H254" s="917"/>
      <c r="I254" s="917"/>
      <c r="J254" s="917"/>
      <c r="K254" s="917"/>
      <c r="L254" s="917"/>
      <c r="M254" s="917"/>
      <c r="N254" s="917"/>
      <c r="O254" s="917"/>
      <c r="P254" s="917"/>
      <c r="Q254" s="917"/>
      <c r="R254" s="917"/>
      <c r="S254" s="917"/>
      <c r="T254" s="917"/>
      <c r="U254" s="918"/>
      <c r="V254" s="916"/>
      <c r="W254" s="917"/>
      <c r="X254" s="917"/>
      <c r="Y254" s="917"/>
      <c r="Z254" s="917"/>
      <c r="AA254" s="917"/>
      <c r="AB254" s="917"/>
      <c r="AC254" s="917"/>
      <c r="AD254" s="917"/>
      <c r="AE254" s="917"/>
      <c r="AF254" s="917"/>
      <c r="AG254" s="917"/>
      <c r="AH254" s="917"/>
      <c r="AI254" s="917"/>
      <c r="AJ254" s="917"/>
      <c r="AK254" s="917"/>
      <c r="AL254" s="917"/>
      <c r="AM254" s="917"/>
      <c r="AN254" s="917"/>
      <c r="AO254" s="918"/>
      <c r="AP254" s="453" t="s">
        <v>994</v>
      </c>
      <c r="AQ254" s="262"/>
      <c r="AR254" s="262"/>
      <c r="AS254" s="262"/>
      <c r="AT254" s="910"/>
      <c r="AU254" s="911"/>
      <c r="AV254" s="911"/>
      <c r="AW254" s="912"/>
    </row>
    <row r="255" spans="1:49" ht="14.25" hidden="1" customHeight="1">
      <c r="A255" s="931"/>
      <c r="B255" s="916"/>
      <c r="C255" s="917"/>
      <c r="D255" s="917"/>
      <c r="E255" s="917"/>
      <c r="F255" s="917"/>
      <c r="G255" s="917"/>
      <c r="H255" s="917"/>
      <c r="I255" s="917"/>
      <c r="J255" s="917"/>
      <c r="K255" s="917"/>
      <c r="L255" s="917"/>
      <c r="M255" s="917"/>
      <c r="N255" s="917"/>
      <c r="O255" s="917"/>
      <c r="P255" s="917"/>
      <c r="Q255" s="917"/>
      <c r="R255" s="917"/>
      <c r="S255" s="917"/>
      <c r="T255" s="917"/>
      <c r="U255" s="918"/>
      <c r="V255" s="916"/>
      <c r="W255" s="917"/>
      <c r="X255" s="917"/>
      <c r="Y255" s="917"/>
      <c r="Z255" s="917"/>
      <c r="AA255" s="917"/>
      <c r="AB255" s="917"/>
      <c r="AC255" s="917"/>
      <c r="AD255" s="917"/>
      <c r="AE255" s="917"/>
      <c r="AF255" s="917"/>
      <c r="AG255" s="917"/>
      <c r="AH255" s="917"/>
      <c r="AI255" s="917"/>
      <c r="AJ255" s="917"/>
      <c r="AK255" s="917"/>
      <c r="AL255" s="917"/>
      <c r="AM255" s="917"/>
      <c r="AN255" s="917"/>
      <c r="AO255" s="918"/>
      <c r="AP255" s="935" t="s">
        <v>992</v>
      </c>
      <c r="AQ255" s="936"/>
      <c r="AR255" s="936"/>
      <c r="AS255" s="937"/>
      <c r="AT255" s="938"/>
      <c r="AU255" s="939"/>
      <c r="AV255" s="939"/>
      <c r="AW255" s="940"/>
    </row>
    <row r="256" spans="1:49" ht="14.25" hidden="1" customHeight="1">
      <c r="A256" s="931"/>
      <c r="B256" s="916"/>
      <c r="C256" s="917"/>
      <c r="D256" s="917"/>
      <c r="E256" s="917"/>
      <c r="F256" s="917"/>
      <c r="G256" s="917"/>
      <c r="H256" s="917"/>
      <c r="I256" s="917"/>
      <c r="J256" s="917"/>
      <c r="K256" s="917"/>
      <c r="L256" s="917"/>
      <c r="M256" s="917"/>
      <c r="N256" s="917"/>
      <c r="O256" s="917"/>
      <c r="P256" s="917"/>
      <c r="Q256" s="917"/>
      <c r="R256" s="917"/>
      <c r="S256" s="917"/>
      <c r="T256" s="917"/>
      <c r="U256" s="918"/>
      <c r="V256" s="916"/>
      <c r="W256" s="917"/>
      <c r="X256" s="917"/>
      <c r="Y256" s="917"/>
      <c r="Z256" s="917"/>
      <c r="AA256" s="917"/>
      <c r="AB256" s="917"/>
      <c r="AC256" s="917"/>
      <c r="AD256" s="917"/>
      <c r="AE256" s="917"/>
      <c r="AF256" s="917"/>
      <c r="AG256" s="917"/>
      <c r="AH256" s="917"/>
      <c r="AI256" s="917"/>
      <c r="AJ256" s="917"/>
      <c r="AK256" s="917"/>
      <c r="AL256" s="917"/>
      <c r="AM256" s="917"/>
      <c r="AN256" s="917"/>
      <c r="AO256" s="918"/>
      <c r="AP256" s="935"/>
      <c r="AQ256" s="936"/>
      <c r="AR256" s="936"/>
      <c r="AS256" s="937"/>
      <c r="AT256" s="941"/>
      <c r="AU256" s="942"/>
      <c r="AV256" s="942"/>
      <c r="AW256" s="943"/>
    </row>
    <row r="257" spans="1:49" ht="14.25" hidden="1" customHeight="1">
      <c r="A257" s="931"/>
      <c r="B257" s="916"/>
      <c r="C257" s="917"/>
      <c r="D257" s="917"/>
      <c r="E257" s="917"/>
      <c r="F257" s="917"/>
      <c r="G257" s="917"/>
      <c r="H257" s="917"/>
      <c r="I257" s="917"/>
      <c r="J257" s="917"/>
      <c r="K257" s="917"/>
      <c r="L257" s="917"/>
      <c r="M257" s="917"/>
      <c r="N257" s="917"/>
      <c r="O257" s="917"/>
      <c r="P257" s="917"/>
      <c r="Q257" s="917"/>
      <c r="R257" s="917"/>
      <c r="S257" s="917"/>
      <c r="T257" s="917"/>
      <c r="U257" s="918"/>
      <c r="V257" s="916"/>
      <c r="W257" s="917"/>
      <c r="X257" s="917"/>
      <c r="Y257" s="917"/>
      <c r="Z257" s="917"/>
      <c r="AA257" s="917"/>
      <c r="AB257" s="917"/>
      <c r="AC257" s="917"/>
      <c r="AD257" s="917"/>
      <c r="AE257" s="917"/>
      <c r="AF257" s="917"/>
      <c r="AG257" s="917"/>
      <c r="AH257" s="917"/>
      <c r="AI257" s="917"/>
      <c r="AJ257" s="917"/>
      <c r="AK257" s="917"/>
      <c r="AL257" s="917"/>
      <c r="AM257" s="917"/>
      <c r="AN257" s="917"/>
      <c r="AO257" s="918"/>
      <c r="AP257" s="944" t="s">
        <v>993</v>
      </c>
      <c r="AQ257" s="945"/>
      <c r="AR257" s="945"/>
      <c r="AS257" s="945"/>
      <c r="AT257" s="938"/>
      <c r="AU257" s="939"/>
      <c r="AV257" s="939"/>
      <c r="AW257" s="940"/>
    </row>
    <row r="258" spans="1:49" ht="14.25" hidden="1" customHeight="1">
      <c r="A258" s="931"/>
      <c r="B258" s="916"/>
      <c r="C258" s="917"/>
      <c r="D258" s="917"/>
      <c r="E258" s="917"/>
      <c r="F258" s="917"/>
      <c r="G258" s="917"/>
      <c r="H258" s="917"/>
      <c r="I258" s="917"/>
      <c r="J258" s="917"/>
      <c r="K258" s="917"/>
      <c r="L258" s="917"/>
      <c r="M258" s="917"/>
      <c r="N258" s="917"/>
      <c r="O258" s="917"/>
      <c r="P258" s="917"/>
      <c r="Q258" s="917"/>
      <c r="R258" s="917"/>
      <c r="S258" s="917"/>
      <c r="T258" s="917"/>
      <c r="U258" s="918"/>
      <c r="V258" s="916"/>
      <c r="W258" s="917"/>
      <c r="X258" s="917"/>
      <c r="Y258" s="917"/>
      <c r="Z258" s="917"/>
      <c r="AA258" s="917"/>
      <c r="AB258" s="917"/>
      <c r="AC258" s="917"/>
      <c r="AD258" s="917"/>
      <c r="AE258" s="917"/>
      <c r="AF258" s="917"/>
      <c r="AG258" s="917"/>
      <c r="AH258" s="917"/>
      <c r="AI258" s="917"/>
      <c r="AJ258" s="917"/>
      <c r="AK258" s="917"/>
      <c r="AL258" s="917"/>
      <c r="AM258" s="917"/>
      <c r="AN258" s="917"/>
      <c r="AO258" s="918"/>
      <c r="AP258" s="944"/>
      <c r="AQ258" s="945"/>
      <c r="AR258" s="945"/>
      <c r="AS258" s="945"/>
      <c r="AT258" s="941"/>
      <c r="AU258" s="942"/>
      <c r="AV258" s="942"/>
      <c r="AW258" s="943"/>
    </row>
    <row r="259" spans="1:49" ht="14.25" hidden="1" customHeight="1">
      <c r="A259" s="931"/>
      <c r="B259" s="919"/>
      <c r="C259" s="920"/>
      <c r="D259" s="920"/>
      <c r="E259" s="920"/>
      <c r="F259" s="920"/>
      <c r="G259" s="920"/>
      <c r="H259" s="920"/>
      <c r="I259" s="920"/>
      <c r="J259" s="920"/>
      <c r="K259" s="920"/>
      <c r="L259" s="920"/>
      <c r="M259" s="920"/>
      <c r="N259" s="920"/>
      <c r="O259" s="920"/>
      <c r="P259" s="920"/>
      <c r="Q259" s="920"/>
      <c r="R259" s="920"/>
      <c r="S259" s="920"/>
      <c r="T259" s="920"/>
      <c r="U259" s="921"/>
      <c r="V259" s="919"/>
      <c r="W259" s="920"/>
      <c r="X259" s="920"/>
      <c r="Y259" s="920"/>
      <c r="Z259" s="920"/>
      <c r="AA259" s="920"/>
      <c r="AB259" s="920"/>
      <c r="AC259" s="920"/>
      <c r="AD259" s="920"/>
      <c r="AE259" s="920"/>
      <c r="AF259" s="920"/>
      <c r="AG259" s="920"/>
      <c r="AH259" s="920"/>
      <c r="AI259" s="920"/>
      <c r="AJ259" s="920"/>
      <c r="AK259" s="920"/>
      <c r="AL259" s="920"/>
      <c r="AM259" s="920"/>
      <c r="AN259" s="920"/>
      <c r="AO259" s="921"/>
      <c r="AP259" s="946" t="str">
        <f t="array" aca="1" ref="AP259" ca="1">IF(RepairsPhotoIdentifier33="","",IF(INDIRECT("PropertyInspectionCatagoryPhoto"&amp;RIGHT("0"&amp;RepairsPhotoIdentifier33,2))="","",INDIRECT("PropertyInspectionCatagoryPhoto"&amp;RIGHT("0"&amp;RepairsPhotoIdentifier33,2))))</f>
        <v/>
      </c>
      <c r="AQ259" s="962"/>
      <c r="AR259" s="962"/>
      <c r="AS259" s="962"/>
      <c r="AT259" s="962"/>
      <c r="AU259" s="962"/>
      <c r="AV259" s="962"/>
      <c r="AW259" s="963"/>
    </row>
    <row r="260" spans="1:49" ht="14.25" hidden="1" customHeight="1">
      <c r="A260" s="931">
        <v>34</v>
      </c>
      <c r="B260" s="913"/>
      <c r="C260" s="914"/>
      <c r="D260" s="914"/>
      <c r="E260" s="914"/>
      <c r="F260" s="914"/>
      <c r="G260" s="914"/>
      <c r="H260" s="914"/>
      <c r="I260" s="914"/>
      <c r="J260" s="914"/>
      <c r="K260" s="914"/>
      <c r="L260" s="914"/>
      <c r="M260" s="914"/>
      <c r="N260" s="914"/>
      <c r="O260" s="914"/>
      <c r="P260" s="914"/>
      <c r="Q260" s="914"/>
      <c r="R260" s="914"/>
      <c r="S260" s="914"/>
      <c r="T260" s="914"/>
      <c r="U260" s="915"/>
      <c r="V260" s="913"/>
      <c r="W260" s="914"/>
      <c r="X260" s="914"/>
      <c r="Y260" s="914"/>
      <c r="Z260" s="914"/>
      <c r="AA260" s="914"/>
      <c r="AB260" s="914"/>
      <c r="AC260" s="914"/>
      <c r="AD260" s="914"/>
      <c r="AE260" s="914"/>
      <c r="AF260" s="914"/>
      <c r="AG260" s="914"/>
      <c r="AH260" s="914"/>
      <c r="AI260" s="914"/>
      <c r="AJ260" s="914"/>
      <c r="AK260" s="914"/>
      <c r="AL260" s="914"/>
      <c r="AM260" s="914"/>
      <c r="AN260" s="914"/>
      <c r="AO260" s="915"/>
      <c r="AP260" s="450" t="s">
        <v>990</v>
      </c>
      <c r="AQ260" s="451"/>
      <c r="AR260" s="451"/>
      <c r="AS260" s="452"/>
      <c r="AT260" s="932"/>
      <c r="AU260" s="933"/>
      <c r="AV260" s="933"/>
      <c r="AW260" s="934"/>
    </row>
    <row r="261" spans="1:49" ht="14.25" hidden="1" customHeight="1">
      <c r="A261" s="931"/>
      <c r="B261" s="916"/>
      <c r="C261" s="917"/>
      <c r="D261" s="917"/>
      <c r="E261" s="917"/>
      <c r="F261" s="917"/>
      <c r="G261" s="917"/>
      <c r="H261" s="917"/>
      <c r="I261" s="917"/>
      <c r="J261" s="917"/>
      <c r="K261" s="917"/>
      <c r="L261" s="917"/>
      <c r="M261" s="917"/>
      <c r="N261" s="917"/>
      <c r="O261" s="917"/>
      <c r="P261" s="917"/>
      <c r="Q261" s="917"/>
      <c r="R261" s="917"/>
      <c r="S261" s="917"/>
      <c r="T261" s="917"/>
      <c r="U261" s="918"/>
      <c r="V261" s="916"/>
      <c r="W261" s="917"/>
      <c r="X261" s="917"/>
      <c r="Y261" s="917"/>
      <c r="Z261" s="917"/>
      <c r="AA261" s="917"/>
      <c r="AB261" s="917"/>
      <c r="AC261" s="917"/>
      <c r="AD261" s="917"/>
      <c r="AE261" s="917"/>
      <c r="AF261" s="917"/>
      <c r="AG261" s="917"/>
      <c r="AH261" s="917"/>
      <c r="AI261" s="917"/>
      <c r="AJ261" s="917"/>
      <c r="AK261" s="917"/>
      <c r="AL261" s="917"/>
      <c r="AM261" s="917"/>
      <c r="AN261" s="917"/>
      <c r="AO261" s="918"/>
      <c r="AP261" s="453" t="s">
        <v>991</v>
      </c>
      <c r="AQ261" s="262"/>
      <c r="AR261" s="262"/>
      <c r="AS261" s="262"/>
      <c r="AT261" s="910"/>
      <c r="AU261" s="911"/>
      <c r="AV261" s="911"/>
      <c r="AW261" s="912"/>
    </row>
    <row r="262" spans="1:49" ht="14.25" hidden="1" customHeight="1">
      <c r="A262" s="931"/>
      <c r="B262" s="916"/>
      <c r="C262" s="917"/>
      <c r="D262" s="917"/>
      <c r="E262" s="917"/>
      <c r="F262" s="917"/>
      <c r="G262" s="917"/>
      <c r="H262" s="917"/>
      <c r="I262" s="917"/>
      <c r="J262" s="917"/>
      <c r="K262" s="917"/>
      <c r="L262" s="917"/>
      <c r="M262" s="917"/>
      <c r="N262" s="917"/>
      <c r="O262" s="917"/>
      <c r="P262" s="917"/>
      <c r="Q262" s="917"/>
      <c r="R262" s="917"/>
      <c r="S262" s="917"/>
      <c r="T262" s="917"/>
      <c r="U262" s="918"/>
      <c r="V262" s="916"/>
      <c r="W262" s="917"/>
      <c r="X262" s="917"/>
      <c r="Y262" s="917"/>
      <c r="Z262" s="917"/>
      <c r="AA262" s="917"/>
      <c r="AB262" s="917"/>
      <c r="AC262" s="917"/>
      <c r="AD262" s="917"/>
      <c r="AE262" s="917"/>
      <c r="AF262" s="917"/>
      <c r="AG262" s="917"/>
      <c r="AH262" s="917"/>
      <c r="AI262" s="917"/>
      <c r="AJ262" s="917"/>
      <c r="AK262" s="917"/>
      <c r="AL262" s="917"/>
      <c r="AM262" s="917"/>
      <c r="AN262" s="917"/>
      <c r="AO262" s="918"/>
      <c r="AP262" s="935" t="s">
        <v>992</v>
      </c>
      <c r="AQ262" s="936"/>
      <c r="AR262" s="936"/>
      <c r="AS262" s="937"/>
      <c r="AT262" s="938"/>
      <c r="AU262" s="939"/>
      <c r="AV262" s="939"/>
      <c r="AW262" s="940"/>
    </row>
    <row r="263" spans="1:49" ht="14.25" hidden="1" customHeight="1">
      <c r="A263" s="931"/>
      <c r="B263" s="916"/>
      <c r="C263" s="917"/>
      <c r="D263" s="917"/>
      <c r="E263" s="917"/>
      <c r="F263" s="917"/>
      <c r="G263" s="917"/>
      <c r="H263" s="917"/>
      <c r="I263" s="917"/>
      <c r="J263" s="917"/>
      <c r="K263" s="917"/>
      <c r="L263" s="917"/>
      <c r="M263" s="917"/>
      <c r="N263" s="917"/>
      <c r="O263" s="917"/>
      <c r="P263" s="917"/>
      <c r="Q263" s="917"/>
      <c r="R263" s="917"/>
      <c r="S263" s="917"/>
      <c r="T263" s="917"/>
      <c r="U263" s="918"/>
      <c r="V263" s="916"/>
      <c r="W263" s="917"/>
      <c r="X263" s="917"/>
      <c r="Y263" s="917"/>
      <c r="Z263" s="917"/>
      <c r="AA263" s="917"/>
      <c r="AB263" s="917"/>
      <c r="AC263" s="917"/>
      <c r="AD263" s="917"/>
      <c r="AE263" s="917"/>
      <c r="AF263" s="917"/>
      <c r="AG263" s="917"/>
      <c r="AH263" s="917"/>
      <c r="AI263" s="917"/>
      <c r="AJ263" s="917"/>
      <c r="AK263" s="917"/>
      <c r="AL263" s="917"/>
      <c r="AM263" s="917"/>
      <c r="AN263" s="917"/>
      <c r="AO263" s="918"/>
      <c r="AP263" s="935"/>
      <c r="AQ263" s="936"/>
      <c r="AR263" s="936"/>
      <c r="AS263" s="937"/>
      <c r="AT263" s="941"/>
      <c r="AU263" s="942"/>
      <c r="AV263" s="942"/>
      <c r="AW263" s="943"/>
    </row>
    <row r="264" spans="1:49" ht="14.25" hidden="1" customHeight="1">
      <c r="A264" s="931"/>
      <c r="B264" s="916"/>
      <c r="C264" s="917"/>
      <c r="D264" s="917"/>
      <c r="E264" s="917"/>
      <c r="F264" s="917"/>
      <c r="G264" s="917"/>
      <c r="H264" s="917"/>
      <c r="I264" s="917"/>
      <c r="J264" s="917"/>
      <c r="K264" s="917"/>
      <c r="L264" s="917"/>
      <c r="M264" s="917"/>
      <c r="N264" s="917"/>
      <c r="O264" s="917"/>
      <c r="P264" s="917"/>
      <c r="Q264" s="917"/>
      <c r="R264" s="917"/>
      <c r="S264" s="917"/>
      <c r="T264" s="917"/>
      <c r="U264" s="918"/>
      <c r="V264" s="916"/>
      <c r="W264" s="917"/>
      <c r="X264" s="917"/>
      <c r="Y264" s="917"/>
      <c r="Z264" s="917"/>
      <c r="AA264" s="917"/>
      <c r="AB264" s="917"/>
      <c r="AC264" s="917"/>
      <c r="AD264" s="917"/>
      <c r="AE264" s="917"/>
      <c r="AF264" s="917"/>
      <c r="AG264" s="917"/>
      <c r="AH264" s="917"/>
      <c r="AI264" s="917"/>
      <c r="AJ264" s="917"/>
      <c r="AK264" s="917"/>
      <c r="AL264" s="917"/>
      <c r="AM264" s="917"/>
      <c r="AN264" s="917"/>
      <c r="AO264" s="918"/>
      <c r="AP264" s="944" t="s">
        <v>993</v>
      </c>
      <c r="AQ264" s="945"/>
      <c r="AR264" s="945"/>
      <c r="AS264" s="945"/>
      <c r="AT264" s="938"/>
      <c r="AU264" s="939"/>
      <c r="AV264" s="939"/>
      <c r="AW264" s="940"/>
    </row>
    <row r="265" spans="1:49" ht="14.25" hidden="1" customHeight="1">
      <c r="A265" s="931"/>
      <c r="B265" s="916"/>
      <c r="C265" s="917"/>
      <c r="D265" s="917"/>
      <c r="E265" s="917"/>
      <c r="F265" s="917"/>
      <c r="G265" s="917"/>
      <c r="H265" s="917"/>
      <c r="I265" s="917"/>
      <c r="J265" s="917"/>
      <c r="K265" s="917"/>
      <c r="L265" s="917"/>
      <c r="M265" s="917"/>
      <c r="N265" s="917"/>
      <c r="O265" s="917"/>
      <c r="P265" s="917"/>
      <c r="Q265" s="917"/>
      <c r="R265" s="917"/>
      <c r="S265" s="917"/>
      <c r="T265" s="917"/>
      <c r="U265" s="918"/>
      <c r="V265" s="916"/>
      <c r="W265" s="917"/>
      <c r="X265" s="917"/>
      <c r="Y265" s="917"/>
      <c r="Z265" s="917"/>
      <c r="AA265" s="917"/>
      <c r="AB265" s="917"/>
      <c r="AC265" s="917"/>
      <c r="AD265" s="917"/>
      <c r="AE265" s="917"/>
      <c r="AF265" s="917"/>
      <c r="AG265" s="917"/>
      <c r="AH265" s="917"/>
      <c r="AI265" s="917"/>
      <c r="AJ265" s="917"/>
      <c r="AK265" s="917"/>
      <c r="AL265" s="917"/>
      <c r="AM265" s="917"/>
      <c r="AN265" s="917"/>
      <c r="AO265" s="918"/>
      <c r="AP265" s="944"/>
      <c r="AQ265" s="945"/>
      <c r="AR265" s="945"/>
      <c r="AS265" s="945"/>
      <c r="AT265" s="941"/>
      <c r="AU265" s="942"/>
      <c r="AV265" s="942"/>
      <c r="AW265" s="943"/>
    </row>
    <row r="266" spans="1:49" ht="14.25" hidden="1" customHeight="1">
      <c r="A266" s="931"/>
      <c r="B266" s="919"/>
      <c r="C266" s="920"/>
      <c r="D266" s="920"/>
      <c r="E266" s="920"/>
      <c r="F266" s="920"/>
      <c r="G266" s="920"/>
      <c r="H266" s="920"/>
      <c r="I266" s="920"/>
      <c r="J266" s="920"/>
      <c r="K266" s="920"/>
      <c r="L266" s="920"/>
      <c r="M266" s="920"/>
      <c r="N266" s="920"/>
      <c r="O266" s="920"/>
      <c r="P266" s="920"/>
      <c r="Q266" s="920"/>
      <c r="R266" s="920"/>
      <c r="S266" s="920"/>
      <c r="T266" s="920"/>
      <c r="U266" s="921"/>
      <c r="V266" s="919"/>
      <c r="W266" s="920"/>
      <c r="X266" s="920"/>
      <c r="Y266" s="920"/>
      <c r="Z266" s="920"/>
      <c r="AA266" s="920"/>
      <c r="AB266" s="920"/>
      <c r="AC266" s="920"/>
      <c r="AD266" s="920"/>
      <c r="AE266" s="920"/>
      <c r="AF266" s="920"/>
      <c r="AG266" s="920"/>
      <c r="AH266" s="920"/>
      <c r="AI266" s="920"/>
      <c r="AJ266" s="920"/>
      <c r="AK266" s="920"/>
      <c r="AL266" s="920"/>
      <c r="AM266" s="920"/>
      <c r="AN266" s="920"/>
      <c r="AO266" s="921"/>
      <c r="AP266" s="946" t="str">
        <f t="array" aca="1" ref="AP266" ca="1">IF(RepairsPhotoIdentifier34="","",IF(INDIRECT("PropertyInspectionCatagoryPhoto"&amp;RIGHT("0"&amp;RepairsPhotoIdentifier34,2))="","",INDIRECT("PropertyInspectionCatagoryPhoto"&amp;RIGHT("0"&amp;RepairsPhotoIdentifier34,2))))</f>
        <v/>
      </c>
      <c r="AQ266" s="962"/>
      <c r="AR266" s="962"/>
      <c r="AS266" s="962"/>
      <c r="AT266" s="962"/>
      <c r="AU266" s="962"/>
      <c r="AV266" s="962"/>
      <c r="AW266" s="963"/>
    </row>
    <row r="267" spans="1:49" ht="14.25" hidden="1" customHeight="1">
      <c r="A267" s="931">
        <v>35</v>
      </c>
      <c r="B267" s="913"/>
      <c r="C267" s="914"/>
      <c r="D267" s="914"/>
      <c r="E267" s="914"/>
      <c r="F267" s="914"/>
      <c r="G267" s="914"/>
      <c r="H267" s="914"/>
      <c r="I267" s="914"/>
      <c r="J267" s="914"/>
      <c r="K267" s="914"/>
      <c r="L267" s="914"/>
      <c r="M267" s="914"/>
      <c r="N267" s="914"/>
      <c r="O267" s="914"/>
      <c r="P267" s="914"/>
      <c r="Q267" s="914"/>
      <c r="R267" s="914"/>
      <c r="S267" s="914"/>
      <c r="T267" s="914"/>
      <c r="U267" s="915"/>
      <c r="V267" s="913"/>
      <c r="W267" s="914"/>
      <c r="X267" s="914"/>
      <c r="Y267" s="914"/>
      <c r="Z267" s="914"/>
      <c r="AA267" s="914"/>
      <c r="AB267" s="914"/>
      <c r="AC267" s="914"/>
      <c r="AD267" s="914"/>
      <c r="AE267" s="914"/>
      <c r="AF267" s="914"/>
      <c r="AG267" s="914"/>
      <c r="AH267" s="914"/>
      <c r="AI267" s="914"/>
      <c r="AJ267" s="914"/>
      <c r="AK267" s="914"/>
      <c r="AL267" s="914"/>
      <c r="AM267" s="914"/>
      <c r="AN267" s="914"/>
      <c r="AO267" s="915"/>
      <c r="AP267" s="450" t="s">
        <v>990</v>
      </c>
      <c r="AQ267" s="451"/>
      <c r="AR267" s="451"/>
      <c r="AS267" s="452"/>
      <c r="AT267" s="932"/>
      <c r="AU267" s="933"/>
      <c r="AV267" s="933"/>
      <c r="AW267" s="934"/>
    </row>
    <row r="268" spans="1:49" ht="14.25" hidden="1" customHeight="1">
      <c r="A268" s="931"/>
      <c r="B268" s="916"/>
      <c r="C268" s="917"/>
      <c r="D268" s="917"/>
      <c r="E268" s="917"/>
      <c r="F268" s="917"/>
      <c r="G268" s="917"/>
      <c r="H268" s="917"/>
      <c r="I268" s="917"/>
      <c r="J268" s="917"/>
      <c r="K268" s="917"/>
      <c r="L268" s="917"/>
      <c r="M268" s="917"/>
      <c r="N268" s="917"/>
      <c r="O268" s="917"/>
      <c r="P268" s="917"/>
      <c r="Q268" s="917"/>
      <c r="R268" s="917"/>
      <c r="S268" s="917"/>
      <c r="T268" s="917"/>
      <c r="U268" s="918"/>
      <c r="V268" s="916"/>
      <c r="W268" s="917"/>
      <c r="X268" s="917"/>
      <c r="Y268" s="917"/>
      <c r="Z268" s="917"/>
      <c r="AA268" s="917"/>
      <c r="AB268" s="917"/>
      <c r="AC268" s="917"/>
      <c r="AD268" s="917"/>
      <c r="AE268" s="917"/>
      <c r="AF268" s="917"/>
      <c r="AG268" s="917"/>
      <c r="AH268" s="917"/>
      <c r="AI268" s="917"/>
      <c r="AJ268" s="917"/>
      <c r="AK268" s="917"/>
      <c r="AL268" s="917"/>
      <c r="AM268" s="917"/>
      <c r="AN268" s="917"/>
      <c r="AO268" s="918"/>
      <c r="AP268" s="453" t="s">
        <v>994</v>
      </c>
      <c r="AQ268" s="262"/>
      <c r="AR268" s="262"/>
      <c r="AS268" s="262"/>
      <c r="AT268" s="910"/>
      <c r="AU268" s="911"/>
      <c r="AV268" s="911"/>
      <c r="AW268" s="912"/>
    </row>
    <row r="269" spans="1:49" ht="14.25" hidden="1" customHeight="1">
      <c r="A269" s="931"/>
      <c r="B269" s="916"/>
      <c r="C269" s="917"/>
      <c r="D269" s="917"/>
      <c r="E269" s="917"/>
      <c r="F269" s="917"/>
      <c r="G269" s="917"/>
      <c r="H269" s="917"/>
      <c r="I269" s="917"/>
      <c r="J269" s="917"/>
      <c r="K269" s="917"/>
      <c r="L269" s="917"/>
      <c r="M269" s="917"/>
      <c r="N269" s="917"/>
      <c r="O269" s="917"/>
      <c r="P269" s="917"/>
      <c r="Q269" s="917"/>
      <c r="R269" s="917"/>
      <c r="S269" s="917"/>
      <c r="T269" s="917"/>
      <c r="U269" s="918"/>
      <c r="V269" s="916"/>
      <c r="W269" s="917"/>
      <c r="X269" s="917"/>
      <c r="Y269" s="917"/>
      <c r="Z269" s="917"/>
      <c r="AA269" s="917"/>
      <c r="AB269" s="917"/>
      <c r="AC269" s="917"/>
      <c r="AD269" s="917"/>
      <c r="AE269" s="917"/>
      <c r="AF269" s="917"/>
      <c r="AG269" s="917"/>
      <c r="AH269" s="917"/>
      <c r="AI269" s="917"/>
      <c r="AJ269" s="917"/>
      <c r="AK269" s="917"/>
      <c r="AL269" s="917"/>
      <c r="AM269" s="917"/>
      <c r="AN269" s="917"/>
      <c r="AO269" s="918"/>
      <c r="AP269" s="935" t="s">
        <v>992</v>
      </c>
      <c r="AQ269" s="936"/>
      <c r="AR269" s="936"/>
      <c r="AS269" s="937"/>
      <c r="AT269" s="938"/>
      <c r="AU269" s="939"/>
      <c r="AV269" s="939"/>
      <c r="AW269" s="940"/>
    </row>
    <row r="270" spans="1:49" ht="14.25" hidden="1" customHeight="1">
      <c r="A270" s="931"/>
      <c r="B270" s="916"/>
      <c r="C270" s="917"/>
      <c r="D270" s="917"/>
      <c r="E270" s="917"/>
      <c r="F270" s="917"/>
      <c r="G270" s="917"/>
      <c r="H270" s="917"/>
      <c r="I270" s="917"/>
      <c r="J270" s="917"/>
      <c r="K270" s="917"/>
      <c r="L270" s="917"/>
      <c r="M270" s="917"/>
      <c r="N270" s="917"/>
      <c r="O270" s="917"/>
      <c r="P270" s="917"/>
      <c r="Q270" s="917"/>
      <c r="R270" s="917"/>
      <c r="S270" s="917"/>
      <c r="T270" s="917"/>
      <c r="U270" s="918"/>
      <c r="V270" s="916"/>
      <c r="W270" s="917"/>
      <c r="X270" s="917"/>
      <c r="Y270" s="917"/>
      <c r="Z270" s="917"/>
      <c r="AA270" s="917"/>
      <c r="AB270" s="917"/>
      <c r="AC270" s="917"/>
      <c r="AD270" s="917"/>
      <c r="AE270" s="917"/>
      <c r="AF270" s="917"/>
      <c r="AG270" s="917"/>
      <c r="AH270" s="917"/>
      <c r="AI270" s="917"/>
      <c r="AJ270" s="917"/>
      <c r="AK270" s="917"/>
      <c r="AL270" s="917"/>
      <c r="AM270" s="917"/>
      <c r="AN270" s="917"/>
      <c r="AO270" s="918"/>
      <c r="AP270" s="935"/>
      <c r="AQ270" s="936"/>
      <c r="AR270" s="936"/>
      <c r="AS270" s="937"/>
      <c r="AT270" s="941"/>
      <c r="AU270" s="942"/>
      <c r="AV270" s="942"/>
      <c r="AW270" s="943"/>
    </row>
    <row r="271" spans="1:49" ht="14.25" hidden="1" customHeight="1">
      <c r="A271" s="931"/>
      <c r="B271" s="916"/>
      <c r="C271" s="917"/>
      <c r="D271" s="917"/>
      <c r="E271" s="917"/>
      <c r="F271" s="917"/>
      <c r="G271" s="917"/>
      <c r="H271" s="917"/>
      <c r="I271" s="917"/>
      <c r="J271" s="917"/>
      <c r="K271" s="917"/>
      <c r="L271" s="917"/>
      <c r="M271" s="917"/>
      <c r="N271" s="917"/>
      <c r="O271" s="917"/>
      <c r="P271" s="917"/>
      <c r="Q271" s="917"/>
      <c r="R271" s="917"/>
      <c r="S271" s="917"/>
      <c r="T271" s="917"/>
      <c r="U271" s="918"/>
      <c r="V271" s="916"/>
      <c r="W271" s="917"/>
      <c r="X271" s="917"/>
      <c r="Y271" s="917"/>
      <c r="Z271" s="917"/>
      <c r="AA271" s="917"/>
      <c r="AB271" s="917"/>
      <c r="AC271" s="917"/>
      <c r="AD271" s="917"/>
      <c r="AE271" s="917"/>
      <c r="AF271" s="917"/>
      <c r="AG271" s="917"/>
      <c r="AH271" s="917"/>
      <c r="AI271" s="917"/>
      <c r="AJ271" s="917"/>
      <c r="AK271" s="917"/>
      <c r="AL271" s="917"/>
      <c r="AM271" s="917"/>
      <c r="AN271" s="917"/>
      <c r="AO271" s="918"/>
      <c r="AP271" s="944" t="s">
        <v>993</v>
      </c>
      <c r="AQ271" s="945"/>
      <c r="AR271" s="945"/>
      <c r="AS271" s="945"/>
      <c r="AT271" s="938"/>
      <c r="AU271" s="939"/>
      <c r="AV271" s="939"/>
      <c r="AW271" s="940"/>
    </row>
    <row r="272" spans="1:49" ht="14.25" hidden="1" customHeight="1">
      <c r="A272" s="931"/>
      <c r="B272" s="916"/>
      <c r="C272" s="917"/>
      <c r="D272" s="917"/>
      <c r="E272" s="917"/>
      <c r="F272" s="917"/>
      <c r="G272" s="917"/>
      <c r="H272" s="917"/>
      <c r="I272" s="917"/>
      <c r="J272" s="917"/>
      <c r="K272" s="917"/>
      <c r="L272" s="917"/>
      <c r="M272" s="917"/>
      <c r="N272" s="917"/>
      <c r="O272" s="917"/>
      <c r="P272" s="917"/>
      <c r="Q272" s="917"/>
      <c r="R272" s="917"/>
      <c r="S272" s="917"/>
      <c r="T272" s="917"/>
      <c r="U272" s="918"/>
      <c r="V272" s="916"/>
      <c r="W272" s="917"/>
      <c r="X272" s="917"/>
      <c r="Y272" s="917"/>
      <c r="Z272" s="917"/>
      <c r="AA272" s="917"/>
      <c r="AB272" s="917"/>
      <c r="AC272" s="917"/>
      <c r="AD272" s="917"/>
      <c r="AE272" s="917"/>
      <c r="AF272" s="917"/>
      <c r="AG272" s="917"/>
      <c r="AH272" s="917"/>
      <c r="AI272" s="917"/>
      <c r="AJ272" s="917"/>
      <c r="AK272" s="917"/>
      <c r="AL272" s="917"/>
      <c r="AM272" s="917"/>
      <c r="AN272" s="917"/>
      <c r="AO272" s="918"/>
      <c r="AP272" s="944"/>
      <c r="AQ272" s="945"/>
      <c r="AR272" s="945"/>
      <c r="AS272" s="945"/>
      <c r="AT272" s="941"/>
      <c r="AU272" s="942"/>
      <c r="AV272" s="942"/>
      <c r="AW272" s="943"/>
    </row>
    <row r="273" spans="1:49" ht="14.25" hidden="1" customHeight="1">
      <c r="A273" s="931"/>
      <c r="B273" s="919"/>
      <c r="C273" s="920"/>
      <c r="D273" s="920"/>
      <c r="E273" s="920"/>
      <c r="F273" s="920"/>
      <c r="G273" s="920"/>
      <c r="H273" s="920"/>
      <c r="I273" s="920"/>
      <c r="J273" s="920"/>
      <c r="K273" s="920"/>
      <c r="L273" s="920"/>
      <c r="M273" s="920"/>
      <c r="N273" s="920"/>
      <c r="O273" s="920"/>
      <c r="P273" s="920"/>
      <c r="Q273" s="920"/>
      <c r="R273" s="920"/>
      <c r="S273" s="920"/>
      <c r="T273" s="920"/>
      <c r="U273" s="921"/>
      <c r="V273" s="919"/>
      <c r="W273" s="920"/>
      <c r="X273" s="920"/>
      <c r="Y273" s="920"/>
      <c r="Z273" s="920"/>
      <c r="AA273" s="920"/>
      <c r="AB273" s="920"/>
      <c r="AC273" s="920"/>
      <c r="AD273" s="920"/>
      <c r="AE273" s="920"/>
      <c r="AF273" s="920"/>
      <c r="AG273" s="920"/>
      <c r="AH273" s="920"/>
      <c r="AI273" s="920"/>
      <c r="AJ273" s="920"/>
      <c r="AK273" s="920"/>
      <c r="AL273" s="920"/>
      <c r="AM273" s="920"/>
      <c r="AN273" s="920"/>
      <c r="AO273" s="921"/>
      <c r="AP273" s="946" t="str">
        <f t="array" aca="1" ref="AP273" ca="1">IF(RepairsPhotoIdentifier35="","",IF(INDIRECT("PropertyInspectionCatagoryPhoto"&amp;RIGHT("0"&amp;RepairsPhotoIdentifier35,2))="","",INDIRECT("PropertyInspectionCatagoryPhoto"&amp;RIGHT("0"&amp;RepairsPhotoIdentifier35,2))))</f>
        <v/>
      </c>
      <c r="AQ273" s="962"/>
      <c r="AR273" s="962"/>
      <c r="AS273" s="962"/>
      <c r="AT273" s="962"/>
      <c r="AU273" s="962"/>
      <c r="AV273" s="962"/>
      <c r="AW273" s="963"/>
    </row>
    <row r="274" spans="1:49" ht="14.25" hidden="1" customHeight="1">
      <c r="A274" s="931">
        <v>36</v>
      </c>
      <c r="B274" s="913"/>
      <c r="C274" s="914"/>
      <c r="D274" s="914"/>
      <c r="E274" s="914"/>
      <c r="F274" s="914"/>
      <c r="G274" s="914"/>
      <c r="H274" s="914"/>
      <c r="I274" s="914"/>
      <c r="J274" s="914"/>
      <c r="K274" s="914"/>
      <c r="L274" s="914"/>
      <c r="M274" s="914"/>
      <c r="N274" s="914"/>
      <c r="O274" s="914"/>
      <c r="P274" s="914"/>
      <c r="Q274" s="914"/>
      <c r="R274" s="914"/>
      <c r="S274" s="914"/>
      <c r="T274" s="914"/>
      <c r="U274" s="915"/>
      <c r="V274" s="913"/>
      <c r="W274" s="914"/>
      <c r="X274" s="914"/>
      <c r="Y274" s="914"/>
      <c r="Z274" s="914"/>
      <c r="AA274" s="914"/>
      <c r="AB274" s="914"/>
      <c r="AC274" s="914"/>
      <c r="AD274" s="914"/>
      <c r="AE274" s="914"/>
      <c r="AF274" s="914"/>
      <c r="AG274" s="914"/>
      <c r="AH274" s="914"/>
      <c r="AI274" s="914"/>
      <c r="AJ274" s="914"/>
      <c r="AK274" s="914"/>
      <c r="AL274" s="914"/>
      <c r="AM274" s="914"/>
      <c r="AN274" s="914"/>
      <c r="AO274" s="915"/>
      <c r="AP274" s="450" t="s">
        <v>990</v>
      </c>
      <c r="AQ274" s="451"/>
      <c r="AR274" s="451"/>
      <c r="AS274" s="452"/>
      <c r="AT274" s="932"/>
      <c r="AU274" s="933"/>
      <c r="AV274" s="933"/>
      <c r="AW274" s="934"/>
    </row>
    <row r="275" spans="1:49" ht="14.25" hidden="1" customHeight="1">
      <c r="A275" s="931"/>
      <c r="B275" s="916"/>
      <c r="C275" s="917"/>
      <c r="D275" s="917"/>
      <c r="E275" s="917"/>
      <c r="F275" s="917"/>
      <c r="G275" s="917"/>
      <c r="H275" s="917"/>
      <c r="I275" s="917"/>
      <c r="J275" s="917"/>
      <c r="K275" s="917"/>
      <c r="L275" s="917"/>
      <c r="M275" s="917"/>
      <c r="N275" s="917"/>
      <c r="O275" s="917"/>
      <c r="P275" s="917"/>
      <c r="Q275" s="917"/>
      <c r="R275" s="917"/>
      <c r="S275" s="917"/>
      <c r="T275" s="917"/>
      <c r="U275" s="918"/>
      <c r="V275" s="916"/>
      <c r="W275" s="917"/>
      <c r="X275" s="917"/>
      <c r="Y275" s="917"/>
      <c r="Z275" s="917"/>
      <c r="AA275" s="917"/>
      <c r="AB275" s="917"/>
      <c r="AC275" s="917"/>
      <c r="AD275" s="917"/>
      <c r="AE275" s="917"/>
      <c r="AF275" s="917"/>
      <c r="AG275" s="917"/>
      <c r="AH275" s="917"/>
      <c r="AI275" s="917"/>
      <c r="AJ275" s="917"/>
      <c r="AK275" s="917"/>
      <c r="AL275" s="917"/>
      <c r="AM275" s="917"/>
      <c r="AN275" s="917"/>
      <c r="AO275" s="918"/>
      <c r="AP275" s="453" t="s">
        <v>991</v>
      </c>
      <c r="AQ275" s="262"/>
      <c r="AR275" s="262"/>
      <c r="AS275" s="262"/>
      <c r="AT275" s="910"/>
      <c r="AU275" s="911"/>
      <c r="AV275" s="911"/>
      <c r="AW275" s="912"/>
    </row>
    <row r="276" spans="1:49" ht="14.25" hidden="1" customHeight="1">
      <c r="A276" s="931"/>
      <c r="B276" s="916"/>
      <c r="C276" s="917"/>
      <c r="D276" s="917"/>
      <c r="E276" s="917"/>
      <c r="F276" s="917"/>
      <c r="G276" s="917"/>
      <c r="H276" s="917"/>
      <c r="I276" s="917"/>
      <c r="J276" s="917"/>
      <c r="K276" s="917"/>
      <c r="L276" s="917"/>
      <c r="M276" s="917"/>
      <c r="N276" s="917"/>
      <c r="O276" s="917"/>
      <c r="P276" s="917"/>
      <c r="Q276" s="917"/>
      <c r="R276" s="917"/>
      <c r="S276" s="917"/>
      <c r="T276" s="917"/>
      <c r="U276" s="918"/>
      <c r="V276" s="916"/>
      <c r="W276" s="917"/>
      <c r="X276" s="917"/>
      <c r="Y276" s="917"/>
      <c r="Z276" s="917"/>
      <c r="AA276" s="917"/>
      <c r="AB276" s="917"/>
      <c r="AC276" s="917"/>
      <c r="AD276" s="917"/>
      <c r="AE276" s="917"/>
      <c r="AF276" s="917"/>
      <c r="AG276" s="917"/>
      <c r="AH276" s="917"/>
      <c r="AI276" s="917"/>
      <c r="AJ276" s="917"/>
      <c r="AK276" s="917"/>
      <c r="AL276" s="917"/>
      <c r="AM276" s="917"/>
      <c r="AN276" s="917"/>
      <c r="AO276" s="918"/>
      <c r="AP276" s="935" t="s">
        <v>992</v>
      </c>
      <c r="AQ276" s="936"/>
      <c r="AR276" s="936"/>
      <c r="AS276" s="937"/>
      <c r="AT276" s="938"/>
      <c r="AU276" s="939"/>
      <c r="AV276" s="939"/>
      <c r="AW276" s="940"/>
    </row>
    <row r="277" spans="1:49" ht="14.25" hidden="1" customHeight="1">
      <c r="A277" s="931"/>
      <c r="B277" s="916"/>
      <c r="C277" s="917"/>
      <c r="D277" s="917"/>
      <c r="E277" s="917"/>
      <c r="F277" s="917"/>
      <c r="G277" s="917"/>
      <c r="H277" s="917"/>
      <c r="I277" s="917"/>
      <c r="J277" s="917"/>
      <c r="K277" s="917"/>
      <c r="L277" s="917"/>
      <c r="M277" s="917"/>
      <c r="N277" s="917"/>
      <c r="O277" s="917"/>
      <c r="P277" s="917"/>
      <c r="Q277" s="917"/>
      <c r="R277" s="917"/>
      <c r="S277" s="917"/>
      <c r="T277" s="917"/>
      <c r="U277" s="918"/>
      <c r="V277" s="916"/>
      <c r="W277" s="917"/>
      <c r="X277" s="917"/>
      <c r="Y277" s="917"/>
      <c r="Z277" s="917"/>
      <c r="AA277" s="917"/>
      <c r="AB277" s="917"/>
      <c r="AC277" s="917"/>
      <c r="AD277" s="917"/>
      <c r="AE277" s="917"/>
      <c r="AF277" s="917"/>
      <c r="AG277" s="917"/>
      <c r="AH277" s="917"/>
      <c r="AI277" s="917"/>
      <c r="AJ277" s="917"/>
      <c r="AK277" s="917"/>
      <c r="AL277" s="917"/>
      <c r="AM277" s="917"/>
      <c r="AN277" s="917"/>
      <c r="AO277" s="918"/>
      <c r="AP277" s="935"/>
      <c r="AQ277" s="936"/>
      <c r="AR277" s="936"/>
      <c r="AS277" s="937"/>
      <c r="AT277" s="941"/>
      <c r="AU277" s="942"/>
      <c r="AV277" s="942"/>
      <c r="AW277" s="943"/>
    </row>
    <row r="278" spans="1:49" ht="14.25" hidden="1" customHeight="1">
      <c r="A278" s="931"/>
      <c r="B278" s="916"/>
      <c r="C278" s="917"/>
      <c r="D278" s="917"/>
      <c r="E278" s="917"/>
      <c r="F278" s="917"/>
      <c r="G278" s="917"/>
      <c r="H278" s="917"/>
      <c r="I278" s="917"/>
      <c r="J278" s="917"/>
      <c r="K278" s="917"/>
      <c r="L278" s="917"/>
      <c r="M278" s="917"/>
      <c r="N278" s="917"/>
      <c r="O278" s="917"/>
      <c r="P278" s="917"/>
      <c r="Q278" s="917"/>
      <c r="R278" s="917"/>
      <c r="S278" s="917"/>
      <c r="T278" s="917"/>
      <c r="U278" s="918"/>
      <c r="V278" s="916"/>
      <c r="W278" s="917"/>
      <c r="X278" s="917"/>
      <c r="Y278" s="917"/>
      <c r="Z278" s="917"/>
      <c r="AA278" s="917"/>
      <c r="AB278" s="917"/>
      <c r="AC278" s="917"/>
      <c r="AD278" s="917"/>
      <c r="AE278" s="917"/>
      <c r="AF278" s="917"/>
      <c r="AG278" s="917"/>
      <c r="AH278" s="917"/>
      <c r="AI278" s="917"/>
      <c r="AJ278" s="917"/>
      <c r="AK278" s="917"/>
      <c r="AL278" s="917"/>
      <c r="AM278" s="917"/>
      <c r="AN278" s="917"/>
      <c r="AO278" s="918"/>
      <c r="AP278" s="944" t="s">
        <v>993</v>
      </c>
      <c r="AQ278" s="945"/>
      <c r="AR278" s="945"/>
      <c r="AS278" s="945"/>
      <c r="AT278" s="938"/>
      <c r="AU278" s="939"/>
      <c r="AV278" s="939"/>
      <c r="AW278" s="940"/>
    </row>
    <row r="279" spans="1:49" ht="14.25" hidden="1" customHeight="1">
      <c r="A279" s="931"/>
      <c r="B279" s="916"/>
      <c r="C279" s="917"/>
      <c r="D279" s="917"/>
      <c r="E279" s="917"/>
      <c r="F279" s="917"/>
      <c r="G279" s="917"/>
      <c r="H279" s="917"/>
      <c r="I279" s="917"/>
      <c r="J279" s="917"/>
      <c r="K279" s="917"/>
      <c r="L279" s="917"/>
      <c r="M279" s="917"/>
      <c r="N279" s="917"/>
      <c r="O279" s="917"/>
      <c r="P279" s="917"/>
      <c r="Q279" s="917"/>
      <c r="R279" s="917"/>
      <c r="S279" s="917"/>
      <c r="T279" s="917"/>
      <c r="U279" s="918"/>
      <c r="V279" s="916"/>
      <c r="W279" s="917"/>
      <c r="X279" s="917"/>
      <c r="Y279" s="917"/>
      <c r="Z279" s="917"/>
      <c r="AA279" s="917"/>
      <c r="AB279" s="917"/>
      <c r="AC279" s="917"/>
      <c r="AD279" s="917"/>
      <c r="AE279" s="917"/>
      <c r="AF279" s="917"/>
      <c r="AG279" s="917"/>
      <c r="AH279" s="917"/>
      <c r="AI279" s="917"/>
      <c r="AJ279" s="917"/>
      <c r="AK279" s="917"/>
      <c r="AL279" s="917"/>
      <c r="AM279" s="917"/>
      <c r="AN279" s="917"/>
      <c r="AO279" s="918"/>
      <c r="AP279" s="944"/>
      <c r="AQ279" s="945"/>
      <c r="AR279" s="945"/>
      <c r="AS279" s="945"/>
      <c r="AT279" s="941"/>
      <c r="AU279" s="942"/>
      <c r="AV279" s="942"/>
      <c r="AW279" s="943"/>
    </row>
    <row r="280" spans="1:49" ht="14.25" hidden="1" customHeight="1">
      <c r="A280" s="931"/>
      <c r="B280" s="919"/>
      <c r="C280" s="920"/>
      <c r="D280" s="920"/>
      <c r="E280" s="920"/>
      <c r="F280" s="920"/>
      <c r="G280" s="920"/>
      <c r="H280" s="920"/>
      <c r="I280" s="920"/>
      <c r="J280" s="920"/>
      <c r="K280" s="920"/>
      <c r="L280" s="920"/>
      <c r="M280" s="920"/>
      <c r="N280" s="920"/>
      <c r="O280" s="920"/>
      <c r="P280" s="920"/>
      <c r="Q280" s="920"/>
      <c r="R280" s="920"/>
      <c r="S280" s="920"/>
      <c r="T280" s="920"/>
      <c r="U280" s="921"/>
      <c r="V280" s="919"/>
      <c r="W280" s="920"/>
      <c r="X280" s="920"/>
      <c r="Y280" s="920"/>
      <c r="Z280" s="920"/>
      <c r="AA280" s="920"/>
      <c r="AB280" s="920"/>
      <c r="AC280" s="920"/>
      <c r="AD280" s="920"/>
      <c r="AE280" s="920"/>
      <c r="AF280" s="920"/>
      <c r="AG280" s="920"/>
      <c r="AH280" s="920"/>
      <c r="AI280" s="920"/>
      <c r="AJ280" s="920"/>
      <c r="AK280" s="920"/>
      <c r="AL280" s="920"/>
      <c r="AM280" s="920"/>
      <c r="AN280" s="920"/>
      <c r="AO280" s="921"/>
      <c r="AP280" s="946" t="str">
        <f t="array" aca="1" ref="AP280" ca="1">IF(RepairsPhotoIdentifier36="","",IF(INDIRECT("PropertyInspectionCatagoryPhoto"&amp;RIGHT("0"&amp;RepairsPhotoIdentifier36,2))="","",INDIRECT("PropertyInspectionCatagoryPhoto"&amp;RIGHT("0"&amp;RepairsPhotoIdentifier36,2))))</f>
        <v/>
      </c>
      <c r="AQ280" s="962"/>
      <c r="AR280" s="962"/>
      <c r="AS280" s="962"/>
      <c r="AT280" s="962"/>
      <c r="AU280" s="962"/>
      <c r="AV280" s="962"/>
      <c r="AW280" s="963"/>
    </row>
    <row r="281" spans="1:49" ht="14.25" hidden="1" customHeight="1">
      <c r="A281" s="931">
        <v>37</v>
      </c>
      <c r="B281" s="913"/>
      <c r="C281" s="914"/>
      <c r="D281" s="914"/>
      <c r="E281" s="914"/>
      <c r="F281" s="914"/>
      <c r="G281" s="914"/>
      <c r="H281" s="914"/>
      <c r="I281" s="914"/>
      <c r="J281" s="914"/>
      <c r="K281" s="914"/>
      <c r="L281" s="914"/>
      <c r="M281" s="914"/>
      <c r="N281" s="914"/>
      <c r="O281" s="914"/>
      <c r="P281" s="914"/>
      <c r="Q281" s="914"/>
      <c r="R281" s="914"/>
      <c r="S281" s="914"/>
      <c r="T281" s="914"/>
      <c r="U281" s="915"/>
      <c r="V281" s="913"/>
      <c r="W281" s="914"/>
      <c r="X281" s="914"/>
      <c r="Y281" s="914"/>
      <c r="Z281" s="914"/>
      <c r="AA281" s="914"/>
      <c r="AB281" s="914"/>
      <c r="AC281" s="914"/>
      <c r="AD281" s="914"/>
      <c r="AE281" s="914"/>
      <c r="AF281" s="914"/>
      <c r="AG281" s="914"/>
      <c r="AH281" s="914"/>
      <c r="AI281" s="914"/>
      <c r="AJ281" s="914"/>
      <c r="AK281" s="914"/>
      <c r="AL281" s="914"/>
      <c r="AM281" s="914"/>
      <c r="AN281" s="914"/>
      <c r="AO281" s="915"/>
      <c r="AP281" s="450" t="s">
        <v>990</v>
      </c>
      <c r="AQ281" s="451"/>
      <c r="AR281" s="451"/>
      <c r="AS281" s="452"/>
      <c r="AT281" s="932"/>
      <c r="AU281" s="933"/>
      <c r="AV281" s="933"/>
      <c r="AW281" s="934"/>
    </row>
    <row r="282" spans="1:49" ht="14.25" hidden="1" customHeight="1">
      <c r="A282" s="931"/>
      <c r="B282" s="916"/>
      <c r="C282" s="917"/>
      <c r="D282" s="917"/>
      <c r="E282" s="917"/>
      <c r="F282" s="917"/>
      <c r="G282" s="917"/>
      <c r="H282" s="917"/>
      <c r="I282" s="917"/>
      <c r="J282" s="917"/>
      <c r="K282" s="917"/>
      <c r="L282" s="917"/>
      <c r="M282" s="917"/>
      <c r="N282" s="917"/>
      <c r="O282" s="917"/>
      <c r="P282" s="917"/>
      <c r="Q282" s="917"/>
      <c r="R282" s="917"/>
      <c r="S282" s="917"/>
      <c r="T282" s="917"/>
      <c r="U282" s="918"/>
      <c r="V282" s="916"/>
      <c r="W282" s="917"/>
      <c r="X282" s="917"/>
      <c r="Y282" s="917"/>
      <c r="Z282" s="917"/>
      <c r="AA282" s="917"/>
      <c r="AB282" s="917"/>
      <c r="AC282" s="917"/>
      <c r="AD282" s="917"/>
      <c r="AE282" s="917"/>
      <c r="AF282" s="917"/>
      <c r="AG282" s="917"/>
      <c r="AH282" s="917"/>
      <c r="AI282" s="917"/>
      <c r="AJ282" s="917"/>
      <c r="AK282" s="917"/>
      <c r="AL282" s="917"/>
      <c r="AM282" s="917"/>
      <c r="AN282" s="917"/>
      <c r="AO282" s="918"/>
      <c r="AP282" s="453" t="s">
        <v>994</v>
      </c>
      <c r="AQ282" s="262"/>
      <c r="AR282" s="262"/>
      <c r="AS282" s="262"/>
      <c r="AT282" s="910"/>
      <c r="AU282" s="911"/>
      <c r="AV282" s="911"/>
      <c r="AW282" s="912"/>
    </row>
    <row r="283" spans="1:49" ht="14.25" hidden="1" customHeight="1">
      <c r="A283" s="931"/>
      <c r="B283" s="916"/>
      <c r="C283" s="917"/>
      <c r="D283" s="917"/>
      <c r="E283" s="917"/>
      <c r="F283" s="917"/>
      <c r="G283" s="917"/>
      <c r="H283" s="917"/>
      <c r="I283" s="917"/>
      <c r="J283" s="917"/>
      <c r="K283" s="917"/>
      <c r="L283" s="917"/>
      <c r="M283" s="917"/>
      <c r="N283" s="917"/>
      <c r="O283" s="917"/>
      <c r="P283" s="917"/>
      <c r="Q283" s="917"/>
      <c r="R283" s="917"/>
      <c r="S283" s="917"/>
      <c r="T283" s="917"/>
      <c r="U283" s="918"/>
      <c r="V283" s="916"/>
      <c r="W283" s="917"/>
      <c r="X283" s="917"/>
      <c r="Y283" s="917"/>
      <c r="Z283" s="917"/>
      <c r="AA283" s="917"/>
      <c r="AB283" s="917"/>
      <c r="AC283" s="917"/>
      <c r="AD283" s="917"/>
      <c r="AE283" s="917"/>
      <c r="AF283" s="917"/>
      <c r="AG283" s="917"/>
      <c r="AH283" s="917"/>
      <c r="AI283" s="917"/>
      <c r="AJ283" s="917"/>
      <c r="AK283" s="917"/>
      <c r="AL283" s="917"/>
      <c r="AM283" s="917"/>
      <c r="AN283" s="917"/>
      <c r="AO283" s="918"/>
      <c r="AP283" s="935" t="s">
        <v>992</v>
      </c>
      <c r="AQ283" s="936"/>
      <c r="AR283" s="936"/>
      <c r="AS283" s="937"/>
      <c r="AT283" s="938"/>
      <c r="AU283" s="939"/>
      <c r="AV283" s="939"/>
      <c r="AW283" s="940"/>
    </row>
    <row r="284" spans="1:49" ht="14.25" hidden="1" customHeight="1">
      <c r="A284" s="931"/>
      <c r="B284" s="916"/>
      <c r="C284" s="917"/>
      <c r="D284" s="917"/>
      <c r="E284" s="917"/>
      <c r="F284" s="917"/>
      <c r="G284" s="917"/>
      <c r="H284" s="917"/>
      <c r="I284" s="917"/>
      <c r="J284" s="917"/>
      <c r="K284" s="917"/>
      <c r="L284" s="917"/>
      <c r="M284" s="917"/>
      <c r="N284" s="917"/>
      <c r="O284" s="917"/>
      <c r="P284" s="917"/>
      <c r="Q284" s="917"/>
      <c r="R284" s="917"/>
      <c r="S284" s="917"/>
      <c r="T284" s="917"/>
      <c r="U284" s="918"/>
      <c r="V284" s="916"/>
      <c r="W284" s="917"/>
      <c r="X284" s="917"/>
      <c r="Y284" s="917"/>
      <c r="Z284" s="917"/>
      <c r="AA284" s="917"/>
      <c r="AB284" s="917"/>
      <c r="AC284" s="917"/>
      <c r="AD284" s="917"/>
      <c r="AE284" s="917"/>
      <c r="AF284" s="917"/>
      <c r="AG284" s="917"/>
      <c r="AH284" s="917"/>
      <c r="AI284" s="917"/>
      <c r="AJ284" s="917"/>
      <c r="AK284" s="917"/>
      <c r="AL284" s="917"/>
      <c r="AM284" s="917"/>
      <c r="AN284" s="917"/>
      <c r="AO284" s="918"/>
      <c r="AP284" s="935"/>
      <c r="AQ284" s="936"/>
      <c r="AR284" s="936"/>
      <c r="AS284" s="937"/>
      <c r="AT284" s="941"/>
      <c r="AU284" s="942"/>
      <c r="AV284" s="942"/>
      <c r="AW284" s="943"/>
    </row>
    <row r="285" spans="1:49" ht="14.25" hidden="1" customHeight="1">
      <c r="A285" s="931"/>
      <c r="B285" s="916"/>
      <c r="C285" s="917"/>
      <c r="D285" s="917"/>
      <c r="E285" s="917"/>
      <c r="F285" s="917"/>
      <c r="G285" s="917"/>
      <c r="H285" s="917"/>
      <c r="I285" s="917"/>
      <c r="J285" s="917"/>
      <c r="K285" s="917"/>
      <c r="L285" s="917"/>
      <c r="M285" s="917"/>
      <c r="N285" s="917"/>
      <c r="O285" s="917"/>
      <c r="P285" s="917"/>
      <c r="Q285" s="917"/>
      <c r="R285" s="917"/>
      <c r="S285" s="917"/>
      <c r="T285" s="917"/>
      <c r="U285" s="918"/>
      <c r="V285" s="916"/>
      <c r="W285" s="917"/>
      <c r="X285" s="917"/>
      <c r="Y285" s="917"/>
      <c r="Z285" s="917"/>
      <c r="AA285" s="917"/>
      <c r="AB285" s="917"/>
      <c r="AC285" s="917"/>
      <c r="AD285" s="917"/>
      <c r="AE285" s="917"/>
      <c r="AF285" s="917"/>
      <c r="AG285" s="917"/>
      <c r="AH285" s="917"/>
      <c r="AI285" s="917"/>
      <c r="AJ285" s="917"/>
      <c r="AK285" s="917"/>
      <c r="AL285" s="917"/>
      <c r="AM285" s="917"/>
      <c r="AN285" s="917"/>
      <c r="AO285" s="918"/>
      <c r="AP285" s="944" t="s">
        <v>993</v>
      </c>
      <c r="AQ285" s="945"/>
      <c r="AR285" s="945"/>
      <c r="AS285" s="945"/>
      <c r="AT285" s="938"/>
      <c r="AU285" s="939"/>
      <c r="AV285" s="939"/>
      <c r="AW285" s="940"/>
    </row>
    <row r="286" spans="1:49" ht="14.25" hidden="1" customHeight="1">
      <c r="A286" s="931"/>
      <c r="B286" s="916"/>
      <c r="C286" s="917"/>
      <c r="D286" s="917"/>
      <c r="E286" s="917"/>
      <c r="F286" s="917"/>
      <c r="G286" s="917"/>
      <c r="H286" s="917"/>
      <c r="I286" s="917"/>
      <c r="J286" s="917"/>
      <c r="K286" s="917"/>
      <c r="L286" s="917"/>
      <c r="M286" s="917"/>
      <c r="N286" s="917"/>
      <c r="O286" s="917"/>
      <c r="P286" s="917"/>
      <c r="Q286" s="917"/>
      <c r="R286" s="917"/>
      <c r="S286" s="917"/>
      <c r="T286" s="917"/>
      <c r="U286" s="918"/>
      <c r="V286" s="916"/>
      <c r="W286" s="917"/>
      <c r="X286" s="917"/>
      <c r="Y286" s="917"/>
      <c r="Z286" s="917"/>
      <c r="AA286" s="917"/>
      <c r="AB286" s="917"/>
      <c r="AC286" s="917"/>
      <c r="AD286" s="917"/>
      <c r="AE286" s="917"/>
      <c r="AF286" s="917"/>
      <c r="AG286" s="917"/>
      <c r="AH286" s="917"/>
      <c r="AI286" s="917"/>
      <c r="AJ286" s="917"/>
      <c r="AK286" s="917"/>
      <c r="AL286" s="917"/>
      <c r="AM286" s="917"/>
      <c r="AN286" s="917"/>
      <c r="AO286" s="918"/>
      <c r="AP286" s="944"/>
      <c r="AQ286" s="945"/>
      <c r="AR286" s="945"/>
      <c r="AS286" s="945"/>
      <c r="AT286" s="941"/>
      <c r="AU286" s="942"/>
      <c r="AV286" s="942"/>
      <c r="AW286" s="943"/>
    </row>
    <row r="287" spans="1:49" ht="14.25" hidden="1" customHeight="1">
      <c r="A287" s="931"/>
      <c r="B287" s="919"/>
      <c r="C287" s="920"/>
      <c r="D287" s="920"/>
      <c r="E287" s="920"/>
      <c r="F287" s="920"/>
      <c r="G287" s="920"/>
      <c r="H287" s="920"/>
      <c r="I287" s="920"/>
      <c r="J287" s="920"/>
      <c r="K287" s="920"/>
      <c r="L287" s="920"/>
      <c r="M287" s="920"/>
      <c r="N287" s="920"/>
      <c r="O287" s="920"/>
      <c r="P287" s="920"/>
      <c r="Q287" s="920"/>
      <c r="R287" s="920"/>
      <c r="S287" s="920"/>
      <c r="T287" s="920"/>
      <c r="U287" s="921"/>
      <c r="V287" s="919"/>
      <c r="W287" s="920"/>
      <c r="X287" s="920"/>
      <c r="Y287" s="920"/>
      <c r="Z287" s="920"/>
      <c r="AA287" s="920"/>
      <c r="AB287" s="920"/>
      <c r="AC287" s="920"/>
      <c r="AD287" s="920"/>
      <c r="AE287" s="920"/>
      <c r="AF287" s="920"/>
      <c r="AG287" s="920"/>
      <c r="AH287" s="920"/>
      <c r="AI287" s="920"/>
      <c r="AJ287" s="920"/>
      <c r="AK287" s="920"/>
      <c r="AL287" s="920"/>
      <c r="AM287" s="920"/>
      <c r="AN287" s="920"/>
      <c r="AO287" s="921"/>
      <c r="AP287" s="946" t="str">
        <f t="array" aca="1" ref="AP287" ca="1">IF(RepairsPhotoIdentifier37="","",IF(INDIRECT("PropertyInspectionCatagoryPhoto"&amp;RIGHT("0"&amp;RepairsPhotoIdentifier37,2))="","",INDIRECT("PropertyInspectionCatagoryPhoto"&amp;RIGHT("0"&amp;RepairsPhotoIdentifier37,2))))</f>
        <v/>
      </c>
      <c r="AQ287" s="962"/>
      <c r="AR287" s="962"/>
      <c r="AS287" s="962"/>
      <c r="AT287" s="962"/>
      <c r="AU287" s="962"/>
      <c r="AV287" s="962"/>
      <c r="AW287" s="963"/>
    </row>
    <row r="288" spans="1:49" ht="14.25" hidden="1" customHeight="1">
      <c r="A288" s="931">
        <v>38</v>
      </c>
      <c r="B288" s="913"/>
      <c r="C288" s="914"/>
      <c r="D288" s="914"/>
      <c r="E288" s="914"/>
      <c r="F288" s="914"/>
      <c r="G288" s="914"/>
      <c r="H288" s="914"/>
      <c r="I288" s="914"/>
      <c r="J288" s="914"/>
      <c r="K288" s="914"/>
      <c r="L288" s="914"/>
      <c r="M288" s="914"/>
      <c r="N288" s="914"/>
      <c r="O288" s="914"/>
      <c r="P288" s="914"/>
      <c r="Q288" s="914"/>
      <c r="R288" s="914"/>
      <c r="S288" s="914"/>
      <c r="T288" s="914"/>
      <c r="U288" s="915"/>
      <c r="V288" s="913"/>
      <c r="W288" s="914"/>
      <c r="X288" s="914"/>
      <c r="Y288" s="914"/>
      <c r="Z288" s="914"/>
      <c r="AA288" s="914"/>
      <c r="AB288" s="914"/>
      <c r="AC288" s="914"/>
      <c r="AD288" s="914"/>
      <c r="AE288" s="914"/>
      <c r="AF288" s="914"/>
      <c r="AG288" s="914"/>
      <c r="AH288" s="914"/>
      <c r="AI288" s="914"/>
      <c r="AJ288" s="914"/>
      <c r="AK288" s="914"/>
      <c r="AL288" s="914"/>
      <c r="AM288" s="914"/>
      <c r="AN288" s="914"/>
      <c r="AO288" s="915"/>
      <c r="AP288" s="450" t="s">
        <v>990</v>
      </c>
      <c r="AQ288" s="451"/>
      <c r="AR288" s="451"/>
      <c r="AS288" s="452"/>
      <c r="AT288" s="932"/>
      <c r="AU288" s="933"/>
      <c r="AV288" s="933"/>
      <c r="AW288" s="934"/>
    </row>
    <row r="289" spans="1:49" ht="14.25" hidden="1" customHeight="1">
      <c r="A289" s="931"/>
      <c r="B289" s="916"/>
      <c r="C289" s="917"/>
      <c r="D289" s="917"/>
      <c r="E289" s="917"/>
      <c r="F289" s="917"/>
      <c r="G289" s="917"/>
      <c r="H289" s="917"/>
      <c r="I289" s="917"/>
      <c r="J289" s="917"/>
      <c r="K289" s="917"/>
      <c r="L289" s="917"/>
      <c r="M289" s="917"/>
      <c r="N289" s="917"/>
      <c r="O289" s="917"/>
      <c r="P289" s="917"/>
      <c r="Q289" s="917"/>
      <c r="R289" s="917"/>
      <c r="S289" s="917"/>
      <c r="T289" s="917"/>
      <c r="U289" s="918"/>
      <c r="V289" s="916"/>
      <c r="W289" s="917"/>
      <c r="X289" s="917"/>
      <c r="Y289" s="917"/>
      <c r="Z289" s="917"/>
      <c r="AA289" s="917"/>
      <c r="AB289" s="917"/>
      <c r="AC289" s="917"/>
      <c r="AD289" s="917"/>
      <c r="AE289" s="917"/>
      <c r="AF289" s="917"/>
      <c r="AG289" s="917"/>
      <c r="AH289" s="917"/>
      <c r="AI289" s="917"/>
      <c r="AJ289" s="917"/>
      <c r="AK289" s="917"/>
      <c r="AL289" s="917"/>
      <c r="AM289" s="917"/>
      <c r="AN289" s="917"/>
      <c r="AO289" s="918"/>
      <c r="AP289" s="453" t="s">
        <v>991</v>
      </c>
      <c r="AQ289" s="262"/>
      <c r="AR289" s="262"/>
      <c r="AS289" s="262"/>
      <c r="AT289" s="910"/>
      <c r="AU289" s="911"/>
      <c r="AV289" s="911"/>
      <c r="AW289" s="912"/>
    </row>
    <row r="290" spans="1:49" ht="14.25" hidden="1" customHeight="1">
      <c r="A290" s="931"/>
      <c r="B290" s="916"/>
      <c r="C290" s="917"/>
      <c r="D290" s="917"/>
      <c r="E290" s="917"/>
      <c r="F290" s="917"/>
      <c r="G290" s="917"/>
      <c r="H290" s="917"/>
      <c r="I290" s="917"/>
      <c r="J290" s="917"/>
      <c r="K290" s="917"/>
      <c r="L290" s="917"/>
      <c r="M290" s="917"/>
      <c r="N290" s="917"/>
      <c r="O290" s="917"/>
      <c r="P290" s="917"/>
      <c r="Q290" s="917"/>
      <c r="R290" s="917"/>
      <c r="S290" s="917"/>
      <c r="T290" s="917"/>
      <c r="U290" s="918"/>
      <c r="V290" s="916"/>
      <c r="W290" s="917"/>
      <c r="X290" s="917"/>
      <c r="Y290" s="917"/>
      <c r="Z290" s="917"/>
      <c r="AA290" s="917"/>
      <c r="AB290" s="917"/>
      <c r="AC290" s="917"/>
      <c r="AD290" s="917"/>
      <c r="AE290" s="917"/>
      <c r="AF290" s="917"/>
      <c r="AG290" s="917"/>
      <c r="AH290" s="917"/>
      <c r="AI290" s="917"/>
      <c r="AJ290" s="917"/>
      <c r="AK290" s="917"/>
      <c r="AL290" s="917"/>
      <c r="AM290" s="917"/>
      <c r="AN290" s="917"/>
      <c r="AO290" s="918"/>
      <c r="AP290" s="935" t="s">
        <v>992</v>
      </c>
      <c r="AQ290" s="936"/>
      <c r="AR290" s="936"/>
      <c r="AS290" s="937"/>
      <c r="AT290" s="938"/>
      <c r="AU290" s="939"/>
      <c r="AV290" s="939"/>
      <c r="AW290" s="940"/>
    </row>
    <row r="291" spans="1:49" ht="14.25" hidden="1" customHeight="1">
      <c r="A291" s="931"/>
      <c r="B291" s="916"/>
      <c r="C291" s="917"/>
      <c r="D291" s="917"/>
      <c r="E291" s="917"/>
      <c r="F291" s="917"/>
      <c r="G291" s="917"/>
      <c r="H291" s="917"/>
      <c r="I291" s="917"/>
      <c r="J291" s="917"/>
      <c r="K291" s="917"/>
      <c r="L291" s="917"/>
      <c r="M291" s="917"/>
      <c r="N291" s="917"/>
      <c r="O291" s="917"/>
      <c r="P291" s="917"/>
      <c r="Q291" s="917"/>
      <c r="R291" s="917"/>
      <c r="S291" s="917"/>
      <c r="T291" s="917"/>
      <c r="U291" s="918"/>
      <c r="V291" s="916"/>
      <c r="W291" s="917"/>
      <c r="X291" s="917"/>
      <c r="Y291" s="917"/>
      <c r="Z291" s="917"/>
      <c r="AA291" s="917"/>
      <c r="AB291" s="917"/>
      <c r="AC291" s="917"/>
      <c r="AD291" s="917"/>
      <c r="AE291" s="917"/>
      <c r="AF291" s="917"/>
      <c r="AG291" s="917"/>
      <c r="AH291" s="917"/>
      <c r="AI291" s="917"/>
      <c r="AJ291" s="917"/>
      <c r="AK291" s="917"/>
      <c r="AL291" s="917"/>
      <c r="AM291" s="917"/>
      <c r="AN291" s="917"/>
      <c r="AO291" s="918"/>
      <c r="AP291" s="935"/>
      <c r="AQ291" s="936"/>
      <c r="AR291" s="936"/>
      <c r="AS291" s="937"/>
      <c r="AT291" s="941"/>
      <c r="AU291" s="942"/>
      <c r="AV291" s="942"/>
      <c r="AW291" s="943"/>
    </row>
    <row r="292" spans="1:49" ht="14.25" hidden="1" customHeight="1">
      <c r="A292" s="931"/>
      <c r="B292" s="916"/>
      <c r="C292" s="917"/>
      <c r="D292" s="917"/>
      <c r="E292" s="917"/>
      <c r="F292" s="917"/>
      <c r="G292" s="917"/>
      <c r="H292" s="917"/>
      <c r="I292" s="917"/>
      <c r="J292" s="917"/>
      <c r="K292" s="917"/>
      <c r="L292" s="917"/>
      <c r="M292" s="917"/>
      <c r="N292" s="917"/>
      <c r="O292" s="917"/>
      <c r="P292" s="917"/>
      <c r="Q292" s="917"/>
      <c r="R292" s="917"/>
      <c r="S292" s="917"/>
      <c r="T292" s="917"/>
      <c r="U292" s="918"/>
      <c r="V292" s="916"/>
      <c r="W292" s="917"/>
      <c r="X292" s="917"/>
      <c r="Y292" s="917"/>
      <c r="Z292" s="917"/>
      <c r="AA292" s="917"/>
      <c r="AB292" s="917"/>
      <c r="AC292" s="917"/>
      <c r="AD292" s="917"/>
      <c r="AE292" s="917"/>
      <c r="AF292" s="917"/>
      <c r="AG292" s="917"/>
      <c r="AH292" s="917"/>
      <c r="AI292" s="917"/>
      <c r="AJ292" s="917"/>
      <c r="AK292" s="917"/>
      <c r="AL292" s="917"/>
      <c r="AM292" s="917"/>
      <c r="AN292" s="917"/>
      <c r="AO292" s="918"/>
      <c r="AP292" s="944" t="s">
        <v>993</v>
      </c>
      <c r="AQ292" s="945"/>
      <c r="AR292" s="945"/>
      <c r="AS292" s="945"/>
      <c r="AT292" s="938"/>
      <c r="AU292" s="939"/>
      <c r="AV292" s="939"/>
      <c r="AW292" s="940"/>
    </row>
    <row r="293" spans="1:49" ht="14.25" hidden="1" customHeight="1">
      <c r="A293" s="931"/>
      <c r="B293" s="916"/>
      <c r="C293" s="917"/>
      <c r="D293" s="917"/>
      <c r="E293" s="917"/>
      <c r="F293" s="917"/>
      <c r="G293" s="917"/>
      <c r="H293" s="917"/>
      <c r="I293" s="917"/>
      <c r="J293" s="917"/>
      <c r="K293" s="917"/>
      <c r="L293" s="917"/>
      <c r="M293" s="917"/>
      <c r="N293" s="917"/>
      <c r="O293" s="917"/>
      <c r="P293" s="917"/>
      <c r="Q293" s="917"/>
      <c r="R293" s="917"/>
      <c r="S293" s="917"/>
      <c r="T293" s="917"/>
      <c r="U293" s="918"/>
      <c r="V293" s="916"/>
      <c r="W293" s="917"/>
      <c r="X293" s="917"/>
      <c r="Y293" s="917"/>
      <c r="Z293" s="917"/>
      <c r="AA293" s="917"/>
      <c r="AB293" s="917"/>
      <c r="AC293" s="917"/>
      <c r="AD293" s="917"/>
      <c r="AE293" s="917"/>
      <c r="AF293" s="917"/>
      <c r="AG293" s="917"/>
      <c r="AH293" s="917"/>
      <c r="AI293" s="917"/>
      <c r="AJ293" s="917"/>
      <c r="AK293" s="917"/>
      <c r="AL293" s="917"/>
      <c r="AM293" s="917"/>
      <c r="AN293" s="917"/>
      <c r="AO293" s="918"/>
      <c r="AP293" s="944"/>
      <c r="AQ293" s="945"/>
      <c r="AR293" s="945"/>
      <c r="AS293" s="945"/>
      <c r="AT293" s="941"/>
      <c r="AU293" s="942"/>
      <c r="AV293" s="942"/>
      <c r="AW293" s="943"/>
    </row>
    <row r="294" spans="1:49" ht="14.25" hidden="1" customHeight="1">
      <c r="A294" s="931"/>
      <c r="B294" s="919"/>
      <c r="C294" s="920"/>
      <c r="D294" s="920"/>
      <c r="E294" s="920"/>
      <c r="F294" s="920"/>
      <c r="G294" s="920"/>
      <c r="H294" s="920"/>
      <c r="I294" s="920"/>
      <c r="J294" s="920"/>
      <c r="K294" s="920"/>
      <c r="L294" s="920"/>
      <c r="M294" s="920"/>
      <c r="N294" s="920"/>
      <c r="O294" s="920"/>
      <c r="P294" s="920"/>
      <c r="Q294" s="920"/>
      <c r="R294" s="920"/>
      <c r="S294" s="920"/>
      <c r="T294" s="920"/>
      <c r="U294" s="921"/>
      <c r="V294" s="919"/>
      <c r="W294" s="920"/>
      <c r="X294" s="920"/>
      <c r="Y294" s="920"/>
      <c r="Z294" s="920"/>
      <c r="AA294" s="920"/>
      <c r="AB294" s="920"/>
      <c r="AC294" s="920"/>
      <c r="AD294" s="920"/>
      <c r="AE294" s="920"/>
      <c r="AF294" s="920"/>
      <c r="AG294" s="920"/>
      <c r="AH294" s="920"/>
      <c r="AI294" s="920"/>
      <c r="AJ294" s="920"/>
      <c r="AK294" s="920"/>
      <c r="AL294" s="920"/>
      <c r="AM294" s="920"/>
      <c r="AN294" s="920"/>
      <c r="AO294" s="921"/>
      <c r="AP294" s="946" t="str">
        <f t="array" aca="1" ref="AP294" ca="1">IF(RepairsPhotoIdentifier38="","",IF(INDIRECT("PropertyInspectionCatagoryPhoto"&amp;RIGHT("0"&amp;RepairsPhotoIdentifier38,2))="","",INDIRECT("PropertyInspectionCatagoryPhoto"&amp;RIGHT("0"&amp;RepairsPhotoIdentifier38,2))))</f>
        <v/>
      </c>
      <c r="AQ294" s="962"/>
      <c r="AR294" s="962"/>
      <c r="AS294" s="962"/>
      <c r="AT294" s="962"/>
      <c r="AU294" s="962"/>
      <c r="AV294" s="962"/>
      <c r="AW294" s="963"/>
    </row>
    <row r="295" spans="1:49" ht="14.25" hidden="1" customHeight="1">
      <c r="A295" s="931">
        <v>39</v>
      </c>
      <c r="B295" s="913"/>
      <c r="C295" s="914"/>
      <c r="D295" s="914"/>
      <c r="E295" s="914"/>
      <c r="F295" s="914"/>
      <c r="G295" s="914"/>
      <c r="H295" s="914"/>
      <c r="I295" s="914"/>
      <c r="J295" s="914"/>
      <c r="K295" s="914"/>
      <c r="L295" s="914"/>
      <c r="M295" s="914"/>
      <c r="N295" s="914"/>
      <c r="O295" s="914"/>
      <c r="P295" s="914"/>
      <c r="Q295" s="914"/>
      <c r="R295" s="914"/>
      <c r="S295" s="914"/>
      <c r="T295" s="914"/>
      <c r="U295" s="915"/>
      <c r="V295" s="913"/>
      <c r="W295" s="914"/>
      <c r="X295" s="914"/>
      <c r="Y295" s="914"/>
      <c r="Z295" s="914"/>
      <c r="AA295" s="914"/>
      <c r="AB295" s="914"/>
      <c r="AC295" s="914"/>
      <c r="AD295" s="914"/>
      <c r="AE295" s="914"/>
      <c r="AF295" s="914"/>
      <c r="AG295" s="914"/>
      <c r="AH295" s="914"/>
      <c r="AI295" s="914"/>
      <c r="AJ295" s="914"/>
      <c r="AK295" s="914"/>
      <c r="AL295" s="914"/>
      <c r="AM295" s="914"/>
      <c r="AN295" s="914"/>
      <c r="AO295" s="915"/>
      <c r="AP295" s="450" t="s">
        <v>990</v>
      </c>
      <c r="AQ295" s="451"/>
      <c r="AR295" s="451"/>
      <c r="AS295" s="452"/>
      <c r="AT295" s="932"/>
      <c r="AU295" s="933"/>
      <c r="AV295" s="933"/>
      <c r="AW295" s="934"/>
    </row>
    <row r="296" spans="1:49" ht="14.25" hidden="1" customHeight="1">
      <c r="A296" s="931"/>
      <c r="B296" s="916"/>
      <c r="C296" s="917"/>
      <c r="D296" s="917"/>
      <c r="E296" s="917"/>
      <c r="F296" s="917"/>
      <c r="G296" s="917"/>
      <c r="H296" s="917"/>
      <c r="I296" s="917"/>
      <c r="J296" s="917"/>
      <c r="K296" s="917"/>
      <c r="L296" s="917"/>
      <c r="M296" s="917"/>
      <c r="N296" s="917"/>
      <c r="O296" s="917"/>
      <c r="P296" s="917"/>
      <c r="Q296" s="917"/>
      <c r="R296" s="917"/>
      <c r="S296" s="917"/>
      <c r="T296" s="917"/>
      <c r="U296" s="918"/>
      <c r="V296" s="916"/>
      <c r="W296" s="917"/>
      <c r="X296" s="917"/>
      <c r="Y296" s="917"/>
      <c r="Z296" s="917"/>
      <c r="AA296" s="917"/>
      <c r="AB296" s="917"/>
      <c r="AC296" s="917"/>
      <c r="AD296" s="917"/>
      <c r="AE296" s="917"/>
      <c r="AF296" s="917"/>
      <c r="AG296" s="917"/>
      <c r="AH296" s="917"/>
      <c r="AI296" s="917"/>
      <c r="AJ296" s="917"/>
      <c r="AK296" s="917"/>
      <c r="AL296" s="917"/>
      <c r="AM296" s="917"/>
      <c r="AN296" s="917"/>
      <c r="AO296" s="918"/>
      <c r="AP296" s="453" t="s">
        <v>994</v>
      </c>
      <c r="AQ296" s="262"/>
      <c r="AR296" s="262"/>
      <c r="AS296" s="262"/>
      <c r="AT296" s="910"/>
      <c r="AU296" s="911"/>
      <c r="AV296" s="911"/>
      <c r="AW296" s="912"/>
    </row>
    <row r="297" spans="1:49" ht="14.25" hidden="1" customHeight="1">
      <c r="A297" s="931"/>
      <c r="B297" s="916"/>
      <c r="C297" s="917"/>
      <c r="D297" s="917"/>
      <c r="E297" s="917"/>
      <c r="F297" s="917"/>
      <c r="G297" s="917"/>
      <c r="H297" s="917"/>
      <c r="I297" s="917"/>
      <c r="J297" s="917"/>
      <c r="K297" s="917"/>
      <c r="L297" s="917"/>
      <c r="M297" s="917"/>
      <c r="N297" s="917"/>
      <c r="O297" s="917"/>
      <c r="P297" s="917"/>
      <c r="Q297" s="917"/>
      <c r="R297" s="917"/>
      <c r="S297" s="917"/>
      <c r="T297" s="917"/>
      <c r="U297" s="918"/>
      <c r="V297" s="916"/>
      <c r="W297" s="917"/>
      <c r="X297" s="917"/>
      <c r="Y297" s="917"/>
      <c r="Z297" s="917"/>
      <c r="AA297" s="917"/>
      <c r="AB297" s="917"/>
      <c r="AC297" s="917"/>
      <c r="AD297" s="917"/>
      <c r="AE297" s="917"/>
      <c r="AF297" s="917"/>
      <c r="AG297" s="917"/>
      <c r="AH297" s="917"/>
      <c r="AI297" s="917"/>
      <c r="AJ297" s="917"/>
      <c r="AK297" s="917"/>
      <c r="AL297" s="917"/>
      <c r="AM297" s="917"/>
      <c r="AN297" s="917"/>
      <c r="AO297" s="918"/>
      <c r="AP297" s="935" t="s">
        <v>992</v>
      </c>
      <c r="AQ297" s="936"/>
      <c r="AR297" s="936"/>
      <c r="AS297" s="937"/>
      <c r="AT297" s="938"/>
      <c r="AU297" s="939"/>
      <c r="AV297" s="939"/>
      <c r="AW297" s="940"/>
    </row>
    <row r="298" spans="1:49" ht="14.25" hidden="1" customHeight="1">
      <c r="A298" s="931"/>
      <c r="B298" s="916"/>
      <c r="C298" s="917"/>
      <c r="D298" s="917"/>
      <c r="E298" s="917"/>
      <c r="F298" s="917"/>
      <c r="G298" s="917"/>
      <c r="H298" s="917"/>
      <c r="I298" s="917"/>
      <c r="J298" s="917"/>
      <c r="K298" s="917"/>
      <c r="L298" s="917"/>
      <c r="M298" s="917"/>
      <c r="N298" s="917"/>
      <c r="O298" s="917"/>
      <c r="P298" s="917"/>
      <c r="Q298" s="917"/>
      <c r="R298" s="917"/>
      <c r="S298" s="917"/>
      <c r="T298" s="917"/>
      <c r="U298" s="918"/>
      <c r="V298" s="916"/>
      <c r="W298" s="917"/>
      <c r="X298" s="917"/>
      <c r="Y298" s="917"/>
      <c r="Z298" s="917"/>
      <c r="AA298" s="917"/>
      <c r="AB298" s="917"/>
      <c r="AC298" s="917"/>
      <c r="AD298" s="917"/>
      <c r="AE298" s="917"/>
      <c r="AF298" s="917"/>
      <c r="AG298" s="917"/>
      <c r="AH298" s="917"/>
      <c r="AI298" s="917"/>
      <c r="AJ298" s="917"/>
      <c r="AK298" s="917"/>
      <c r="AL298" s="917"/>
      <c r="AM298" s="917"/>
      <c r="AN298" s="917"/>
      <c r="AO298" s="918"/>
      <c r="AP298" s="935"/>
      <c r="AQ298" s="936"/>
      <c r="AR298" s="936"/>
      <c r="AS298" s="937"/>
      <c r="AT298" s="941"/>
      <c r="AU298" s="942"/>
      <c r="AV298" s="942"/>
      <c r="AW298" s="943"/>
    </row>
    <row r="299" spans="1:49" ht="14.25" hidden="1" customHeight="1">
      <c r="A299" s="931"/>
      <c r="B299" s="916"/>
      <c r="C299" s="917"/>
      <c r="D299" s="917"/>
      <c r="E299" s="917"/>
      <c r="F299" s="917"/>
      <c r="G299" s="917"/>
      <c r="H299" s="917"/>
      <c r="I299" s="917"/>
      <c r="J299" s="917"/>
      <c r="K299" s="917"/>
      <c r="L299" s="917"/>
      <c r="M299" s="917"/>
      <c r="N299" s="917"/>
      <c r="O299" s="917"/>
      <c r="P299" s="917"/>
      <c r="Q299" s="917"/>
      <c r="R299" s="917"/>
      <c r="S299" s="917"/>
      <c r="T299" s="917"/>
      <c r="U299" s="918"/>
      <c r="V299" s="916"/>
      <c r="W299" s="917"/>
      <c r="X299" s="917"/>
      <c r="Y299" s="917"/>
      <c r="Z299" s="917"/>
      <c r="AA299" s="917"/>
      <c r="AB299" s="917"/>
      <c r="AC299" s="917"/>
      <c r="AD299" s="917"/>
      <c r="AE299" s="917"/>
      <c r="AF299" s="917"/>
      <c r="AG299" s="917"/>
      <c r="AH299" s="917"/>
      <c r="AI299" s="917"/>
      <c r="AJ299" s="917"/>
      <c r="AK299" s="917"/>
      <c r="AL299" s="917"/>
      <c r="AM299" s="917"/>
      <c r="AN299" s="917"/>
      <c r="AO299" s="918"/>
      <c r="AP299" s="944" t="s">
        <v>993</v>
      </c>
      <c r="AQ299" s="945"/>
      <c r="AR299" s="945"/>
      <c r="AS299" s="945"/>
      <c r="AT299" s="938"/>
      <c r="AU299" s="939"/>
      <c r="AV299" s="939"/>
      <c r="AW299" s="940"/>
    </row>
    <row r="300" spans="1:49" ht="14.25" hidden="1" customHeight="1">
      <c r="A300" s="931"/>
      <c r="B300" s="916"/>
      <c r="C300" s="917"/>
      <c r="D300" s="917"/>
      <c r="E300" s="917"/>
      <c r="F300" s="917"/>
      <c r="G300" s="917"/>
      <c r="H300" s="917"/>
      <c r="I300" s="917"/>
      <c r="J300" s="917"/>
      <c r="K300" s="917"/>
      <c r="L300" s="917"/>
      <c r="M300" s="917"/>
      <c r="N300" s="917"/>
      <c r="O300" s="917"/>
      <c r="P300" s="917"/>
      <c r="Q300" s="917"/>
      <c r="R300" s="917"/>
      <c r="S300" s="917"/>
      <c r="T300" s="917"/>
      <c r="U300" s="918"/>
      <c r="V300" s="916"/>
      <c r="W300" s="917"/>
      <c r="X300" s="917"/>
      <c r="Y300" s="917"/>
      <c r="Z300" s="917"/>
      <c r="AA300" s="917"/>
      <c r="AB300" s="917"/>
      <c r="AC300" s="917"/>
      <c r="AD300" s="917"/>
      <c r="AE300" s="917"/>
      <c r="AF300" s="917"/>
      <c r="AG300" s="917"/>
      <c r="AH300" s="917"/>
      <c r="AI300" s="917"/>
      <c r="AJ300" s="917"/>
      <c r="AK300" s="917"/>
      <c r="AL300" s="917"/>
      <c r="AM300" s="917"/>
      <c r="AN300" s="917"/>
      <c r="AO300" s="918"/>
      <c r="AP300" s="944"/>
      <c r="AQ300" s="945"/>
      <c r="AR300" s="945"/>
      <c r="AS300" s="945"/>
      <c r="AT300" s="941"/>
      <c r="AU300" s="942"/>
      <c r="AV300" s="942"/>
      <c r="AW300" s="943"/>
    </row>
    <row r="301" spans="1:49" ht="14.25" hidden="1" customHeight="1">
      <c r="A301" s="931"/>
      <c r="B301" s="919"/>
      <c r="C301" s="920"/>
      <c r="D301" s="920"/>
      <c r="E301" s="920"/>
      <c r="F301" s="920"/>
      <c r="G301" s="920"/>
      <c r="H301" s="920"/>
      <c r="I301" s="920"/>
      <c r="J301" s="920"/>
      <c r="K301" s="920"/>
      <c r="L301" s="920"/>
      <c r="M301" s="920"/>
      <c r="N301" s="920"/>
      <c r="O301" s="920"/>
      <c r="P301" s="920"/>
      <c r="Q301" s="920"/>
      <c r="R301" s="920"/>
      <c r="S301" s="920"/>
      <c r="T301" s="920"/>
      <c r="U301" s="921"/>
      <c r="V301" s="919"/>
      <c r="W301" s="920"/>
      <c r="X301" s="920"/>
      <c r="Y301" s="920"/>
      <c r="Z301" s="920"/>
      <c r="AA301" s="920"/>
      <c r="AB301" s="920"/>
      <c r="AC301" s="920"/>
      <c r="AD301" s="920"/>
      <c r="AE301" s="920"/>
      <c r="AF301" s="920"/>
      <c r="AG301" s="920"/>
      <c r="AH301" s="920"/>
      <c r="AI301" s="920"/>
      <c r="AJ301" s="920"/>
      <c r="AK301" s="920"/>
      <c r="AL301" s="920"/>
      <c r="AM301" s="920"/>
      <c r="AN301" s="920"/>
      <c r="AO301" s="921"/>
      <c r="AP301" s="946" t="str">
        <f t="array" aca="1" ref="AP301" ca="1">IF(RepairsPhotoIdentifier39="","",IF(INDIRECT("PropertyInspectionCatagoryPhoto"&amp;RIGHT("0"&amp;RepairsPhotoIdentifier39,2))="","",INDIRECT("PropertyInspectionCatagoryPhoto"&amp;RIGHT("0"&amp;RepairsPhotoIdentifier39,2))))</f>
        <v/>
      </c>
      <c r="AQ301" s="962"/>
      <c r="AR301" s="962"/>
      <c r="AS301" s="962"/>
      <c r="AT301" s="962"/>
      <c r="AU301" s="962"/>
      <c r="AV301" s="962"/>
      <c r="AW301" s="963"/>
    </row>
    <row r="302" spans="1:49" ht="14.25" hidden="1" customHeight="1">
      <c r="A302" s="931">
        <v>40</v>
      </c>
      <c r="B302" s="913"/>
      <c r="C302" s="914"/>
      <c r="D302" s="914"/>
      <c r="E302" s="914"/>
      <c r="F302" s="914"/>
      <c r="G302" s="914"/>
      <c r="H302" s="914"/>
      <c r="I302" s="914"/>
      <c r="J302" s="914"/>
      <c r="K302" s="914"/>
      <c r="L302" s="914"/>
      <c r="M302" s="914"/>
      <c r="N302" s="914"/>
      <c r="O302" s="914"/>
      <c r="P302" s="914"/>
      <c r="Q302" s="914"/>
      <c r="R302" s="914"/>
      <c r="S302" s="914"/>
      <c r="T302" s="914"/>
      <c r="U302" s="915"/>
      <c r="V302" s="913"/>
      <c r="W302" s="914"/>
      <c r="X302" s="914"/>
      <c r="Y302" s="914"/>
      <c r="Z302" s="914"/>
      <c r="AA302" s="914"/>
      <c r="AB302" s="914"/>
      <c r="AC302" s="914"/>
      <c r="AD302" s="914"/>
      <c r="AE302" s="914"/>
      <c r="AF302" s="914"/>
      <c r="AG302" s="914"/>
      <c r="AH302" s="914"/>
      <c r="AI302" s="914"/>
      <c r="AJ302" s="914"/>
      <c r="AK302" s="914"/>
      <c r="AL302" s="914"/>
      <c r="AM302" s="914"/>
      <c r="AN302" s="914"/>
      <c r="AO302" s="915"/>
      <c r="AP302" s="450" t="s">
        <v>990</v>
      </c>
      <c r="AQ302" s="451"/>
      <c r="AR302" s="451"/>
      <c r="AS302" s="452"/>
      <c r="AT302" s="932"/>
      <c r="AU302" s="933"/>
      <c r="AV302" s="933"/>
      <c r="AW302" s="934"/>
    </row>
    <row r="303" spans="1:49" ht="14.25" hidden="1" customHeight="1">
      <c r="A303" s="931"/>
      <c r="B303" s="916"/>
      <c r="C303" s="917"/>
      <c r="D303" s="917"/>
      <c r="E303" s="917"/>
      <c r="F303" s="917"/>
      <c r="G303" s="917"/>
      <c r="H303" s="917"/>
      <c r="I303" s="917"/>
      <c r="J303" s="917"/>
      <c r="K303" s="917"/>
      <c r="L303" s="917"/>
      <c r="M303" s="917"/>
      <c r="N303" s="917"/>
      <c r="O303" s="917"/>
      <c r="P303" s="917"/>
      <c r="Q303" s="917"/>
      <c r="R303" s="917"/>
      <c r="S303" s="917"/>
      <c r="T303" s="917"/>
      <c r="U303" s="918"/>
      <c r="V303" s="916"/>
      <c r="W303" s="917"/>
      <c r="X303" s="917"/>
      <c r="Y303" s="917"/>
      <c r="Z303" s="917"/>
      <c r="AA303" s="917"/>
      <c r="AB303" s="917"/>
      <c r="AC303" s="917"/>
      <c r="AD303" s="917"/>
      <c r="AE303" s="917"/>
      <c r="AF303" s="917"/>
      <c r="AG303" s="917"/>
      <c r="AH303" s="917"/>
      <c r="AI303" s="917"/>
      <c r="AJ303" s="917"/>
      <c r="AK303" s="917"/>
      <c r="AL303" s="917"/>
      <c r="AM303" s="917"/>
      <c r="AN303" s="917"/>
      <c r="AO303" s="918"/>
      <c r="AP303" s="453" t="s">
        <v>991</v>
      </c>
      <c r="AQ303" s="262"/>
      <c r="AR303" s="262"/>
      <c r="AS303" s="262"/>
      <c r="AT303" s="910"/>
      <c r="AU303" s="911"/>
      <c r="AV303" s="911"/>
      <c r="AW303" s="912"/>
    </row>
    <row r="304" spans="1:49" ht="14.25" hidden="1" customHeight="1">
      <c r="A304" s="931"/>
      <c r="B304" s="916"/>
      <c r="C304" s="917"/>
      <c r="D304" s="917"/>
      <c r="E304" s="917"/>
      <c r="F304" s="917"/>
      <c r="G304" s="917"/>
      <c r="H304" s="917"/>
      <c r="I304" s="917"/>
      <c r="J304" s="917"/>
      <c r="K304" s="917"/>
      <c r="L304" s="917"/>
      <c r="M304" s="917"/>
      <c r="N304" s="917"/>
      <c r="O304" s="917"/>
      <c r="P304" s="917"/>
      <c r="Q304" s="917"/>
      <c r="R304" s="917"/>
      <c r="S304" s="917"/>
      <c r="T304" s="917"/>
      <c r="U304" s="918"/>
      <c r="V304" s="916"/>
      <c r="W304" s="917"/>
      <c r="X304" s="917"/>
      <c r="Y304" s="917"/>
      <c r="Z304" s="917"/>
      <c r="AA304" s="917"/>
      <c r="AB304" s="917"/>
      <c r="AC304" s="917"/>
      <c r="AD304" s="917"/>
      <c r="AE304" s="917"/>
      <c r="AF304" s="917"/>
      <c r="AG304" s="917"/>
      <c r="AH304" s="917"/>
      <c r="AI304" s="917"/>
      <c r="AJ304" s="917"/>
      <c r="AK304" s="917"/>
      <c r="AL304" s="917"/>
      <c r="AM304" s="917"/>
      <c r="AN304" s="917"/>
      <c r="AO304" s="918"/>
      <c r="AP304" s="935" t="s">
        <v>992</v>
      </c>
      <c r="AQ304" s="936"/>
      <c r="AR304" s="936"/>
      <c r="AS304" s="937"/>
      <c r="AT304" s="938"/>
      <c r="AU304" s="939"/>
      <c r="AV304" s="939"/>
      <c r="AW304" s="940"/>
    </row>
    <row r="305" spans="1:49" ht="14.25" hidden="1" customHeight="1">
      <c r="A305" s="931"/>
      <c r="B305" s="916"/>
      <c r="C305" s="917"/>
      <c r="D305" s="917"/>
      <c r="E305" s="917"/>
      <c r="F305" s="917"/>
      <c r="G305" s="917"/>
      <c r="H305" s="917"/>
      <c r="I305" s="917"/>
      <c r="J305" s="917"/>
      <c r="K305" s="917"/>
      <c r="L305" s="917"/>
      <c r="M305" s="917"/>
      <c r="N305" s="917"/>
      <c r="O305" s="917"/>
      <c r="P305" s="917"/>
      <c r="Q305" s="917"/>
      <c r="R305" s="917"/>
      <c r="S305" s="917"/>
      <c r="T305" s="917"/>
      <c r="U305" s="918"/>
      <c r="V305" s="916"/>
      <c r="W305" s="917"/>
      <c r="X305" s="917"/>
      <c r="Y305" s="917"/>
      <c r="Z305" s="917"/>
      <c r="AA305" s="917"/>
      <c r="AB305" s="917"/>
      <c r="AC305" s="917"/>
      <c r="AD305" s="917"/>
      <c r="AE305" s="917"/>
      <c r="AF305" s="917"/>
      <c r="AG305" s="917"/>
      <c r="AH305" s="917"/>
      <c r="AI305" s="917"/>
      <c r="AJ305" s="917"/>
      <c r="AK305" s="917"/>
      <c r="AL305" s="917"/>
      <c r="AM305" s="917"/>
      <c r="AN305" s="917"/>
      <c r="AO305" s="918"/>
      <c r="AP305" s="935"/>
      <c r="AQ305" s="936"/>
      <c r="AR305" s="936"/>
      <c r="AS305" s="937"/>
      <c r="AT305" s="941"/>
      <c r="AU305" s="942"/>
      <c r="AV305" s="942"/>
      <c r="AW305" s="943"/>
    </row>
    <row r="306" spans="1:49" ht="14.25" hidden="1" customHeight="1">
      <c r="A306" s="931"/>
      <c r="B306" s="916"/>
      <c r="C306" s="917"/>
      <c r="D306" s="917"/>
      <c r="E306" s="917"/>
      <c r="F306" s="917"/>
      <c r="G306" s="917"/>
      <c r="H306" s="917"/>
      <c r="I306" s="917"/>
      <c r="J306" s="917"/>
      <c r="K306" s="917"/>
      <c r="L306" s="917"/>
      <c r="M306" s="917"/>
      <c r="N306" s="917"/>
      <c r="O306" s="917"/>
      <c r="P306" s="917"/>
      <c r="Q306" s="917"/>
      <c r="R306" s="917"/>
      <c r="S306" s="917"/>
      <c r="T306" s="917"/>
      <c r="U306" s="918"/>
      <c r="V306" s="916"/>
      <c r="W306" s="917"/>
      <c r="X306" s="917"/>
      <c r="Y306" s="917"/>
      <c r="Z306" s="917"/>
      <c r="AA306" s="917"/>
      <c r="AB306" s="917"/>
      <c r="AC306" s="917"/>
      <c r="AD306" s="917"/>
      <c r="AE306" s="917"/>
      <c r="AF306" s="917"/>
      <c r="AG306" s="917"/>
      <c r="AH306" s="917"/>
      <c r="AI306" s="917"/>
      <c r="AJ306" s="917"/>
      <c r="AK306" s="917"/>
      <c r="AL306" s="917"/>
      <c r="AM306" s="917"/>
      <c r="AN306" s="917"/>
      <c r="AO306" s="918"/>
      <c r="AP306" s="944" t="s">
        <v>993</v>
      </c>
      <c r="AQ306" s="945"/>
      <c r="AR306" s="945"/>
      <c r="AS306" s="945"/>
      <c r="AT306" s="938"/>
      <c r="AU306" s="939"/>
      <c r="AV306" s="939"/>
      <c r="AW306" s="940"/>
    </row>
    <row r="307" spans="1:49" ht="14.25" hidden="1" customHeight="1">
      <c r="A307" s="931"/>
      <c r="B307" s="916"/>
      <c r="C307" s="917"/>
      <c r="D307" s="917"/>
      <c r="E307" s="917"/>
      <c r="F307" s="917"/>
      <c r="G307" s="917"/>
      <c r="H307" s="917"/>
      <c r="I307" s="917"/>
      <c r="J307" s="917"/>
      <c r="K307" s="917"/>
      <c r="L307" s="917"/>
      <c r="M307" s="917"/>
      <c r="N307" s="917"/>
      <c r="O307" s="917"/>
      <c r="P307" s="917"/>
      <c r="Q307" s="917"/>
      <c r="R307" s="917"/>
      <c r="S307" s="917"/>
      <c r="T307" s="917"/>
      <c r="U307" s="918"/>
      <c r="V307" s="916"/>
      <c r="W307" s="917"/>
      <c r="X307" s="917"/>
      <c r="Y307" s="917"/>
      <c r="Z307" s="917"/>
      <c r="AA307" s="917"/>
      <c r="AB307" s="917"/>
      <c r="AC307" s="917"/>
      <c r="AD307" s="917"/>
      <c r="AE307" s="917"/>
      <c r="AF307" s="917"/>
      <c r="AG307" s="917"/>
      <c r="AH307" s="917"/>
      <c r="AI307" s="917"/>
      <c r="AJ307" s="917"/>
      <c r="AK307" s="917"/>
      <c r="AL307" s="917"/>
      <c r="AM307" s="917"/>
      <c r="AN307" s="917"/>
      <c r="AO307" s="918"/>
      <c r="AP307" s="944"/>
      <c r="AQ307" s="945"/>
      <c r="AR307" s="945"/>
      <c r="AS307" s="945"/>
      <c r="AT307" s="941"/>
      <c r="AU307" s="942"/>
      <c r="AV307" s="942"/>
      <c r="AW307" s="943"/>
    </row>
    <row r="308" spans="1:49" ht="14.25" hidden="1" customHeight="1">
      <c r="A308" s="931"/>
      <c r="B308" s="919"/>
      <c r="C308" s="920"/>
      <c r="D308" s="920"/>
      <c r="E308" s="920"/>
      <c r="F308" s="920"/>
      <c r="G308" s="920"/>
      <c r="H308" s="920"/>
      <c r="I308" s="920"/>
      <c r="J308" s="920"/>
      <c r="K308" s="920"/>
      <c r="L308" s="920"/>
      <c r="M308" s="920"/>
      <c r="N308" s="920"/>
      <c r="O308" s="920"/>
      <c r="P308" s="920"/>
      <c r="Q308" s="920"/>
      <c r="R308" s="920"/>
      <c r="S308" s="920"/>
      <c r="T308" s="920"/>
      <c r="U308" s="921"/>
      <c r="V308" s="919"/>
      <c r="W308" s="920"/>
      <c r="X308" s="920"/>
      <c r="Y308" s="920"/>
      <c r="Z308" s="920"/>
      <c r="AA308" s="920"/>
      <c r="AB308" s="920"/>
      <c r="AC308" s="920"/>
      <c r="AD308" s="920"/>
      <c r="AE308" s="920"/>
      <c r="AF308" s="920"/>
      <c r="AG308" s="920"/>
      <c r="AH308" s="920"/>
      <c r="AI308" s="920"/>
      <c r="AJ308" s="920"/>
      <c r="AK308" s="920"/>
      <c r="AL308" s="920"/>
      <c r="AM308" s="920"/>
      <c r="AN308" s="920"/>
      <c r="AO308" s="921"/>
      <c r="AP308" s="946" t="str">
        <f t="array" aca="1" ref="AP308" ca="1">IF(RepairsPhotoIdentifier40="","",IF(INDIRECT("PropertyInspectionCatagoryPhoto"&amp;RIGHT("0"&amp;RepairsPhotoIdentifier40,2))="","",INDIRECT("PropertyInspectionCatagoryPhoto"&amp;RIGHT("0"&amp;RepairsPhotoIdentifier40,2))))</f>
        <v/>
      </c>
      <c r="AQ308" s="962"/>
      <c r="AR308" s="962"/>
      <c r="AS308" s="962"/>
      <c r="AT308" s="962"/>
      <c r="AU308" s="962"/>
      <c r="AV308" s="962"/>
      <c r="AW308" s="963"/>
    </row>
    <row r="309" spans="1:49" ht="14.25" hidden="1" customHeight="1">
      <c r="A309" s="931">
        <v>41</v>
      </c>
      <c r="B309" s="913"/>
      <c r="C309" s="914"/>
      <c r="D309" s="914"/>
      <c r="E309" s="914"/>
      <c r="F309" s="914"/>
      <c r="G309" s="914"/>
      <c r="H309" s="914"/>
      <c r="I309" s="914"/>
      <c r="J309" s="914"/>
      <c r="K309" s="914"/>
      <c r="L309" s="914"/>
      <c r="M309" s="914"/>
      <c r="N309" s="914"/>
      <c r="O309" s="914"/>
      <c r="P309" s="914"/>
      <c r="Q309" s="914"/>
      <c r="R309" s="914"/>
      <c r="S309" s="914"/>
      <c r="T309" s="914"/>
      <c r="U309" s="915"/>
      <c r="V309" s="913"/>
      <c r="W309" s="914"/>
      <c r="X309" s="914"/>
      <c r="Y309" s="914"/>
      <c r="Z309" s="914"/>
      <c r="AA309" s="914"/>
      <c r="AB309" s="914"/>
      <c r="AC309" s="914"/>
      <c r="AD309" s="914"/>
      <c r="AE309" s="914"/>
      <c r="AF309" s="914"/>
      <c r="AG309" s="914"/>
      <c r="AH309" s="914"/>
      <c r="AI309" s="914"/>
      <c r="AJ309" s="914"/>
      <c r="AK309" s="914"/>
      <c r="AL309" s="914"/>
      <c r="AM309" s="914"/>
      <c r="AN309" s="914"/>
      <c r="AO309" s="915"/>
      <c r="AP309" s="450" t="s">
        <v>990</v>
      </c>
      <c r="AQ309" s="451"/>
      <c r="AR309" s="451"/>
      <c r="AS309" s="452"/>
      <c r="AT309" s="932"/>
      <c r="AU309" s="933"/>
      <c r="AV309" s="933"/>
      <c r="AW309" s="934"/>
    </row>
    <row r="310" spans="1:49" ht="14.25" hidden="1" customHeight="1">
      <c r="A310" s="931"/>
      <c r="B310" s="916"/>
      <c r="C310" s="917"/>
      <c r="D310" s="917"/>
      <c r="E310" s="917"/>
      <c r="F310" s="917"/>
      <c r="G310" s="917"/>
      <c r="H310" s="917"/>
      <c r="I310" s="917"/>
      <c r="J310" s="917"/>
      <c r="K310" s="917"/>
      <c r="L310" s="917"/>
      <c r="M310" s="917"/>
      <c r="N310" s="917"/>
      <c r="O310" s="917"/>
      <c r="P310" s="917"/>
      <c r="Q310" s="917"/>
      <c r="R310" s="917"/>
      <c r="S310" s="917"/>
      <c r="T310" s="917"/>
      <c r="U310" s="918"/>
      <c r="V310" s="916"/>
      <c r="W310" s="917"/>
      <c r="X310" s="917"/>
      <c r="Y310" s="917"/>
      <c r="Z310" s="917"/>
      <c r="AA310" s="917"/>
      <c r="AB310" s="917"/>
      <c r="AC310" s="917"/>
      <c r="AD310" s="917"/>
      <c r="AE310" s="917"/>
      <c r="AF310" s="917"/>
      <c r="AG310" s="917"/>
      <c r="AH310" s="917"/>
      <c r="AI310" s="917"/>
      <c r="AJ310" s="917"/>
      <c r="AK310" s="917"/>
      <c r="AL310" s="917"/>
      <c r="AM310" s="917"/>
      <c r="AN310" s="917"/>
      <c r="AO310" s="918"/>
      <c r="AP310" s="453" t="s">
        <v>994</v>
      </c>
      <c r="AQ310" s="262"/>
      <c r="AR310" s="262"/>
      <c r="AS310" s="262"/>
      <c r="AT310" s="910"/>
      <c r="AU310" s="911"/>
      <c r="AV310" s="911"/>
      <c r="AW310" s="912"/>
    </row>
    <row r="311" spans="1:49" ht="14.25" hidden="1" customHeight="1">
      <c r="A311" s="931"/>
      <c r="B311" s="916"/>
      <c r="C311" s="917"/>
      <c r="D311" s="917"/>
      <c r="E311" s="917"/>
      <c r="F311" s="917"/>
      <c r="G311" s="917"/>
      <c r="H311" s="917"/>
      <c r="I311" s="917"/>
      <c r="J311" s="917"/>
      <c r="K311" s="917"/>
      <c r="L311" s="917"/>
      <c r="M311" s="917"/>
      <c r="N311" s="917"/>
      <c r="O311" s="917"/>
      <c r="P311" s="917"/>
      <c r="Q311" s="917"/>
      <c r="R311" s="917"/>
      <c r="S311" s="917"/>
      <c r="T311" s="917"/>
      <c r="U311" s="918"/>
      <c r="V311" s="916"/>
      <c r="W311" s="917"/>
      <c r="X311" s="917"/>
      <c r="Y311" s="917"/>
      <c r="Z311" s="917"/>
      <c r="AA311" s="917"/>
      <c r="AB311" s="917"/>
      <c r="AC311" s="917"/>
      <c r="AD311" s="917"/>
      <c r="AE311" s="917"/>
      <c r="AF311" s="917"/>
      <c r="AG311" s="917"/>
      <c r="AH311" s="917"/>
      <c r="AI311" s="917"/>
      <c r="AJ311" s="917"/>
      <c r="AK311" s="917"/>
      <c r="AL311" s="917"/>
      <c r="AM311" s="917"/>
      <c r="AN311" s="917"/>
      <c r="AO311" s="918"/>
      <c r="AP311" s="935" t="s">
        <v>992</v>
      </c>
      <c r="AQ311" s="936"/>
      <c r="AR311" s="936"/>
      <c r="AS311" s="937"/>
      <c r="AT311" s="938"/>
      <c r="AU311" s="939"/>
      <c r="AV311" s="939"/>
      <c r="AW311" s="940"/>
    </row>
    <row r="312" spans="1:49" ht="14.25" hidden="1" customHeight="1">
      <c r="A312" s="931"/>
      <c r="B312" s="916"/>
      <c r="C312" s="917"/>
      <c r="D312" s="917"/>
      <c r="E312" s="917"/>
      <c r="F312" s="917"/>
      <c r="G312" s="917"/>
      <c r="H312" s="917"/>
      <c r="I312" s="917"/>
      <c r="J312" s="917"/>
      <c r="K312" s="917"/>
      <c r="L312" s="917"/>
      <c r="M312" s="917"/>
      <c r="N312" s="917"/>
      <c r="O312" s="917"/>
      <c r="P312" s="917"/>
      <c r="Q312" s="917"/>
      <c r="R312" s="917"/>
      <c r="S312" s="917"/>
      <c r="T312" s="917"/>
      <c r="U312" s="918"/>
      <c r="V312" s="916"/>
      <c r="W312" s="917"/>
      <c r="X312" s="917"/>
      <c r="Y312" s="917"/>
      <c r="Z312" s="917"/>
      <c r="AA312" s="917"/>
      <c r="AB312" s="917"/>
      <c r="AC312" s="917"/>
      <c r="AD312" s="917"/>
      <c r="AE312" s="917"/>
      <c r="AF312" s="917"/>
      <c r="AG312" s="917"/>
      <c r="AH312" s="917"/>
      <c r="AI312" s="917"/>
      <c r="AJ312" s="917"/>
      <c r="AK312" s="917"/>
      <c r="AL312" s="917"/>
      <c r="AM312" s="917"/>
      <c r="AN312" s="917"/>
      <c r="AO312" s="918"/>
      <c r="AP312" s="935"/>
      <c r="AQ312" s="936"/>
      <c r="AR312" s="936"/>
      <c r="AS312" s="937"/>
      <c r="AT312" s="941"/>
      <c r="AU312" s="942"/>
      <c r="AV312" s="942"/>
      <c r="AW312" s="943"/>
    </row>
    <row r="313" spans="1:49" ht="14.25" hidden="1" customHeight="1">
      <c r="A313" s="931"/>
      <c r="B313" s="916"/>
      <c r="C313" s="917"/>
      <c r="D313" s="917"/>
      <c r="E313" s="917"/>
      <c r="F313" s="917"/>
      <c r="G313" s="917"/>
      <c r="H313" s="917"/>
      <c r="I313" s="917"/>
      <c r="J313" s="917"/>
      <c r="K313" s="917"/>
      <c r="L313" s="917"/>
      <c r="M313" s="917"/>
      <c r="N313" s="917"/>
      <c r="O313" s="917"/>
      <c r="P313" s="917"/>
      <c r="Q313" s="917"/>
      <c r="R313" s="917"/>
      <c r="S313" s="917"/>
      <c r="T313" s="917"/>
      <c r="U313" s="918"/>
      <c r="V313" s="916"/>
      <c r="W313" s="917"/>
      <c r="X313" s="917"/>
      <c r="Y313" s="917"/>
      <c r="Z313" s="917"/>
      <c r="AA313" s="917"/>
      <c r="AB313" s="917"/>
      <c r="AC313" s="917"/>
      <c r="AD313" s="917"/>
      <c r="AE313" s="917"/>
      <c r="AF313" s="917"/>
      <c r="AG313" s="917"/>
      <c r="AH313" s="917"/>
      <c r="AI313" s="917"/>
      <c r="AJ313" s="917"/>
      <c r="AK313" s="917"/>
      <c r="AL313" s="917"/>
      <c r="AM313" s="917"/>
      <c r="AN313" s="917"/>
      <c r="AO313" s="918"/>
      <c r="AP313" s="944" t="s">
        <v>993</v>
      </c>
      <c r="AQ313" s="945"/>
      <c r="AR313" s="945"/>
      <c r="AS313" s="945"/>
      <c r="AT313" s="938"/>
      <c r="AU313" s="939"/>
      <c r="AV313" s="939"/>
      <c r="AW313" s="940"/>
    </row>
    <row r="314" spans="1:49" ht="14.25" hidden="1" customHeight="1">
      <c r="A314" s="931"/>
      <c r="B314" s="916"/>
      <c r="C314" s="917"/>
      <c r="D314" s="917"/>
      <c r="E314" s="917"/>
      <c r="F314" s="917"/>
      <c r="G314" s="917"/>
      <c r="H314" s="917"/>
      <c r="I314" s="917"/>
      <c r="J314" s="917"/>
      <c r="K314" s="917"/>
      <c r="L314" s="917"/>
      <c r="M314" s="917"/>
      <c r="N314" s="917"/>
      <c r="O314" s="917"/>
      <c r="P314" s="917"/>
      <c r="Q314" s="917"/>
      <c r="R314" s="917"/>
      <c r="S314" s="917"/>
      <c r="T314" s="917"/>
      <c r="U314" s="918"/>
      <c r="V314" s="916"/>
      <c r="W314" s="917"/>
      <c r="X314" s="917"/>
      <c r="Y314" s="917"/>
      <c r="Z314" s="917"/>
      <c r="AA314" s="917"/>
      <c r="AB314" s="917"/>
      <c r="AC314" s="917"/>
      <c r="AD314" s="917"/>
      <c r="AE314" s="917"/>
      <c r="AF314" s="917"/>
      <c r="AG314" s="917"/>
      <c r="AH314" s="917"/>
      <c r="AI314" s="917"/>
      <c r="AJ314" s="917"/>
      <c r="AK314" s="917"/>
      <c r="AL314" s="917"/>
      <c r="AM314" s="917"/>
      <c r="AN314" s="917"/>
      <c r="AO314" s="918"/>
      <c r="AP314" s="944"/>
      <c r="AQ314" s="945"/>
      <c r="AR314" s="945"/>
      <c r="AS314" s="945"/>
      <c r="AT314" s="941"/>
      <c r="AU314" s="942"/>
      <c r="AV314" s="942"/>
      <c r="AW314" s="943"/>
    </row>
    <row r="315" spans="1:49" ht="14.25" hidden="1" customHeight="1">
      <c r="A315" s="931"/>
      <c r="B315" s="919"/>
      <c r="C315" s="920"/>
      <c r="D315" s="920"/>
      <c r="E315" s="920"/>
      <c r="F315" s="920"/>
      <c r="G315" s="920"/>
      <c r="H315" s="920"/>
      <c r="I315" s="920"/>
      <c r="J315" s="920"/>
      <c r="K315" s="920"/>
      <c r="L315" s="920"/>
      <c r="M315" s="920"/>
      <c r="N315" s="920"/>
      <c r="O315" s="920"/>
      <c r="P315" s="920"/>
      <c r="Q315" s="920"/>
      <c r="R315" s="920"/>
      <c r="S315" s="920"/>
      <c r="T315" s="920"/>
      <c r="U315" s="921"/>
      <c r="V315" s="919"/>
      <c r="W315" s="920"/>
      <c r="X315" s="920"/>
      <c r="Y315" s="920"/>
      <c r="Z315" s="920"/>
      <c r="AA315" s="920"/>
      <c r="AB315" s="920"/>
      <c r="AC315" s="920"/>
      <c r="AD315" s="920"/>
      <c r="AE315" s="920"/>
      <c r="AF315" s="920"/>
      <c r="AG315" s="920"/>
      <c r="AH315" s="920"/>
      <c r="AI315" s="920"/>
      <c r="AJ315" s="920"/>
      <c r="AK315" s="920"/>
      <c r="AL315" s="920"/>
      <c r="AM315" s="920"/>
      <c r="AN315" s="920"/>
      <c r="AO315" s="921"/>
      <c r="AP315" s="946" t="str">
        <f t="array" aca="1" ref="AP315" ca="1">IF(RepairsPhotoIdentifier41="","",IF(INDIRECT("PropertyInspectionCatagoryPhoto"&amp;RIGHT("0"&amp;RepairsPhotoIdentifier41,2))="","",INDIRECT("PropertyInspectionCatagoryPhoto"&amp;RIGHT("0"&amp;RepairsPhotoIdentifier41,2))))</f>
        <v/>
      </c>
      <c r="AQ315" s="962"/>
      <c r="AR315" s="962"/>
      <c r="AS315" s="962"/>
      <c r="AT315" s="962"/>
      <c r="AU315" s="962"/>
      <c r="AV315" s="962"/>
      <c r="AW315" s="963"/>
    </row>
    <row r="316" spans="1:49" ht="14.25" hidden="1" customHeight="1">
      <c r="A316" s="931">
        <v>42</v>
      </c>
      <c r="B316" s="913"/>
      <c r="C316" s="914"/>
      <c r="D316" s="914"/>
      <c r="E316" s="914"/>
      <c r="F316" s="914"/>
      <c r="G316" s="914"/>
      <c r="H316" s="914"/>
      <c r="I316" s="914"/>
      <c r="J316" s="914"/>
      <c r="K316" s="914"/>
      <c r="L316" s="914"/>
      <c r="M316" s="914"/>
      <c r="N316" s="914"/>
      <c r="O316" s="914"/>
      <c r="P316" s="914"/>
      <c r="Q316" s="914"/>
      <c r="R316" s="914"/>
      <c r="S316" s="914"/>
      <c r="T316" s="914"/>
      <c r="U316" s="915"/>
      <c r="V316" s="913"/>
      <c r="W316" s="914"/>
      <c r="X316" s="914"/>
      <c r="Y316" s="914"/>
      <c r="Z316" s="914"/>
      <c r="AA316" s="914"/>
      <c r="AB316" s="914"/>
      <c r="AC316" s="914"/>
      <c r="AD316" s="914"/>
      <c r="AE316" s="914"/>
      <c r="AF316" s="914"/>
      <c r="AG316" s="914"/>
      <c r="AH316" s="914"/>
      <c r="AI316" s="914"/>
      <c r="AJ316" s="914"/>
      <c r="AK316" s="914"/>
      <c r="AL316" s="914"/>
      <c r="AM316" s="914"/>
      <c r="AN316" s="914"/>
      <c r="AO316" s="915"/>
      <c r="AP316" s="450" t="s">
        <v>990</v>
      </c>
      <c r="AQ316" s="451"/>
      <c r="AR316" s="451"/>
      <c r="AS316" s="452"/>
      <c r="AT316" s="932"/>
      <c r="AU316" s="933"/>
      <c r="AV316" s="933"/>
      <c r="AW316" s="934"/>
    </row>
    <row r="317" spans="1:49" ht="14.25" hidden="1" customHeight="1">
      <c r="A317" s="931"/>
      <c r="B317" s="916"/>
      <c r="C317" s="917"/>
      <c r="D317" s="917"/>
      <c r="E317" s="917"/>
      <c r="F317" s="917"/>
      <c r="G317" s="917"/>
      <c r="H317" s="917"/>
      <c r="I317" s="917"/>
      <c r="J317" s="917"/>
      <c r="K317" s="917"/>
      <c r="L317" s="917"/>
      <c r="M317" s="917"/>
      <c r="N317" s="917"/>
      <c r="O317" s="917"/>
      <c r="P317" s="917"/>
      <c r="Q317" s="917"/>
      <c r="R317" s="917"/>
      <c r="S317" s="917"/>
      <c r="T317" s="917"/>
      <c r="U317" s="918"/>
      <c r="V317" s="916"/>
      <c r="W317" s="917"/>
      <c r="X317" s="917"/>
      <c r="Y317" s="917"/>
      <c r="Z317" s="917"/>
      <c r="AA317" s="917"/>
      <c r="AB317" s="917"/>
      <c r="AC317" s="917"/>
      <c r="AD317" s="917"/>
      <c r="AE317" s="917"/>
      <c r="AF317" s="917"/>
      <c r="AG317" s="917"/>
      <c r="AH317" s="917"/>
      <c r="AI317" s="917"/>
      <c r="AJ317" s="917"/>
      <c r="AK317" s="917"/>
      <c r="AL317" s="917"/>
      <c r="AM317" s="917"/>
      <c r="AN317" s="917"/>
      <c r="AO317" s="918"/>
      <c r="AP317" s="453" t="s">
        <v>991</v>
      </c>
      <c r="AQ317" s="262"/>
      <c r="AR317" s="262"/>
      <c r="AS317" s="262"/>
      <c r="AT317" s="910"/>
      <c r="AU317" s="911"/>
      <c r="AV317" s="911"/>
      <c r="AW317" s="912"/>
    </row>
    <row r="318" spans="1:49" ht="14.25" hidden="1" customHeight="1">
      <c r="A318" s="931"/>
      <c r="B318" s="916"/>
      <c r="C318" s="917"/>
      <c r="D318" s="917"/>
      <c r="E318" s="917"/>
      <c r="F318" s="917"/>
      <c r="G318" s="917"/>
      <c r="H318" s="917"/>
      <c r="I318" s="917"/>
      <c r="J318" s="917"/>
      <c r="K318" s="917"/>
      <c r="L318" s="917"/>
      <c r="M318" s="917"/>
      <c r="N318" s="917"/>
      <c r="O318" s="917"/>
      <c r="P318" s="917"/>
      <c r="Q318" s="917"/>
      <c r="R318" s="917"/>
      <c r="S318" s="917"/>
      <c r="T318" s="917"/>
      <c r="U318" s="918"/>
      <c r="V318" s="916"/>
      <c r="W318" s="917"/>
      <c r="X318" s="917"/>
      <c r="Y318" s="917"/>
      <c r="Z318" s="917"/>
      <c r="AA318" s="917"/>
      <c r="AB318" s="917"/>
      <c r="AC318" s="917"/>
      <c r="AD318" s="917"/>
      <c r="AE318" s="917"/>
      <c r="AF318" s="917"/>
      <c r="AG318" s="917"/>
      <c r="AH318" s="917"/>
      <c r="AI318" s="917"/>
      <c r="AJ318" s="917"/>
      <c r="AK318" s="917"/>
      <c r="AL318" s="917"/>
      <c r="AM318" s="917"/>
      <c r="AN318" s="917"/>
      <c r="AO318" s="918"/>
      <c r="AP318" s="935" t="s">
        <v>992</v>
      </c>
      <c r="AQ318" s="936"/>
      <c r="AR318" s="936"/>
      <c r="AS318" s="937"/>
      <c r="AT318" s="938"/>
      <c r="AU318" s="939"/>
      <c r="AV318" s="939"/>
      <c r="AW318" s="940"/>
    </row>
    <row r="319" spans="1:49" ht="14.25" hidden="1" customHeight="1">
      <c r="A319" s="931"/>
      <c r="B319" s="916"/>
      <c r="C319" s="917"/>
      <c r="D319" s="917"/>
      <c r="E319" s="917"/>
      <c r="F319" s="917"/>
      <c r="G319" s="917"/>
      <c r="H319" s="917"/>
      <c r="I319" s="917"/>
      <c r="J319" s="917"/>
      <c r="K319" s="917"/>
      <c r="L319" s="917"/>
      <c r="M319" s="917"/>
      <c r="N319" s="917"/>
      <c r="O319" s="917"/>
      <c r="P319" s="917"/>
      <c r="Q319" s="917"/>
      <c r="R319" s="917"/>
      <c r="S319" s="917"/>
      <c r="T319" s="917"/>
      <c r="U319" s="918"/>
      <c r="V319" s="916"/>
      <c r="W319" s="917"/>
      <c r="X319" s="917"/>
      <c r="Y319" s="917"/>
      <c r="Z319" s="917"/>
      <c r="AA319" s="917"/>
      <c r="AB319" s="917"/>
      <c r="AC319" s="917"/>
      <c r="AD319" s="917"/>
      <c r="AE319" s="917"/>
      <c r="AF319" s="917"/>
      <c r="AG319" s="917"/>
      <c r="AH319" s="917"/>
      <c r="AI319" s="917"/>
      <c r="AJ319" s="917"/>
      <c r="AK319" s="917"/>
      <c r="AL319" s="917"/>
      <c r="AM319" s="917"/>
      <c r="AN319" s="917"/>
      <c r="AO319" s="918"/>
      <c r="AP319" s="935"/>
      <c r="AQ319" s="936"/>
      <c r="AR319" s="936"/>
      <c r="AS319" s="937"/>
      <c r="AT319" s="941"/>
      <c r="AU319" s="942"/>
      <c r="AV319" s="942"/>
      <c r="AW319" s="943"/>
    </row>
    <row r="320" spans="1:49" ht="14.25" hidden="1" customHeight="1">
      <c r="A320" s="931"/>
      <c r="B320" s="916"/>
      <c r="C320" s="917"/>
      <c r="D320" s="917"/>
      <c r="E320" s="917"/>
      <c r="F320" s="917"/>
      <c r="G320" s="917"/>
      <c r="H320" s="917"/>
      <c r="I320" s="917"/>
      <c r="J320" s="917"/>
      <c r="K320" s="917"/>
      <c r="L320" s="917"/>
      <c r="M320" s="917"/>
      <c r="N320" s="917"/>
      <c r="O320" s="917"/>
      <c r="P320" s="917"/>
      <c r="Q320" s="917"/>
      <c r="R320" s="917"/>
      <c r="S320" s="917"/>
      <c r="T320" s="917"/>
      <c r="U320" s="918"/>
      <c r="V320" s="916"/>
      <c r="W320" s="917"/>
      <c r="X320" s="917"/>
      <c r="Y320" s="917"/>
      <c r="Z320" s="917"/>
      <c r="AA320" s="917"/>
      <c r="AB320" s="917"/>
      <c r="AC320" s="917"/>
      <c r="AD320" s="917"/>
      <c r="AE320" s="917"/>
      <c r="AF320" s="917"/>
      <c r="AG320" s="917"/>
      <c r="AH320" s="917"/>
      <c r="AI320" s="917"/>
      <c r="AJ320" s="917"/>
      <c r="AK320" s="917"/>
      <c r="AL320" s="917"/>
      <c r="AM320" s="917"/>
      <c r="AN320" s="917"/>
      <c r="AO320" s="918"/>
      <c r="AP320" s="944" t="s">
        <v>993</v>
      </c>
      <c r="AQ320" s="945"/>
      <c r="AR320" s="945"/>
      <c r="AS320" s="945"/>
      <c r="AT320" s="938"/>
      <c r="AU320" s="939"/>
      <c r="AV320" s="939"/>
      <c r="AW320" s="940"/>
    </row>
    <row r="321" spans="1:49" ht="14.25" hidden="1" customHeight="1">
      <c r="A321" s="931"/>
      <c r="B321" s="916"/>
      <c r="C321" s="917"/>
      <c r="D321" s="917"/>
      <c r="E321" s="917"/>
      <c r="F321" s="917"/>
      <c r="G321" s="917"/>
      <c r="H321" s="917"/>
      <c r="I321" s="917"/>
      <c r="J321" s="917"/>
      <c r="K321" s="917"/>
      <c r="L321" s="917"/>
      <c r="M321" s="917"/>
      <c r="N321" s="917"/>
      <c r="O321" s="917"/>
      <c r="P321" s="917"/>
      <c r="Q321" s="917"/>
      <c r="R321" s="917"/>
      <c r="S321" s="917"/>
      <c r="T321" s="917"/>
      <c r="U321" s="918"/>
      <c r="V321" s="916"/>
      <c r="W321" s="917"/>
      <c r="X321" s="917"/>
      <c r="Y321" s="917"/>
      <c r="Z321" s="917"/>
      <c r="AA321" s="917"/>
      <c r="AB321" s="917"/>
      <c r="AC321" s="917"/>
      <c r="AD321" s="917"/>
      <c r="AE321" s="917"/>
      <c r="AF321" s="917"/>
      <c r="AG321" s="917"/>
      <c r="AH321" s="917"/>
      <c r="AI321" s="917"/>
      <c r="AJ321" s="917"/>
      <c r="AK321" s="917"/>
      <c r="AL321" s="917"/>
      <c r="AM321" s="917"/>
      <c r="AN321" s="917"/>
      <c r="AO321" s="918"/>
      <c r="AP321" s="944"/>
      <c r="AQ321" s="945"/>
      <c r="AR321" s="945"/>
      <c r="AS321" s="945"/>
      <c r="AT321" s="941"/>
      <c r="AU321" s="942"/>
      <c r="AV321" s="942"/>
      <c r="AW321" s="943"/>
    </row>
    <row r="322" spans="1:49" ht="14.25" hidden="1" customHeight="1">
      <c r="A322" s="931"/>
      <c r="B322" s="919"/>
      <c r="C322" s="920"/>
      <c r="D322" s="920"/>
      <c r="E322" s="920"/>
      <c r="F322" s="920"/>
      <c r="G322" s="920"/>
      <c r="H322" s="920"/>
      <c r="I322" s="920"/>
      <c r="J322" s="920"/>
      <c r="K322" s="920"/>
      <c r="L322" s="920"/>
      <c r="M322" s="920"/>
      <c r="N322" s="920"/>
      <c r="O322" s="920"/>
      <c r="P322" s="920"/>
      <c r="Q322" s="920"/>
      <c r="R322" s="920"/>
      <c r="S322" s="920"/>
      <c r="T322" s="920"/>
      <c r="U322" s="921"/>
      <c r="V322" s="919"/>
      <c r="W322" s="920"/>
      <c r="X322" s="920"/>
      <c r="Y322" s="920"/>
      <c r="Z322" s="920"/>
      <c r="AA322" s="920"/>
      <c r="AB322" s="920"/>
      <c r="AC322" s="920"/>
      <c r="AD322" s="920"/>
      <c r="AE322" s="920"/>
      <c r="AF322" s="920"/>
      <c r="AG322" s="920"/>
      <c r="AH322" s="920"/>
      <c r="AI322" s="920"/>
      <c r="AJ322" s="920"/>
      <c r="AK322" s="920"/>
      <c r="AL322" s="920"/>
      <c r="AM322" s="920"/>
      <c r="AN322" s="920"/>
      <c r="AO322" s="921"/>
      <c r="AP322" s="946" t="str">
        <f t="array" aca="1" ref="AP322" ca="1">IF(RepairsPhotoIdentifier42="","",IF(INDIRECT("PropertyInspectionCatagoryPhoto"&amp;RIGHT("0"&amp;RepairsPhotoIdentifier42,2))="","",INDIRECT("PropertyInspectionCatagoryPhoto"&amp;RIGHT("0"&amp;RepairsPhotoIdentifier42,2))))</f>
        <v/>
      </c>
      <c r="AQ322" s="962"/>
      <c r="AR322" s="962"/>
      <c r="AS322" s="962"/>
      <c r="AT322" s="962"/>
      <c r="AU322" s="962"/>
      <c r="AV322" s="962"/>
      <c r="AW322" s="963"/>
    </row>
    <row r="323" spans="1:49" ht="14.25" hidden="1" customHeight="1">
      <c r="A323" s="931">
        <v>43</v>
      </c>
      <c r="B323" s="913"/>
      <c r="C323" s="914"/>
      <c r="D323" s="914"/>
      <c r="E323" s="914"/>
      <c r="F323" s="914"/>
      <c r="G323" s="914"/>
      <c r="H323" s="914"/>
      <c r="I323" s="914"/>
      <c r="J323" s="914"/>
      <c r="K323" s="914"/>
      <c r="L323" s="914"/>
      <c r="M323" s="914"/>
      <c r="N323" s="914"/>
      <c r="O323" s="914"/>
      <c r="P323" s="914"/>
      <c r="Q323" s="914"/>
      <c r="R323" s="914"/>
      <c r="S323" s="914"/>
      <c r="T323" s="914"/>
      <c r="U323" s="915"/>
      <c r="V323" s="913"/>
      <c r="W323" s="914"/>
      <c r="X323" s="914"/>
      <c r="Y323" s="914"/>
      <c r="Z323" s="914"/>
      <c r="AA323" s="914"/>
      <c r="AB323" s="914"/>
      <c r="AC323" s="914"/>
      <c r="AD323" s="914"/>
      <c r="AE323" s="914"/>
      <c r="AF323" s="914"/>
      <c r="AG323" s="914"/>
      <c r="AH323" s="914"/>
      <c r="AI323" s="914"/>
      <c r="AJ323" s="914"/>
      <c r="AK323" s="914"/>
      <c r="AL323" s="914"/>
      <c r="AM323" s="914"/>
      <c r="AN323" s="914"/>
      <c r="AO323" s="915"/>
      <c r="AP323" s="450" t="s">
        <v>990</v>
      </c>
      <c r="AQ323" s="451"/>
      <c r="AR323" s="451"/>
      <c r="AS323" s="452"/>
      <c r="AT323" s="932"/>
      <c r="AU323" s="933"/>
      <c r="AV323" s="933"/>
      <c r="AW323" s="934"/>
    </row>
    <row r="324" spans="1:49" ht="14.25" hidden="1" customHeight="1">
      <c r="A324" s="931"/>
      <c r="B324" s="916"/>
      <c r="C324" s="917"/>
      <c r="D324" s="917"/>
      <c r="E324" s="917"/>
      <c r="F324" s="917"/>
      <c r="G324" s="917"/>
      <c r="H324" s="917"/>
      <c r="I324" s="917"/>
      <c r="J324" s="917"/>
      <c r="K324" s="917"/>
      <c r="L324" s="917"/>
      <c r="M324" s="917"/>
      <c r="N324" s="917"/>
      <c r="O324" s="917"/>
      <c r="P324" s="917"/>
      <c r="Q324" s="917"/>
      <c r="R324" s="917"/>
      <c r="S324" s="917"/>
      <c r="T324" s="917"/>
      <c r="U324" s="918"/>
      <c r="V324" s="916"/>
      <c r="W324" s="917"/>
      <c r="X324" s="917"/>
      <c r="Y324" s="917"/>
      <c r="Z324" s="917"/>
      <c r="AA324" s="917"/>
      <c r="AB324" s="917"/>
      <c r="AC324" s="917"/>
      <c r="AD324" s="917"/>
      <c r="AE324" s="917"/>
      <c r="AF324" s="917"/>
      <c r="AG324" s="917"/>
      <c r="AH324" s="917"/>
      <c r="AI324" s="917"/>
      <c r="AJ324" s="917"/>
      <c r="AK324" s="917"/>
      <c r="AL324" s="917"/>
      <c r="AM324" s="917"/>
      <c r="AN324" s="917"/>
      <c r="AO324" s="918"/>
      <c r="AP324" s="453" t="s">
        <v>994</v>
      </c>
      <c r="AQ324" s="262"/>
      <c r="AR324" s="262"/>
      <c r="AS324" s="262"/>
      <c r="AT324" s="910"/>
      <c r="AU324" s="911"/>
      <c r="AV324" s="911"/>
      <c r="AW324" s="912"/>
    </row>
    <row r="325" spans="1:49" ht="14.25" hidden="1" customHeight="1">
      <c r="A325" s="931"/>
      <c r="B325" s="916"/>
      <c r="C325" s="917"/>
      <c r="D325" s="917"/>
      <c r="E325" s="917"/>
      <c r="F325" s="917"/>
      <c r="G325" s="917"/>
      <c r="H325" s="917"/>
      <c r="I325" s="917"/>
      <c r="J325" s="917"/>
      <c r="K325" s="917"/>
      <c r="L325" s="917"/>
      <c r="M325" s="917"/>
      <c r="N325" s="917"/>
      <c r="O325" s="917"/>
      <c r="P325" s="917"/>
      <c r="Q325" s="917"/>
      <c r="R325" s="917"/>
      <c r="S325" s="917"/>
      <c r="T325" s="917"/>
      <c r="U325" s="918"/>
      <c r="V325" s="916"/>
      <c r="W325" s="917"/>
      <c r="X325" s="917"/>
      <c r="Y325" s="917"/>
      <c r="Z325" s="917"/>
      <c r="AA325" s="917"/>
      <c r="AB325" s="917"/>
      <c r="AC325" s="917"/>
      <c r="AD325" s="917"/>
      <c r="AE325" s="917"/>
      <c r="AF325" s="917"/>
      <c r="AG325" s="917"/>
      <c r="AH325" s="917"/>
      <c r="AI325" s="917"/>
      <c r="AJ325" s="917"/>
      <c r="AK325" s="917"/>
      <c r="AL325" s="917"/>
      <c r="AM325" s="917"/>
      <c r="AN325" s="917"/>
      <c r="AO325" s="918"/>
      <c r="AP325" s="935" t="s">
        <v>992</v>
      </c>
      <c r="AQ325" s="936"/>
      <c r="AR325" s="936"/>
      <c r="AS325" s="937"/>
      <c r="AT325" s="938"/>
      <c r="AU325" s="939"/>
      <c r="AV325" s="939"/>
      <c r="AW325" s="940"/>
    </row>
    <row r="326" spans="1:49" ht="14.25" hidden="1" customHeight="1">
      <c r="A326" s="931"/>
      <c r="B326" s="916"/>
      <c r="C326" s="917"/>
      <c r="D326" s="917"/>
      <c r="E326" s="917"/>
      <c r="F326" s="917"/>
      <c r="G326" s="917"/>
      <c r="H326" s="917"/>
      <c r="I326" s="917"/>
      <c r="J326" s="917"/>
      <c r="K326" s="917"/>
      <c r="L326" s="917"/>
      <c r="M326" s="917"/>
      <c r="N326" s="917"/>
      <c r="O326" s="917"/>
      <c r="P326" s="917"/>
      <c r="Q326" s="917"/>
      <c r="R326" s="917"/>
      <c r="S326" s="917"/>
      <c r="T326" s="917"/>
      <c r="U326" s="918"/>
      <c r="V326" s="916"/>
      <c r="W326" s="917"/>
      <c r="X326" s="917"/>
      <c r="Y326" s="917"/>
      <c r="Z326" s="917"/>
      <c r="AA326" s="917"/>
      <c r="AB326" s="917"/>
      <c r="AC326" s="917"/>
      <c r="AD326" s="917"/>
      <c r="AE326" s="917"/>
      <c r="AF326" s="917"/>
      <c r="AG326" s="917"/>
      <c r="AH326" s="917"/>
      <c r="AI326" s="917"/>
      <c r="AJ326" s="917"/>
      <c r="AK326" s="917"/>
      <c r="AL326" s="917"/>
      <c r="AM326" s="917"/>
      <c r="AN326" s="917"/>
      <c r="AO326" s="918"/>
      <c r="AP326" s="935"/>
      <c r="AQ326" s="936"/>
      <c r="AR326" s="936"/>
      <c r="AS326" s="937"/>
      <c r="AT326" s="941"/>
      <c r="AU326" s="942"/>
      <c r="AV326" s="942"/>
      <c r="AW326" s="943"/>
    </row>
    <row r="327" spans="1:49" ht="14.25" hidden="1" customHeight="1">
      <c r="A327" s="931"/>
      <c r="B327" s="916"/>
      <c r="C327" s="917"/>
      <c r="D327" s="917"/>
      <c r="E327" s="917"/>
      <c r="F327" s="917"/>
      <c r="G327" s="917"/>
      <c r="H327" s="917"/>
      <c r="I327" s="917"/>
      <c r="J327" s="917"/>
      <c r="K327" s="917"/>
      <c r="L327" s="917"/>
      <c r="M327" s="917"/>
      <c r="N327" s="917"/>
      <c r="O327" s="917"/>
      <c r="P327" s="917"/>
      <c r="Q327" s="917"/>
      <c r="R327" s="917"/>
      <c r="S327" s="917"/>
      <c r="T327" s="917"/>
      <c r="U327" s="918"/>
      <c r="V327" s="916"/>
      <c r="W327" s="917"/>
      <c r="X327" s="917"/>
      <c r="Y327" s="917"/>
      <c r="Z327" s="917"/>
      <c r="AA327" s="917"/>
      <c r="AB327" s="917"/>
      <c r="AC327" s="917"/>
      <c r="AD327" s="917"/>
      <c r="AE327" s="917"/>
      <c r="AF327" s="917"/>
      <c r="AG327" s="917"/>
      <c r="AH327" s="917"/>
      <c r="AI327" s="917"/>
      <c r="AJ327" s="917"/>
      <c r="AK327" s="917"/>
      <c r="AL327" s="917"/>
      <c r="AM327" s="917"/>
      <c r="AN327" s="917"/>
      <c r="AO327" s="918"/>
      <c r="AP327" s="944" t="s">
        <v>993</v>
      </c>
      <c r="AQ327" s="945"/>
      <c r="AR327" s="945"/>
      <c r="AS327" s="945"/>
      <c r="AT327" s="938"/>
      <c r="AU327" s="939"/>
      <c r="AV327" s="939"/>
      <c r="AW327" s="940"/>
    </row>
    <row r="328" spans="1:49" ht="14.25" hidden="1" customHeight="1">
      <c r="A328" s="931"/>
      <c r="B328" s="916"/>
      <c r="C328" s="917"/>
      <c r="D328" s="917"/>
      <c r="E328" s="917"/>
      <c r="F328" s="917"/>
      <c r="G328" s="917"/>
      <c r="H328" s="917"/>
      <c r="I328" s="917"/>
      <c r="J328" s="917"/>
      <c r="K328" s="917"/>
      <c r="L328" s="917"/>
      <c r="M328" s="917"/>
      <c r="N328" s="917"/>
      <c r="O328" s="917"/>
      <c r="P328" s="917"/>
      <c r="Q328" s="917"/>
      <c r="R328" s="917"/>
      <c r="S328" s="917"/>
      <c r="T328" s="917"/>
      <c r="U328" s="918"/>
      <c r="V328" s="916"/>
      <c r="W328" s="917"/>
      <c r="X328" s="917"/>
      <c r="Y328" s="917"/>
      <c r="Z328" s="917"/>
      <c r="AA328" s="917"/>
      <c r="AB328" s="917"/>
      <c r="AC328" s="917"/>
      <c r="AD328" s="917"/>
      <c r="AE328" s="917"/>
      <c r="AF328" s="917"/>
      <c r="AG328" s="917"/>
      <c r="AH328" s="917"/>
      <c r="AI328" s="917"/>
      <c r="AJ328" s="917"/>
      <c r="AK328" s="917"/>
      <c r="AL328" s="917"/>
      <c r="AM328" s="917"/>
      <c r="AN328" s="917"/>
      <c r="AO328" s="918"/>
      <c r="AP328" s="944"/>
      <c r="AQ328" s="945"/>
      <c r="AR328" s="945"/>
      <c r="AS328" s="945"/>
      <c r="AT328" s="941"/>
      <c r="AU328" s="942"/>
      <c r="AV328" s="942"/>
      <c r="AW328" s="943"/>
    </row>
    <row r="329" spans="1:49" ht="14.25" hidden="1" customHeight="1">
      <c r="A329" s="931"/>
      <c r="B329" s="919"/>
      <c r="C329" s="920"/>
      <c r="D329" s="920"/>
      <c r="E329" s="920"/>
      <c r="F329" s="920"/>
      <c r="G329" s="920"/>
      <c r="H329" s="920"/>
      <c r="I329" s="920"/>
      <c r="J329" s="920"/>
      <c r="K329" s="920"/>
      <c r="L329" s="920"/>
      <c r="M329" s="920"/>
      <c r="N329" s="920"/>
      <c r="O329" s="920"/>
      <c r="P329" s="920"/>
      <c r="Q329" s="920"/>
      <c r="R329" s="920"/>
      <c r="S329" s="920"/>
      <c r="T329" s="920"/>
      <c r="U329" s="921"/>
      <c r="V329" s="919"/>
      <c r="W329" s="920"/>
      <c r="X329" s="920"/>
      <c r="Y329" s="920"/>
      <c r="Z329" s="920"/>
      <c r="AA329" s="920"/>
      <c r="AB329" s="920"/>
      <c r="AC329" s="920"/>
      <c r="AD329" s="920"/>
      <c r="AE329" s="920"/>
      <c r="AF329" s="920"/>
      <c r="AG329" s="920"/>
      <c r="AH329" s="920"/>
      <c r="AI329" s="920"/>
      <c r="AJ329" s="920"/>
      <c r="AK329" s="920"/>
      <c r="AL329" s="920"/>
      <c r="AM329" s="920"/>
      <c r="AN329" s="920"/>
      <c r="AO329" s="921"/>
      <c r="AP329" s="946" t="str">
        <f t="array" aca="1" ref="AP329" ca="1">IF(RepairsPhotoIdentifier43="","",IF(INDIRECT("PropertyInspectionCatagoryPhoto"&amp;RIGHT("0"&amp;RepairsPhotoIdentifier43,2))="","",INDIRECT("PropertyInspectionCatagoryPhoto"&amp;RIGHT("0"&amp;RepairsPhotoIdentifier43,2))))</f>
        <v/>
      </c>
      <c r="AQ329" s="962"/>
      <c r="AR329" s="962"/>
      <c r="AS329" s="962"/>
      <c r="AT329" s="962"/>
      <c r="AU329" s="962"/>
      <c r="AV329" s="962"/>
      <c r="AW329" s="963"/>
    </row>
    <row r="330" spans="1:49" ht="14.25" hidden="1" customHeight="1">
      <c r="A330" s="931">
        <v>44</v>
      </c>
      <c r="B330" s="913"/>
      <c r="C330" s="914"/>
      <c r="D330" s="914"/>
      <c r="E330" s="914"/>
      <c r="F330" s="914"/>
      <c r="G330" s="914"/>
      <c r="H330" s="914"/>
      <c r="I330" s="914"/>
      <c r="J330" s="914"/>
      <c r="K330" s="914"/>
      <c r="L330" s="914"/>
      <c r="M330" s="914"/>
      <c r="N330" s="914"/>
      <c r="O330" s="914"/>
      <c r="P330" s="914"/>
      <c r="Q330" s="914"/>
      <c r="R330" s="914"/>
      <c r="S330" s="914"/>
      <c r="T330" s="914"/>
      <c r="U330" s="915"/>
      <c r="V330" s="913"/>
      <c r="W330" s="914"/>
      <c r="X330" s="914"/>
      <c r="Y330" s="914"/>
      <c r="Z330" s="914"/>
      <c r="AA330" s="914"/>
      <c r="AB330" s="914"/>
      <c r="AC330" s="914"/>
      <c r="AD330" s="914"/>
      <c r="AE330" s="914"/>
      <c r="AF330" s="914"/>
      <c r="AG330" s="914"/>
      <c r="AH330" s="914"/>
      <c r="AI330" s="914"/>
      <c r="AJ330" s="914"/>
      <c r="AK330" s="914"/>
      <c r="AL330" s="914"/>
      <c r="AM330" s="914"/>
      <c r="AN330" s="914"/>
      <c r="AO330" s="915"/>
      <c r="AP330" s="450" t="s">
        <v>990</v>
      </c>
      <c r="AQ330" s="451"/>
      <c r="AR330" s="451"/>
      <c r="AS330" s="452"/>
      <c r="AT330" s="932"/>
      <c r="AU330" s="933"/>
      <c r="AV330" s="933"/>
      <c r="AW330" s="934"/>
    </row>
    <row r="331" spans="1:49" ht="14.25" hidden="1" customHeight="1">
      <c r="A331" s="931"/>
      <c r="B331" s="916"/>
      <c r="C331" s="917"/>
      <c r="D331" s="917"/>
      <c r="E331" s="917"/>
      <c r="F331" s="917"/>
      <c r="G331" s="917"/>
      <c r="H331" s="917"/>
      <c r="I331" s="917"/>
      <c r="J331" s="917"/>
      <c r="K331" s="917"/>
      <c r="L331" s="917"/>
      <c r="M331" s="917"/>
      <c r="N331" s="917"/>
      <c r="O331" s="917"/>
      <c r="P331" s="917"/>
      <c r="Q331" s="917"/>
      <c r="R331" s="917"/>
      <c r="S331" s="917"/>
      <c r="T331" s="917"/>
      <c r="U331" s="918"/>
      <c r="V331" s="916"/>
      <c r="W331" s="917"/>
      <c r="X331" s="917"/>
      <c r="Y331" s="917"/>
      <c r="Z331" s="917"/>
      <c r="AA331" s="917"/>
      <c r="AB331" s="917"/>
      <c r="AC331" s="917"/>
      <c r="AD331" s="917"/>
      <c r="AE331" s="917"/>
      <c r="AF331" s="917"/>
      <c r="AG331" s="917"/>
      <c r="AH331" s="917"/>
      <c r="AI331" s="917"/>
      <c r="AJ331" s="917"/>
      <c r="AK331" s="917"/>
      <c r="AL331" s="917"/>
      <c r="AM331" s="917"/>
      <c r="AN331" s="917"/>
      <c r="AO331" s="918"/>
      <c r="AP331" s="453" t="s">
        <v>991</v>
      </c>
      <c r="AQ331" s="262"/>
      <c r="AR331" s="262"/>
      <c r="AS331" s="262"/>
      <c r="AT331" s="910"/>
      <c r="AU331" s="911"/>
      <c r="AV331" s="911"/>
      <c r="AW331" s="912"/>
    </row>
    <row r="332" spans="1:49" ht="14.25" hidden="1" customHeight="1">
      <c r="A332" s="931"/>
      <c r="B332" s="916"/>
      <c r="C332" s="917"/>
      <c r="D332" s="917"/>
      <c r="E332" s="917"/>
      <c r="F332" s="917"/>
      <c r="G332" s="917"/>
      <c r="H332" s="917"/>
      <c r="I332" s="917"/>
      <c r="J332" s="917"/>
      <c r="K332" s="917"/>
      <c r="L332" s="917"/>
      <c r="M332" s="917"/>
      <c r="N332" s="917"/>
      <c r="O332" s="917"/>
      <c r="P332" s="917"/>
      <c r="Q332" s="917"/>
      <c r="R332" s="917"/>
      <c r="S332" s="917"/>
      <c r="T332" s="917"/>
      <c r="U332" s="918"/>
      <c r="V332" s="916"/>
      <c r="W332" s="917"/>
      <c r="X332" s="917"/>
      <c r="Y332" s="917"/>
      <c r="Z332" s="917"/>
      <c r="AA332" s="917"/>
      <c r="AB332" s="917"/>
      <c r="AC332" s="917"/>
      <c r="AD332" s="917"/>
      <c r="AE332" s="917"/>
      <c r="AF332" s="917"/>
      <c r="AG332" s="917"/>
      <c r="AH332" s="917"/>
      <c r="AI332" s="917"/>
      <c r="AJ332" s="917"/>
      <c r="AK332" s="917"/>
      <c r="AL332" s="917"/>
      <c r="AM332" s="917"/>
      <c r="AN332" s="917"/>
      <c r="AO332" s="918"/>
      <c r="AP332" s="935" t="s">
        <v>992</v>
      </c>
      <c r="AQ332" s="936"/>
      <c r="AR332" s="936"/>
      <c r="AS332" s="937"/>
      <c r="AT332" s="938"/>
      <c r="AU332" s="939"/>
      <c r="AV332" s="939"/>
      <c r="AW332" s="940"/>
    </row>
    <row r="333" spans="1:49" ht="14.25" hidden="1" customHeight="1">
      <c r="A333" s="931"/>
      <c r="B333" s="916"/>
      <c r="C333" s="917"/>
      <c r="D333" s="917"/>
      <c r="E333" s="917"/>
      <c r="F333" s="917"/>
      <c r="G333" s="917"/>
      <c r="H333" s="917"/>
      <c r="I333" s="917"/>
      <c r="J333" s="917"/>
      <c r="K333" s="917"/>
      <c r="L333" s="917"/>
      <c r="M333" s="917"/>
      <c r="N333" s="917"/>
      <c r="O333" s="917"/>
      <c r="P333" s="917"/>
      <c r="Q333" s="917"/>
      <c r="R333" s="917"/>
      <c r="S333" s="917"/>
      <c r="T333" s="917"/>
      <c r="U333" s="918"/>
      <c r="V333" s="916"/>
      <c r="W333" s="917"/>
      <c r="X333" s="917"/>
      <c r="Y333" s="917"/>
      <c r="Z333" s="917"/>
      <c r="AA333" s="917"/>
      <c r="AB333" s="917"/>
      <c r="AC333" s="917"/>
      <c r="AD333" s="917"/>
      <c r="AE333" s="917"/>
      <c r="AF333" s="917"/>
      <c r="AG333" s="917"/>
      <c r="AH333" s="917"/>
      <c r="AI333" s="917"/>
      <c r="AJ333" s="917"/>
      <c r="AK333" s="917"/>
      <c r="AL333" s="917"/>
      <c r="AM333" s="917"/>
      <c r="AN333" s="917"/>
      <c r="AO333" s="918"/>
      <c r="AP333" s="935"/>
      <c r="AQ333" s="936"/>
      <c r="AR333" s="936"/>
      <c r="AS333" s="937"/>
      <c r="AT333" s="941"/>
      <c r="AU333" s="942"/>
      <c r="AV333" s="942"/>
      <c r="AW333" s="943"/>
    </row>
    <row r="334" spans="1:49" ht="14.25" hidden="1" customHeight="1">
      <c r="A334" s="931"/>
      <c r="B334" s="916"/>
      <c r="C334" s="917"/>
      <c r="D334" s="917"/>
      <c r="E334" s="917"/>
      <c r="F334" s="917"/>
      <c r="G334" s="917"/>
      <c r="H334" s="917"/>
      <c r="I334" s="917"/>
      <c r="J334" s="917"/>
      <c r="K334" s="917"/>
      <c r="L334" s="917"/>
      <c r="M334" s="917"/>
      <c r="N334" s="917"/>
      <c r="O334" s="917"/>
      <c r="P334" s="917"/>
      <c r="Q334" s="917"/>
      <c r="R334" s="917"/>
      <c r="S334" s="917"/>
      <c r="T334" s="917"/>
      <c r="U334" s="918"/>
      <c r="V334" s="916"/>
      <c r="W334" s="917"/>
      <c r="X334" s="917"/>
      <c r="Y334" s="917"/>
      <c r="Z334" s="917"/>
      <c r="AA334" s="917"/>
      <c r="AB334" s="917"/>
      <c r="AC334" s="917"/>
      <c r="AD334" s="917"/>
      <c r="AE334" s="917"/>
      <c r="AF334" s="917"/>
      <c r="AG334" s="917"/>
      <c r="AH334" s="917"/>
      <c r="AI334" s="917"/>
      <c r="AJ334" s="917"/>
      <c r="AK334" s="917"/>
      <c r="AL334" s="917"/>
      <c r="AM334" s="917"/>
      <c r="AN334" s="917"/>
      <c r="AO334" s="918"/>
      <c r="AP334" s="944" t="s">
        <v>993</v>
      </c>
      <c r="AQ334" s="945"/>
      <c r="AR334" s="945"/>
      <c r="AS334" s="945"/>
      <c r="AT334" s="938"/>
      <c r="AU334" s="939"/>
      <c r="AV334" s="939"/>
      <c r="AW334" s="940"/>
    </row>
    <row r="335" spans="1:49" ht="14.25" hidden="1" customHeight="1">
      <c r="A335" s="931"/>
      <c r="B335" s="916"/>
      <c r="C335" s="917"/>
      <c r="D335" s="917"/>
      <c r="E335" s="917"/>
      <c r="F335" s="917"/>
      <c r="G335" s="917"/>
      <c r="H335" s="917"/>
      <c r="I335" s="917"/>
      <c r="J335" s="917"/>
      <c r="K335" s="917"/>
      <c r="L335" s="917"/>
      <c r="M335" s="917"/>
      <c r="N335" s="917"/>
      <c r="O335" s="917"/>
      <c r="P335" s="917"/>
      <c r="Q335" s="917"/>
      <c r="R335" s="917"/>
      <c r="S335" s="917"/>
      <c r="T335" s="917"/>
      <c r="U335" s="918"/>
      <c r="V335" s="916"/>
      <c r="W335" s="917"/>
      <c r="X335" s="917"/>
      <c r="Y335" s="917"/>
      <c r="Z335" s="917"/>
      <c r="AA335" s="917"/>
      <c r="AB335" s="917"/>
      <c r="AC335" s="917"/>
      <c r="AD335" s="917"/>
      <c r="AE335" s="917"/>
      <c r="AF335" s="917"/>
      <c r="AG335" s="917"/>
      <c r="AH335" s="917"/>
      <c r="AI335" s="917"/>
      <c r="AJ335" s="917"/>
      <c r="AK335" s="917"/>
      <c r="AL335" s="917"/>
      <c r="AM335" s="917"/>
      <c r="AN335" s="917"/>
      <c r="AO335" s="918"/>
      <c r="AP335" s="944"/>
      <c r="AQ335" s="945"/>
      <c r="AR335" s="945"/>
      <c r="AS335" s="945"/>
      <c r="AT335" s="941"/>
      <c r="AU335" s="942"/>
      <c r="AV335" s="942"/>
      <c r="AW335" s="943"/>
    </row>
    <row r="336" spans="1:49" ht="14.25" hidden="1" customHeight="1">
      <c r="A336" s="931"/>
      <c r="B336" s="919"/>
      <c r="C336" s="920"/>
      <c r="D336" s="920"/>
      <c r="E336" s="920"/>
      <c r="F336" s="920"/>
      <c r="G336" s="920"/>
      <c r="H336" s="920"/>
      <c r="I336" s="920"/>
      <c r="J336" s="920"/>
      <c r="K336" s="920"/>
      <c r="L336" s="920"/>
      <c r="M336" s="920"/>
      <c r="N336" s="920"/>
      <c r="O336" s="920"/>
      <c r="P336" s="920"/>
      <c r="Q336" s="920"/>
      <c r="R336" s="920"/>
      <c r="S336" s="920"/>
      <c r="T336" s="920"/>
      <c r="U336" s="921"/>
      <c r="V336" s="919"/>
      <c r="W336" s="920"/>
      <c r="X336" s="920"/>
      <c r="Y336" s="920"/>
      <c r="Z336" s="920"/>
      <c r="AA336" s="920"/>
      <c r="AB336" s="920"/>
      <c r="AC336" s="920"/>
      <c r="AD336" s="920"/>
      <c r="AE336" s="920"/>
      <c r="AF336" s="920"/>
      <c r="AG336" s="920"/>
      <c r="AH336" s="920"/>
      <c r="AI336" s="920"/>
      <c r="AJ336" s="920"/>
      <c r="AK336" s="920"/>
      <c r="AL336" s="920"/>
      <c r="AM336" s="920"/>
      <c r="AN336" s="920"/>
      <c r="AO336" s="921"/>
      <c r="AP336" s="946" t="str">
        <f t="array" aca="1" ref="AP336" ca="1">IF(RepairsPhotoIdentifier44="","",IF(INDIRECT("PropertyInspectionCatagoryPhoto"&amp;RIGHT("0"&amp;RepairsPhotoIdentifier44,2))="","",INDIRECT("PropertyInspectionCatagoryPhoto"&amp;RIGHT("0"&amp;RepairsPhotoIdentifier44,2))))</f>
        <v/>
      </c>
      <c r="AQ336" s="962"/>
      <c r="AR336" s="962"/>
      <c r="AS336" s="962"/>
      <c r="AT336" s="962"/>
      <c r="AU336" s="962"/>
      <c r="AV336" s="962"/>
      <c r="AW336" s="963"/>
    </row>
    <row r="337" spans="1:49" ht="14.25" hidden="1" customHeight="1">
      <c r="A337" s="931">
        <v>45</v>
      </c>
      <c r="B337" s="913"/>
      <c r="C337" s="914"/>
      <c r="D337" s="914"/>
      <c r="E337" s="914"/>
      <c r="F337" s="914"/>
      <c r="G337" s="914"/>
      <c r="H337" s="914"/>
      <c r="I337" s="914"/>
      <c r="J337" s="914"/>
      <c r="K337" s="914"/>
      <c r="L337" s="914"/>
      <c r="M337" s="914"/>
      <c r="N337" s="914"/>
      <c r="O337" s="914"/>
      <c r="P337" s="914"/>
      <c r="Q337" s="914"/>
      <c r="R337" s="914"/>
      <c r="S337" s="914"/>
      <c r="T337" s="914"/>
      <c r="U337" s="915"/>
      <c r="V337" s="913"/>
      <c r="W337" s="914"/>
      <c r="X337" s="914"/>
      <c r="Y337" s="914"/>
      <c r="Z337" s="914"/>
      <c r="AA337" s="914"/>
      <c r="AB337" s="914"/>
      <c r="AC337" s="914"/>
      <c r="AD337" s="914"/>
      <c r="AE337" s="914"/>
      <c r="AF337" s="914"/>
      <c r="AG337" s="914"/>
      <c r="AH337" s="914"/>
      <c r="AI337" s="914"/>
      <c r="AJ337" s="914"/>
      <c r="AK337" s="914"/>
      <c r="AL337" s="914"/>
      <c r="AM337" s="914"/>
      <c r="AN337" s="914"/>
      <c r="AO337" s="915"/>
      <c r="AP337" s="450" t="s">
        <v>990</v>
      </c>
      <c r="AQ337" s="451"/>
      <c r="AR337" s="451"/>
      <c r="AS337" s="452"/>
      <c r="AT337" s="932"/>
      <c r="AU337" s="933"/>
      <c r="AV337" s="933"/>
      <c r="AW337" s="934"/>
    </row>
    <row r="338" spans="1:49" ht="14.25" hidden="1" customHeight="1">
      <c r="A338" s="931"/>
      <c r="B338" s="916"/>
      <c r="C338" s="917"/>
      <c r="D338" s="917"/>
      <c r="E338" s="917"/>
      <c r="F338" s="917"/>
      <c r="G338" s="917"/>
      <c r="H338" s="917"/>
      <c r="I338" s="917"/>
      <c r="J338" s="917"/>
      <c r="K338" s="917"/>
      <c r="L338" s="917"/>
      <c r="M338" s="917"/>
      <c r="N338" s="917"/>
      <c r="O338" s="917"/>
      <c r="P338" s="917"/>
      <c r="Q338" s="917"/>
      <c r="R338" s="917"/>
      <c r="S338" s="917"/>
      <c r="T338" s="917"/>
      <c r="U338" s="918"/>
      <c r="V338" s="916"/>
      <c r="W338" s="917"/>
      <c r="X338" s="917"/>
      <c r="Y338" s="917"/>
      <c r="Z338" s="917"/>
      <c r="AA338" s="917"/>
      <c r="AB338" s="917"/>
      <c r="AC338" s="917"/>
      <c r="AD338" s="917"/>
      <c r="AE338" s="917"/>
      <c r="AF338" s="917"/>
      <c r="AG338" s="917"/>
      <c r="AH338" s="917"/>
      <c r="AI338" s="917"/>
      <c r="AJ338" s="917"/>
      <c r="AK338" s="917"/>
      <c r="AL338" s="917"/>
      <c r="AM338" s="917"/>
      <c r="AN338" s="917"/>
      <c r="AO338" s="918"/>
      <c r="AP338" s="453" t="s">
        <v>994</v>
      </c>
      <c r="AQ338" s="262"/>
      <c r="AR338" s="262"/>
      <c r="AS338" s="262"/>
      <c r="AT338" s="910"/>
      <c r="AU338" s="911"/>
      <c r="AV338" s="911"/>
      <c r="AW338" s="912"/>
    </row>
    <row r="339" spans="1:49" ht="14.25" hidden="1" customHeight="1">
      <c r="A339" s="931"/>
      <c r="B339" s="916"/>
      <c r="C339" s="917"/>
      <c r="D339" s="917"/>
      <c r="E339" s="917"/>
      <c r="F339" s="917"/>
      <c r="G339" s="917"/>
      <c r="H339" s="917"/>
      <c r="I339" s="917"/>
      <c r="J339" s="917"/>
      <c r="K339" s="917"/>
      <c r="L339" s="917"/>
      <c r="M339" s="917"/>
      <c r="N339" s="917"/>
      <c r="O339" s="917"/>
      <c r="P339" s="917"/>
      <c r="Q339" s="917"/>
      <c r="R339" s="917"/>
      <c r="S339" s="917"/>
      <c r="T339" s="917"/>
      <c r="U339" s="918"/>
      <c r="V339" s="916"/>
      <c r="W339" s="917"/>
      <c r="X339" s="917"/>
      <c r="Y339" s="917"/>
      <c r="Z339" s="917"/>
      <c r="AA339" s="917"/>
      <c r="AB339" s="917"/>
      <c r="AC339" s="917"/>
      <c r="AD339" s="917"/>
      <c r="AE339" s="917"/>
      <c r="AF339" s="917"/>
      <c r="AG339" s="917"/>
      <c r="AH339" s="917"/>
      <c r="AI339" s="917"/>
      <c r="AJ339" s="917"/>
      <c r="AK339" s="917"/>
      <c r="AL339" s="917"/>
      <c r="AM339" s="917"/>
      <c r="AN339" s="917"/>
      <c r="AO339" s="918"/>
      <c r="AP339" s="935" t="s">
        <v>992</v>
      </c>
      <c r="AQ339" s="936"/>
      <c r="AR339" s="936"/>
      <c r="AS339" s="937"/>
      <c r="AT339" s="938"/>
      <c r="AU339" s="939"/>
      <c r="AV339" s="939"/>
      <c r="AW339" s="940"/>
    </row>
    <row r="340" spans="1:49" ht="14.25" hidden="1" customHeight="1">
      <c r="A340" s="931"/>
      <c r="B340" s="916"/>
      <c r="C340" s="917"/>
      <c r="D340" s="917"/>
      <c r="E340" s="917"/>
      <c r="F340" s="917"/>
      <c r="G340" s="917"/>
      <c r="H340" s="917"/>
      <c r="I340" s="917"/>
      <c r="J340" s="917"/>
      <c r="K340" s="917"/>
      <c r="L340" s="917"/>
      <c r="M340" s="917"/>
      <c r="N340" s="917"/>
      <c r="O340" s="917"/>
      <c r="P340" s="917"/>
      <c r="Q340" s="917"/>
      <c r="R340" s="917"/>
      <c r="S340" s="917"/>
      <c r="T340" s="917"/>
      <c r="U340" s="918"/>
      <c r="V340" s="916"/>
      <c r="W340" s="917"/>
      <c r="X340" s="917"/>
      <c r="Y340" s="917"/>
      <c r="Z340" s="917"/>
      <c r="AA340" s="917"/>
      <c r="AB340" s="917"/>
      <c r="AC340" s="917"/>
      <c r="AD340" s="917"/>
      <c r="AE340" s="917"/>
      <c r="AF340" s="917"/>
      <c r="AG340" s="917"/>
      <c r="AH340" s="917"/>
      <c r="AI340" s="917"/>
      <c r="AJ340" s="917"/>
      <c r="AK340" s="917"/>
      <c r="AL340" s="917"/>
      <c r="AM340" s="917"/>
      <c r="AN340" s="917"/>
      <c r="AO340" s="918"/>
      <c r="AP340" s="935"/>
      <c r="AQ340" s="936"/>
      <c r="AR340" s="936"/>
      <c r="AS340" s="937"/>
      <c r="AT340" s="941"/>
      <c r="AU340" s="942"/>
      <c r="AV340" s="942"/>
      <c r="AW340" s="943"/>
    </row>
    <row r="341" spans="1:49" ht="14.25" hidden="1" customHeight="1">
      <c r="A341" s="931"/>
      <c r="B341" s="916"/>
      <c r="C341" s="917"/>
      <c r="D341" s="917"/>
      <c r="E341" s="917"/>
      <c r="F341" s="917"/>
      <c r="G341" s="917"/>
      <c r="H341" s="917"/>
      <c r="I341" s="917"/>
      <c r="J341" s="917"/>
      <c r="K341" s="917"/>
      <c r="L341" s="917"/>
      <c r="M341" s="917"/>
      <c r="N341" s="917"/>
      <c r="O341" s="917"/>
      <c r="P341" s="917"/>
      <c r="Q341" s="917"/>
      <c r="R341" s="917"/>
      <c r="S341" s="917"/>
      <c r="T341" s="917"/>
      <c r="U341" s="918"/>
      <c r="V341" s="916"/>
      <c r="W341" s="917"/>
      <c r="X341" s="917"/>
      <c r="Y341" s="917"/>
      <c r="Z341" s="917"/>
      <c r="AA341" s="917"/>
      <c r="AB341" s="917"/>
      <c r="AC341" s="917"/>
      <c r="AD341" s="917"/>
      <c r="AE341" s="917"/>
      <c r="AF341" s="917"/>
      <c r="AG341" s="917"/>
      <c r="AH341" s="917"/>
      <c r="AI341" s="917"/>
      <c r="AJ341" s="917"/>
      <c r="AK341" s="917"/>
      <c r="AL341" s="917"/>
      <c r="AM341" s="917"/>
      <c r="AN341" s="917"/>
      <c r="AO341" s="918"/>
      <c r="AP341" s="944" t="s">
        <v>993</v>
      </c>
      <c r="AQ341" s="945"/>
      <c r="AR341" s="945"/>
      <c r="AS341" s="945"/>
      <c r="AT341" s="938"/>
      <c r="AU341" s="939"/>
      <c r="AV341" s="939"/>
      <c r="AW341" s="940"/>
    </row>
    <row r="342" spans="1:49" ht="14.25" hidden="1" customHeight="1">
      <c r="A342" s="931"/>
      <c r="B342" s="916"/>
      <c r="C342" s="917"/>
      <c r="D342" s="917"/>
      <c r="E342" s="917"/>
      <c r="F342" s="917"/>
      <c r="G342" s="917"/>
      <c r="H342" s="917"/>
      <c r="I342" s="917"/>
      <c r="J342" s="917"/>
      <c r="K342" s="917"/>
      <c r="L342" s="917"/>
      <c r="M342" s="917"/>
      <c r="N342" s="917"/>
      <c r="O342" s="917"/>
      <c r="P342" s="917"/>
      <c r="Q342" s="917"/>
      <c r="R342" s="917"/>
      <c r="S342" s="917"/>
      <c r="T342" s="917"/>
      <c r="U342" s="918"/>
      <c r="V342" s="916"/>
      <c r="W342" s="917"/>
      <c r="X342" s="917"/>
      <c r="Y342" s="917"/>
      <c r="Z342" s="917"/>
      <c r="AA342" s="917"/>
      <c r="AB342" s="917"/>
      <c r="AC342" s="917"/>
      <c r="AD342" s="917"/>
      <c r="AE342" s="917"/>
      <c r="AF342" s="917"/>
      <c r="AG342" s="917"/>
      <c r="AH342" s="917"/>
      <c r="AI342" s="917"/>
      <c r="AJ342" s="917"/>
      <c r="AK342" s="917"/>
      <c r="AL342" s="917"/>
      <c r="AM342" s="917"/>
      <c r="AN342" s="917"/>
      <c r="AO342" s="918"/>
      <c r="AP342" s="944"/>
      <c r="AQ342" s="945"/>
      <c r="AR342" s="945"/>
      <c r="AS342" s="945"/>
      <c r="AT342" s="941"/>
      <c r="AU342" s="942"/>
      <c r="AV342" s="942"/>
      <c r="AW342" s="943"/>
    </row>
    <row r="343" spans="1:49" ht="14.25" hidden="1" customHeight="1">
      <c r="A343" s="931"/>
      <c r="B343" s="919"/>
      <c r="C343" s="920"/>
      <c r="D343" s="920"/>
      <c r="E343" s="920"/>
      <c r="F343" s="920"/>
      <c r="G343" s="920"/>
      <c r="H343" s="920"/>
      <c r="I343" s="920"/>
      <c r="J343" s="920"/>
      <c r="K343" s="920"/>
      <c r="L343" s="920"/>
      <c r="M343" s="920"/>
      <c r="N343" s="920"/>
      <c r="O343" s="920"/>
      <c r="P343" s="920"/>
      <c r="Q343" s="920"/>
      <c r="R343" s="920"/>
      <c r="S343" s="920"/>
      <c r="T343" s="920"/>
      <c r="U343" s="921"/>
      <c r="V343" s="919"/>
      <c r="W343" s="920"/>
      <c r="X343" s="920"/>
      <c r="Y343" s="920"/>
      <c r="Z343" s="920"/>
      <c r="AA343" s="920"/>
      <c r="AB343" s="920"/>
      <c r="AC343" s="920"/>
      <c r="AD343" s="920"/>
      <c r="AE343" s="920"/>
      <c r="AF343" s="920"/>
      <c r="AG343" s="920"/>
      <c r="AH343" s="920"/>
      <c r="AI343" s="920"/>
      <c r="AJ343" s="920"/>
      <c r="AK343" s="920"/>
      <c r="AL343" s="920"/>
      <c r="AM343" s="920"/>
      <c r="AN343" s="920"/>
      <c r="AO343" s="921"/>
      <c r="AP343" s="946" t="str">
        <f t="array" aca="1" ref="AP343" ca="1">IF(RepairsPhotoIdentifier45="","",IF(INDIRECT("PropertyInspectionCatagoryPhoto"&amp;RIGHT("0"&amp;RepairsPhotoIdentifier45,2))="","",INDIRECT("PropertyInspectionCatagoryPhoto"&amp;RIGHT("0"&amp;RepairsPhotoIdentifier45,2))))</f>
        <v/>
      </c>
      <c r="AQ343" s="962"/>
      <c r="AR343" s="962"/>
      <c r="AS343" s="962"/>
      <c r="AT343" s="962"/>
      <c r="AU343" s="962"/>
      <c r="AV343" s="962"/>
      <c r="AW343" s="963"/>
    </row>
    <row r="344" spans="1:49" ht="14.25" hidden="1" customHeight="1">
      <c r="A344" s="931">
        <v>46</v>
      </c>
      <c r="B344" s="913"/>
      <c r="C344" s="914"/>
      <c r="D344" s="914"/>
      <c r="E344" s="914"/>
      <c r="F344" s="914"/>
      <c r="G344" s="914"/>
      <c r="H344" s="914"/>
      <c r="I344" s="914"/>
      <c r="J344" s="914"/>
      <c r="K344" s="914"/>
      <c r="L344" s="914"/>
      <c r="M344" s="914"/>
      <c r="N344" s="914"/>
      <c r="O344" s="914"/>
      <c r="P344" s="914"/>
      <c r="Q344" s="914"/>
      <c r="R344" s="914"/>
      <c r="S344" s="914"/>
      <c r="T344" s="914"/>
      <c r="U344" s="915"/>
      <c r="V344" s="913"/>
      <c r="W344" s="914"/>
      <c r="X344" s="914"/>
      <c r="Y344" s="914"/>
      <c r="Z344" s="914"/>
      <c r="AA344" s="914"/>
      <c r="AB344" s="914"/>
      <c r="AC344" s="914"/>
      <c r="AD344" s="914"/>
      <c r="AE344" s="914"/>
      <c r="AF344" s="914"/>
      <c r="AG344" s="914"/>
      <c r="AH344" s="914"/>
      <c r="AI344" s="914"/>
      <c r="AJ344" s="914"/>
      <c r="AK344" s="914"/>
      <c r="AL344" s="914"/>
      <c r="AM344" s="914"/>
      <c r="AN344" s="914"/>
      <c r="AO344" s="915"/>
      <c r="AP344" s="450" t="s">
        <v>990</v>
      </c>
      <c r="AQ344" s="451"/>
      <c r="AR344" s="451"/>
      <c r="AS344" s="452"/>
      <c r="AT344" s="932"/>
      <c r="AU344" s="933"/>
      <c r="AV344" s="933"/>
      <c r="AW344" s="934"/>
    </row>
    <row r="345" spans="1:49" ht="14.25" hidden="1" customHeight="1">
      <c r="A345" s="931"/>
      <c r="B345" s="916"/>
      <c r="C345" s="917"/>
      <c r="D345" s="917"/>
      <c r="E345" s="917"/>
      <c r="F345" s="917"/>
      <c r="G345" s="917"/>
      <c r="H345" s="917"/>
      <c r="I345" s="917"/>
      <c r="J345" s="917"/>
      <c r="K345" s="917"/>
      <c r="L345" s="917"/>
      <c r="M345" s="917"/>
      <c r="N345" s="917"/>
      <c r="O345" s="917"/>
      <c r="P345" s="917"/>
      <c r="Q345" s="917"/>
      <c r="R345" s="917"/>
      <c r="S345" s="917"/>
      <c r="T345" s="917"/>
      <c r="U345" s="918"/>
      <c r="V345" s="916"/>
      <c r="W345" s="917"/>
      <c r="X345" s="917"/>
      <c r="Y345" s="917"/>
      <c r="Z345" s="917"/>
      <c r="AA345" s="917"/>
      <c r="AB345" s="917"/>
      <c r="AC345" s="917"/>
      <c r="AD345" s="917"/>
      <c r="AE345" s="917"/>
      <c r="AF345" s="917"/>
      <c r="AG345" s="917"/>
      <c r="AH345" s="917"/>
      <c r="AI345" s="917"/>
      <c r="AJ345" s="917"/>
      <c r="AK345" s="917"/>
      <c r="AL345" s="917"/>
      <c r="AM345" s="917"/>
      <c r="AN345" s="917"/>
      <c r="AO345" s="918"/>
      <c r="AP345" s="453" t="s">
        <v>991</v>
      </c>
      <c r="AQ345" s="262"/>
      <c r="AR345" s="262"/>
      <c r="AS345" s="262"/>
      <c r="AT345" s="910"/>
      <c r="AU345" s="911"/>
      <c r="AV345" s="911"/>
      <c r="AW345" s="912"/>
    </row>
    <row r="346" spans="1:49" ht="14.25" hidden="1" customHeight="1">
      <c r="A346" s="931"/>
      <c r="B346" s="916"/>
      <c r="C346" s="917"/>
      <c r="D346" s="917"/>
      <c r="E346" s="917"/>
      <c r="F346" s="917"/>
      <c r="G346" s="917"/>
      <c r="H346" s="917"/>
      <c r="I346" s="917"/>
      <c r="J346" s="917"/>
      <c r="K346" s="917"/>
      <c r="L346" s="917"/>
      <c r="M346" s="917"/>
      <c r="N346" s="917"/>
      <c r="O346" s="917"/>
      <c r="P346" s="917"/>
      <c r="Q346" s="917"/>
      <c r="R346" s="917"/>
      <c r="S346" s="917"/>
      <c r="T346" s="917"/>
      <c r="U346" s="918"/>
      <c r="V346" s="916"/>
      <c r="W346" s="917"/>
      <c r="X346" s="917"/>
      <c r="Y346" s="917"/>
      <c r="Z346" s="917"/>
      <c r="AA346" s="917"/>
      <c r="AB346" s="917"/>
      <c r="AC346" s="917"/>
      <c r="AD346" s="917"/>
      <c r="AE346" s="917"/>
      <c r="AF346" s="917"/>
      <c r="AG346" s="917"/>
      <c r="AH346" s="917"/>
      <c r="AI346" s="917"/>
      <c r="AJ346" s="917"/>
      <c r="AK346" s="917"/>
      <c r="AL346" s="917"/>
      <c r="AM346" s="917"/>
      <c r="AN346" s="917"/>
      <c r="AO346" s="918"/>
      <c r="AP346" s="935" t="s">
        <v>992</v>
      </c>
      <c r="AQ346" s="936"/>
      <c r="AR346" s="936"/>
      <c r="AS346" s="937"/>
      <c r="AT346" s="938"/>
      <c r="AU346" s="939"/>
      <c r="AV346" s="939"/>
      <c r="AW346" s="940"/>
    </row>
    <row r="347" spans="1:49" ht="14.25" hidden="1" customHeight="1">
      <c r="A347" s="931"/>
      <c r="B347" s="916"/>
      <c r="C347" s="917"/>
      <c r="D347" s="917"/>
      <c r="E347" s="917"/>
      <c r="F347" s="917"/>
      <c r="G347" s="917"/>
      <c r="H347" s="917"/>
      <c r="I347" s="917"/>
      <c r="J347" s="917"/>
      <c r="K347" s="917"/>
      <c r="L347" s="917"/>
      <c r="M347" s="917"/>
      <c r="N347" s="917"/>
      <c r="O347" s="917"/>
      <c r="P347" s="917"/>
      <c r="Q347" s="917"/>
      <c r="R347" s="917"/>
      <c r="S347" s="917"/>
      <c r="T347" s="917"/>
      <c r="U347" s="918"/>
      <c r="V347" s="916"/>
      <c r="W347" s="917"/>
      <c r="X347" s="917"/>
      <c r="Y347" s="917"/>
      <c r="Z347" s="917"/>
      <c r="AA347" s="917"/>
      <c r="AB347" s="917"/>
      <c r="AC347" s="917"/>
      <c r="AD347" s="917"/>
      <c r="AE347" s="917"/>
      <c r="AF347" s="917"/>
      <c r="AG347" s="917"/>
      <c r="AH347" s="917"/>
      <c r="AI347" s="917"/>
      <c r="AJ347" s="917"/>
      <c r="AK347" s="917"/>
      <c r="AL347" s="917"/>
      <c r="AM347" s="917"/>
      <c r="AN347" s="917"/>
      <c r="AO347" s="918"/>
      <c r="AP347" s="935"/>
      <c r="AQ347" s="936"/>
      <c r="AR347" s="936"/>
      <c r="AS347" s="937"/>
      <c r="AT347" s="941"/>
      <c r="AU347" s="942"/>
      <c r="AV347" s="942"/>
      <c r="AW347" s="943"/>
    </row>
    <row r="348" spans="1:49" ht="14.25" hidden="1" customHeight="1">
      <c r="A348" s="931"/>
      <c r="B348" s="916"/>
      <c r="C348" s="917"/>
      <c r="D348" s="917"/>
      <c r="E348" s="917"/>
      <c r="F348" s="917"/>
      <c r="G348" s="917"/>
      <c r="H348" s="917"/>
      <c r="I348" s="917"/>
      <c r="J348" s="917"/>
      <c r="K348" s="917"/>
      <c r="L348" s="917"/>
      <c r="M348" s="917"/>
      <c r="N348" s="917"/>
      <c r="O348" s="917"/>
      <c r="P348" s="917"/>
      <c r="Q348" s="917"/>
      <c r="R348" s="917"/>
      <c r="S348" s="917"/>
      <c r="T348" s="917"/>
      <c r="U348" s="918"/>
      <c r="V348" s="916"/>
      <c r="W348" s="917"/>
      <c r="X348" s="917"/>
      <c r="Y348" s="917"/>
      <c r="Z348" s="917"/>
      <c r="AA348" s="917"/>
      <c r="AB348" s="917"/>
      <c r="AC348" s="917"/>
      <c r="AD348" s="917"/>
      <c r="AE348" s="917"/>
      <c r="AF348" s="917"/>
      <c r="AG348" s="917"/>
      <c r="AH348" s="917"/>
      <c r="AI348" s="917"/>
      <c r="AJ348" s="917"/>
      <c r="AK348" s="917"/>
      <c r="AL348" s="917"/>
      <c r="AM348" s="917"/>
      <c r="AN348" s="917"/>
      <c r="AO348" s="918"/>
      <c r="AP348" s="944" t="s">
        <v>993</v>
      </c>
      <c r="AQ348" s="945"/>
      <c r="AR348" s="945"/>
      <c r="AS348" s="945"/>
      <c r="AT348" s="938"/>
      <c r="AU348" s="939"/>
      <c r="AV348" s="939"/>
      <c r="AW348" s="940"/>
    </row>
    <row r="349" spans="1:49" ht="14.25" hidden="1" customHeight="1">
      <c r="A349" s="931"/>
      <c r="B349" s="916"/>
      <c r="C349" s="917"/>
      <c r="D349" s="917"/>
      <c r="E349" s="917"/>
      <c r="F349" s="917"/>
      <c r="G349" s="917"/>
      <c r="H349" s="917"/>
      <c r="I349" s="917"/>
      <c r="J349" s="917"/>
      <c r="K349" s="917"/>
      <c r="L349" s="917"/>
      <c r="M349" s="917"/>
      <c r="N349" s="917"/>
      <c r="O349" s="917"/>
      <c r="P349" s="917"/>
      <c r="Q349" s="917"/>
      <c r="R349" s="917"/>
      <c r="S349" s="917"/>
      <c r="T349" s="917"/>
      <c r="U349" s="918"/>
      <c r="V349" s="916"/>
      <c r="W349" s="917"/>
      <c r="X349" s="917"/>
      <c r="Y349" s="917"/>
      <c r="Z349" s="917"/>
      <c r="AA349" s="917"/>
      <c r="AB349" s="917"/>
      <c r="AC349" s="917"/>
      <c r="AD349" s="917"/>
      <c r="AE349" s="917"/>
      <c r="AF349" s="917"/>
      <c r="AG349" s="917"/>
      <c r="AH349" s="917"/>
      <c r="AI349" s="917"/>
      <c r="AJ349" s="917"/>
      <c r="AK349" s="917"/>
      <c r="AL349" s="917"/>
      <c r="AM349" s="917"/>
      <c r="AN349" s="917"/>
      <c r="AO349" s="918"/>
      <c r="AP349" s="944"/>
      <c r="AQ349" s="945"/>
      <c r="AR349" s="945"/>
      <c r="AS349" s="945"/>
      <c r="AT349" s="941"/>
      <c r="AU349" s="942"/>
      <c r="AV349" s="942"/>
      <c r="AW349" s="943"/>
    </row>
    <row r="350" spans="1:49" ht="14.25" hidden="1" customHeight="1">
      <c r="A350" s="931"/>
      <c r="B350" s="919"/>
      <c r="C350" s="920"/>
      <c r="D350" s="920"/>
      <c r="E350" s="920"/>
      <c r="F350" s="920"/>
      <c r="G350" s="920"/>
      <c r="H350" s="920"/>
      <c r="I350" s="920"/>
      <c r="J350" s="920"/>
      <c r="K350" s="920"/>
      <c r="L350" s="920"/>
      <c r="M350" s="920"/>
      <c r="N350" s="920"/>
      <c r="O350" s="920"/>
      <c r="P350" s="920"/>
      <c r="Q350" s="920"/>
      <c r="R350" s="920"/>
      <c r="S350" s="920"/>
      <c r="T350" s="920"/>
      <c r="U350" s="921"/>
      <c r="V350" s="919"/>
      <c r="W350" s="920"/>
      <c r="X350" s="920"/>
      <c r="Y350" s="920"/>
      <c r="Z350" s="920"/>
      <c r="AA350" s="920"/>
      <c r="AB350" s="920"/>
      <c r="AC350" s="920"/>
      <c r="AD350" s="920"/>
      <c r="AE350" s="920"/>
      <c r="AF350" s="920"/>
      <c r="AG350" s="920"/>
      <c r="AH350" s="920"/>
      <c r="AI350" s="920"/>
      <c r="AJ350" s="920"/>
      <c r="AK350" s="920"/>
      <c r="AL350" s="920"/>
      <c r="AM350" s="920"/>
      <c r="AN350" s="920"/>
      <c r="AO350" s="921"/>
      <c r="AP350" s="946" t="str">
        <f t="array" aca="1" ref="AP350" ca="1">IF(RepairsPhotoIdentifier46="","",IF(INDIRECT("PropertyInspectionCatagoryPhoto"&amp;RIGHT("0"&amp;RepairsPhotoIdentifier46,2))="","",INDIRECT("PropertyInspectionCatagoryPhoto"&amp;RIGHT("0"&amp;RepairsPhotoIdentifier46,2))))</f>
        <v/>
      </c>
      <c r="AQ350" s="962"/>
      <c r="AR350" s="962"/>
      <c r="AS350" s="962"/>
      <c r="AT350" s="962"/>
      <c r="AU350" s="962"/>
      <c r="AV350" s="962"/>
      <c r="AW350" s="963"/>
    </row>
    <row r="351" spans="1:49" ht="14.25" hidden="1" customHeight="1">
      <c r="A351" s="931">
        <v>47</v>
      </c>
      <c r="B351" s="913"/>
      <c r="C351" s="914"/>
      <c r="D351" s="914"/>
      <c r="E351" s="914"/>
      <c r="F351" s="914"/>
      <c r="G351" s="914"/>
      <c r="H351" s="914"/>
      <c r="I351" s="914"/>
      <c r="J351" s="914"/>
      <c r="K351" s="914"/>
      <c r="L351" s="914"/>
      <c r="M351" s="914"/>
      <c r="N351" s="914"/>
      <c r="O351" s="914"/>
      <c r="P351" s="914"/>
      <c r="Q351" s="914"/>
      <c r="R351" s="914"/>
      <c r="S351" s="914"/>
      <c r="T351" s="914"/>
      <c r="U351" s="915"/>
      <c r="V351" s="913"/>
      <c r="W351" s="914"/>
      <c r="X351" s="914"/>
      <c r="Y351" s="914"/>
      <c r="Z351" s="914"/>
      <c r="AA351" s="914"/>
      <c r="AB351" s="914"/>
      <c r="AC351" s="914"/>
      <c r="AD351" s="914"/>
      <c r="AE351" s="914"/>
      <c r="AF351" s="914"/>
      <c r="AG351" s="914"/>
      <c r="AH351" s="914"/>
      <c r="AI351" s="914"/>
      <c r="AJ351" s="914"/>
      <c r="AK351" s="914"/>
      <c r="AL351" s="914"/>
      <c r="AM351" s="914"/>
      <c r="AN351" s="914"/>
      <c r="AO351" s="915"/>
      <c r="AP351" s="450" t="s">
        <v>990</v>
      </c>
      <c r="AQ351" s="451"/>
      <c r="AR351" s="451"/>
      <c r="AS351" s="452"/>
      <c r="AT351" s="932"/>
      <c r="AU351" s="933"/>
      <c r="AV351" s="933"/>
      <c r="AW351" s="934"/>
    </row>
    <row r="352" spans="1:49" ht="14.25" hidden="1" customHeight="1">
      <c r="A352" s="931"/>
      <c r="B352" s="916"/>
      <c r="C352" s="917"/>
      <c r="D352" s="917"/>
      <c r="E352" s="917"/>
      <c r="F352" s="917"/>
      <c r="G352" s="917"/>
      <c r="H352" s="917"/>
      <c r="I352" s="917"/>
      <c r="J352" s="917"/>
      <c r="K352" s="917"/>
      <c r="L352" s="917"/>
      <c r="M352" s="917"/>
      <c r="N352" s="917"/>
      <c r="O352" s="917"/>
      <c r="P352" s="917"/>
      <c r="Q352" s="917"/>
      <c r="R352" s="917"/>
      <c r="S352" s="917"/>
      <c r="T352" s="917"/>
      <c r="U352" s="918"/>
      <c r="V352" s="916"/>
      <c r="W352" s="917"/>
      <c r="X352" s="917"/>
      <c r="Y352" s="917"/>
      <c r="Z352" s="917"/>
      <c r="AA352" s="917"/>
      <c r="AB352" s="917"/>
      <c r="AC352" s="917"/>
      <c r="AD352" s="917"/>
      <c r="AE352" s="917"/>
      <c r="AF352" s="917"/>
      <c r="AG352" s="917"/>
      <c r="AH352" s="917"/>
      <c r="AI352" s="917"/>
      <c r="AJ352" s="917"/>
      <c r="AK352" s="917"/>
      <c r="AL352" s="917"/>
      <c r="AM352" s="917"/>
      <c r="AN352" s="917"/>
      <c r="AO352" s="918"/>
      <c r="AP352" s="453" t="s">
        <v>994</v>
      </c>
      <c r="AQ352" s="262"/>
      <c r="AR352" s="262"/>
      <c r="AS352" s="262"/>
      <c r="AT352" s="910"/>
      <c r="AU352" s="911"/>
      <c r="AV352" s="911"/>
      <c r="AW352" s="912"/>
    </row>
    <row r="353" spans="1:49" ht="14.25" hidden="1" customHeight="1">
      <c r="A353" s="931"/>
      <c r="B353" s="916"/>
      <c r="C353" s="917"/>
      <c r="D353" s="917"/>
      <c r="E353" s="917"/>
      <c r="F353" s="917"/>
      <c r="G353" s="917"/>
      <c r="H353" s="917"/>
      <c r="I353" s="917"/>
      <c r="J353" s="917"/>
      <c r="K353" s="917"/>
      <c r="L353" s="917"/>
      <c r="M353" s="917"/>
      <c r="N353" s="917"/>
      <c r="O353" s="917"/>
      <c r="P353" s="917"/>
      <c r="Q353" s="917"/>
      <c r="R353" s="917"/>
      <c r="S353" s="917"/>
      <c r="T353" s="917"/>
      <c r="U353" s="918"/>
      <c r="V353" s="916"/>
      <c r="W353" s="917"/>
      <c r="X353" s="917"/>
      <c r="Y353" s="917"/>
      <c r="Z353" s="917"/>
      <c r="AA353" s="917"/>
      <c r="AB353" s="917"/>
      <c r="AC353" s="917"/>
      <c r="AD353" s="917"/>
      <c r="AE353" s="917"/>
      <c r="AF353" s="917"/>
      <c r="AG353" s="917"/>
      <c r="AH353" s="917"/>
      <c r="AI353" s="917"/>
      <c r="AJ353" s="917"/>
      <c r="AK353" s="917"/>
      <c r="AL353" s="917"/>
      <c r="AM353" s="917"/>
      <c r="AN353" s="917"/>
      <c r="AO353" s="918"/>
      <c r="AP353" s="935" t="s">
        <v>992</v>
      </c>
      <c r="AQ353" s="936"/>
      <c r="AR353" s="936"/>
      <c r="AS353" s="937"/>
      <c r="AT353" s="938"/>
      <c r="AU353" s="939"/>
      <c r="AV353" s="939"/>
      <c r="AW353" s="940"/>
    </row>
    <row r="354" spans="1:49" ht="14.25" hidden="1" customHeight="1">
      <c r="A354" s="931"/>
      <c r="B354" s="916"/>
      <c r="C354" s="917"/>
      <c r="D354" s="917"/>
      <c r="E354" s="917"/>
      <c r="F354" s="917"/>
      <c r="G354" s="917"/>
      <c r="H354" s="917"/>
      <c r="I354" s="917"/>
      <c r="J354" s="917"/>
      <c r="K354" s="917"/>
      <c r="L354" s="917"/>
      <c r="M354" s="917"/>
      <c r="N354" s="917"/>
      <c r="O354" s="917"/>
      <c r="P354" s="917"/>
      <c r="Q354" s="917"/>
      <c r="R354" s="917"/>
      <c r="S354" s="917"/>
      <c r="T354" s="917"/>
      <c r="U354" s="918"/>
      <c r="V354" s="916"/>
      <c r="W354" s="917"/>
      <c r="X354" s="917"/>
      <c r="Y354" s="917"/>
      <c r="Z354" s="917"/>
      <c r="AA354" s="917"/>
      <c r="AB354" s="917"/>
      <c r="AC354" s="917"/>
      <c r="AD354" s="917"/>
      <c r="AE354" s="917"/>
      <c r="AF354" s="917"/>
      <c r="AG354" s="917"/>
      <c r="AH354" s="917"/>
      <c r="AI354" s="917"/>
      <c r="AJ354" s="917"/>
      <c r="AK354" s="917"/>
      <c r="AL354" s="917"/>
      <c r="AM354" s="917"/>
      <c r="AN354" s="917"/>
      <c r="AO354" s="918"/>
      <c r="AP354" s="935"/>
      <c r="AQ354" s="936"/>
      <c r="AR354" s="936"/>
      <c r="AS354" s="937"/>
      <c r="AT354" s="941"/>
      <c r="AU354" s="942"/>
      <c r="AV354" s="942"/>
      <c r="AW354" s="943"/>
    </row>
    <row r="355" spans="1:49" ht="14.25" hidden="1" customHeight="1">
      <c r="A355" s="931"/>
      <c r="B355" s="916"/>
      <c r="C355" s="917"/>
      <c r="D355" s="917"/>
      <c r="E355" s="917"/>
      <c r="F355" s="917"/>
      <c r="G355" s="917"/>
      <c r="H355" s="917"/>
      <c r="I355" s="917"/>
      <c r="J355" s="917"/>
      <c r="K355" s="917"/>
      <c r="L355" s="917"/>
      <c r="M355" s="917"/>
      <c r="N355" s="917"/>
      <c r="O355" s="917"/>
      <c r="P355" s="917"/>
      <c r="Q355" s="917"/>
      <c r="R355" s="917"/>
      <c r="S355" s="917"/>
      <c r="T355" s="917"/>
      <c r="U355" s="918"/>
      <c r="V355" s="916"/>
      <c r="W355" s="917"/>
      <c r="X355" s="917"/>
      <c r="Y355" s="917"/>
      <c r="Z355" s="917"/>
      <c r="AA355" s="917"/>
      <c r="AB355" s="917"/>
      <c r="AC355" s="917"/>
      <c r="AD355" s="917"/>
      <c r="AE355" s="917"/>
      <c r="AF355" s="917"/>
      <c r="AG355" s="917"/>
      <c r="AH355" s="917"/>
      <c r="AI355" s="917"/>
      <c r="AJ355" s="917"/>
      <c r="AK355" s="917"/>
      <c r="AL355" s="917"/>
      <c r="AM355" s="917"/>
      <c r="AN355" s="917"/>
      <c r="AO355" s="918"/>
      <c r="AP355" s="944" t="s">
        <v>993</v>
      </c>
      <c r="AQ355" s="945"/>
      <c r="AR355" s="945"/>
      <c r="AS355" s="945"/>
      <c r="AT355" s="938"/>
      <c r="AU355" s="939"/>
      <c r="AV355" s="939"/>
      <c r="AW355" s="940"/>
    </row>
    <row r="356" spans="1:49" ht="14.25" hidden="1" customHeight="1">
      <c r="A356" s="931"/>
      <c r="B356" s="916"/>
      <c r="C356" s="917"/>
      <c r="D356" s="917"/>
      <c r="E356" s="917"/>
      <c r="F356" s="917"/>
      <c r="G356" s="917"/>
      <c r="H356" s="917"/>
      <c r="I356" s="917"/>
      <c r="J356" s="917"/>
      <c r="K356" s="917"/>
      <c r="L356" s="917"/>
      <c r="M356" s="917"/>
      <c r="N356" s="917"/>
      <c r="O356" s="917"/>
      <c r="P356" s="917"/>
      <c r="Q356" s="917"/>
      <c r="R356" s="917"/>
      <c r="S356" s="917"/>
      <c r="T356" s="917"/>
      <c r="U356" s="918"/>
      <c r="V356" s="916"/>
      <c r="W356" s="917"/>
      <c r="X356" s="917"/>
      <c r="Y356" s="917"/>
      <c r="Z356" s="917"/>
      <c r="AA356" s="917"/>
      <c r="AB356" s="917"/>
      <c r="AC356" s="917"/>
      <c r="AD356" s="917"/>
      <c r="AE356" s="917"/>
      <c r="AF356" s="917"/>
      <c r="AG356" s="917"/>
      <c r="AH356" s="917"/>
      <c r="AI356" s="917"/>
      <c r="AJ356" s="917"/>
      <c r="AK356" s="917"/>
      <c r="AL356" s="917"/>
      <c r="AM356" s="917"/>
      <c r="AN356" s="917"/>
      <c r="AO356" s="918"/>
      <c r="AP356" s="944"/>
      <c r="AQ356" s="945"/>
      <c r="AR356" s="945"/>
      <c r="AS356" s="945"/>
      <c r="AT356" s="941"/>
      <c r="AU356" s="942"/>
      <c r="AV356" s="942"/>
      <c r="AW356" s="943"/>
    </row>
    <row r="357" spans="1:49" ht="14.25" hidden="1" customHeight="1">
      <c r="A357" s="931"/>
      <c r="B357" s="919"/>
      <c r="C357" s="920"/>
      <c r="D357" s="920"/>
      <c r="E357" s="920"/>
      <c r="F357" s="920"/>
      <c r="G357" s="920"/>
      <c r="H357" s="920"/>
      <c r="I357" s="920"/>
      <c r="J357" s="920"/>
      <c r="K357" s="920"/>
      <c r="L357" s="920"/>
      <c r="M357" s="920"/>
      <c r="N357" s="920"/>
      <c r="O357" s="920"/>
      <c r="P357" s="920"/>
      <c r="Q357" s="920"/>
      <c r="R357" s="920"/>
      <c r="S357" s="920"/>
      <c r="T357" s="920"/>
      <c r="U357" s="921"/>
      <c r="V357" s="919"/>
      <c r="W357" s="920"/>
      <c r="X357" s="920"/>
      <c r="Y357" s="920"/>
      <c r="Z357" s="920"/>
      <c r="AA357" s="920"/>
      <c r="AB357" s="920"/>
      <c r="AC357" s="920"/>
      <c r="AD357" s="920"/>
      <c r="AE357" s="920"/>
      <c r="AF357" s="920"/>
      <c r="AG357" s="920"/>
      <c r="AH357" s="920"/>
      <c r="AI357" s="920"/>
      <c r="AJ357" s="920"/>
      <c r="AK357" s="920"/>
      <c r="AL357" s="920"/>
      <c r="AM357" s="920"/>
      <c r="AN357" s="920"/>
      <c r="AO357" s="921"/>
      <c r="AP357" s="946" t="str">
        <f t="array" aca="1" ref="AP357" ca="1">IF(RepairsPhotoIdentifier47="","",IF(INDIRECT("PropertyInspectionCatagoryPhoto"&amp;RIGHT("0"&amp;RepairsPhotoIdentifier47,2))="","",INDIRECT("PropertyInspectionCatagoryPhoto"&amp;RIGHT("0"&amp;RepairsPhotoIdentifier47,2))))</f>
        <v/>
      </c>
      <c r="AQ357" s="962"/>
      <c r="AR357" s="962"/>
      <c r="AS357" s="962"/>
      <c r="AT357" s="962"/>
      <c r="AU357" s="962"/>
      <c r="AV357" s="962"/>
      <c r="AW357" s="963"/>
    </row>
    <row r="358" spans="1:49" ht="14.25" hidden="1" customHeight="1">
      <c r="A358" s="931">
        <v>48</v>
      </c>
      <c r="B358" s="913"/>
      <c r="C358" s="914"/>
      <c r="D358" s="914"/>
      <c r="E358" s="914"/>
      <c r="F358" s="914"/>
      <c r="G358" s="914"/>
      <c r="H358" s="914"/>
      <c r="I358" s="914"/>
      <c r="J358" s="914"/>
      <c r="K358" s="914"/>
      <c r="L358" s="914"/>
      <c r="M358" s="914"/>
      <c r="N358" s="914"/>
      <c r="O358" s="914"/>
      <c r="P358" s="914"/>
      <c r="Q358" s="914"/>
      <c r="R358" s="914"/>
      <c r="S358" s="914"/>
      <c r="T358" s="914"/>
      <c r="U358" s="915"/>
      <c r="V358" s="913"/>
      <c r="W358" s="914"/>
      <c r="X358" s="914"/>
      <c r="Y358" s="914"/>
      <c r="Z358" s="914"/>
      <c r="AA358" s="914"/>
      <c r="AB358" s="914"/>
      <c r="AC358" s="914"/>
      <c r="AD358" s="914"/>
      <c r="AE358" s="914"/>
      <c r="AF358" s="914"/>
      <c r="AG358" s="914"/>
      <c r="AH358" s="914"/>
      <c r="AI358" s="914"/>
      <c r="AJ358" s="914"/>
      <c r="AK358" s="914"/>
      <c r="AL358" s="914"/>
      <c r="AM358" s="914"/>
      <c r="AN358" s="914"/>
      <c r="AO358" s="915"/>
      <c r="AP358" s="450" t="s">
        <v>990</v>
      </c>
      <c r="AQ358" s="451"/>
      <c r="AR358" s="451"/>
      <c r="AS358" s="452"/>
      <c r="AT358" s="932"/>
      <c r="AU358" s="933"/>
      <c r="AV358" s="933"/>
      <c r="AW358" s="934"/>
    </row>
    <row r="359" spans="1:49" ht="14.25" hidden="1" customHeight="1">
      <c r="A359" s="931"/>
      <c r="B359" s="916"/>
      <c r="C359" s="917"/>
      <c r="D359" s="917"/>
      <c r="E359" s="917"/>
      <c r="F359" s="917"/>
      <c r="G359" s="917"/>
      <c r="H359" s="917"/>
      <c r="I359" s="917"/>
      <c r="J359" s="917"/>
      <c r="K359" s="917"/>
      <c r="L359" s="917"/>
      <c r="M359" s="917"/>
      <c r="N359" s="917"/>
      <c r="O359" s="917"/>
      <c r="P359" s="917"/>
      <c r="Q359" s="917"/>
      <c r="R359" s="917"/>
      <c r="S359" s="917"/>
      <c r="T359" s="917"/>
      <c r="U359" s="918"/>
      <c r="V359" s="916"/>
      <c r="W359" s="917"/>
      <c r="X359" s="917"/>
      <c r="Y359" s="917"/>
      <c r="Z359" s="917"/>
      <c r="AA359" s="917"/>
      <c r="AB359" s="917"/>
      <c r="AC359" s="917"/>
      <c r="AD359" s="917"/>
      <c r="AE359" s="917"/>
      <c r="AF359" s="917"/>
      <c r="AG359" s="917"/>
      <c r="AH359" s="917"/>
      <c r="AI359" s="917"/>
      <c r="AJ359" s="917"/>
      <c r="AK359" s="917"/>
      <c r="AL359" s="917"/>
      <c r="AM359" s="917"/>
      <c r="AN359" s="917"/>
      <c r="AO359" s="918"/>
      <c r="AP359" s="453" t="s">
        <v>991</v>
      </c>
      <c r="AQ359" s="262"/>
      <c r="AR359" s="262"/>
      <c r="AS359" s="262"/>
      <c r="AT359" s="910"/>
      <c r="AU359" s="911"/>
      <c r="AV359" s="911"/>
      <c r="AW359" s="912"/>
    </row>
    <row r="360" spans="1:49" ht="14.25" hidden="1" customHeight="1">
      <c r="A360" s="931"/>
      <c r="B360" s="916"/>
      <c r="C360" s="917"/>
      <c r="D360" s="917"/>
      <c r="E360" s="917"/>
      <c r="F360" s="917"/>
      <c r="G360" s="917"/>
      <c r="H360" s="917"/>
      <c r="I360" s="917"/>
      <c r="J360" s="917"/>
      <c r="K360" s="917"/>
      <c r="L360" s="917"/>
      <c r="M360" s="917"/>
      <c r="N360" s="917"/>
      <c r="O360" s="917"/>
      <c r="P360" s="917"/>
      <c r="Q360" s="917"/>
      <c r="R360" s="917"/>
      <c r="S360" s="917"/>
      <c r="T360" s="917"/>
      <c r="U360" s="918"/>
      <c r="V360" s="916"/>
      <c r="W360" s="917"/>
      <c r="X360" s="917"/>
      <c r="Y360" s="917"/>
      <c r="Z360" s="917"/>
      <c r="AA360" s="917"/>
      <c r="AB360" s="917"/>
      <c r="AC360" s="917"/>
      <c r="AD360" s="917"/>
      <c r="AE360" s="917"/>
      <c r="AF360" s="917"/>
      <c r="AG360" s="917"/>
      <c r="AH360" s="917"/>
      <c r="AI360" s="917"/>
      <c r="AJ360" s="917"/>
      <c r="AK360" s="917"/>
      <c r="AL360" s="917"/>
      <c r="AM360" s="917"/>
      <c r="AN360" s="917"/>
      <c r="AO360" s="918"/>
      <c r="AP360" s="935" t="s">
        <v>992</v>
      </c>
      <c r="AQ360" s="936"/>
      <c r="AR360" s="936"/>
      <c r="AS360" s="937"/>
      <c r="AT360" s="938"/>
      <c r="AU360" s="939"/>
      <c r="AV360" s="939"/>
      <c r="AW360" s="940"/>
    </row>
    <row r="361" spans="1:49" ht="14.25" hidden="1" customHeight="1">
      <c r="A361" s="931"/>
      <c r="B361" s="916"/>
      <c r="C361" s="917"/>
      <c r="D361" s="917"/>
      <c r="E361" s="917"/>
      <c r="F361" s="917"/>
      <c r="G361" s="917"/>
      <c r="H361" s="917"/>
      <c r="I361" s="917"/>
      <c r="J361" s="917"/>
      <c r="K361" s="917"/>
      <c r="L361" s="917"/>
      <c r="M361" s="917"/>
      <c r="N361" s="917"/>
      <c r="O361" s="917"/>
      <c r="P361" s="917"/>
      <c r="Q361" s="917"/>
      <c r="R361" s="917"/>
      <c r="S361" s="917"/>
      <c r="T361" s="917"/>
      <c r="U361" s="918"/>
      <c r="V361" s="916"/>
      <c r="W361" s="917"/>
      <c r="X361" s="917"/>
      <c r="Y361" s="917"/>
      <c r="Z361" s="917"/>
      <c r="AA361" s="917"/>
      <c r="AB361" s="917"/>
      <c r="AC361" s="917"/>
      <c r="AD361" s="917"/>
      <c r="AE361" s="917"/>
      <c r="AF361" s="917"/>
      <c r="AG361" s="917"/>
      <c r="AH361" s="917"/>
      <c r="AI361" s="917"/>
      <c r="AJ361" s="917"/>
      <c r="AK361" s="917"/>
      <c r="AL361" s="917"/>
      <c r="AM361" s="917"/>
      <c r="AN361" s="917"/>
      <c r="AO361" s="918"/>
      <c r="AP361" s="935"/>
      <c r="AQ361" s="936"/>
      <c r="AR361" s="936"/>
      <c r="AS361" s="937"/>
      <c r="AT361" s="941"/>
      <c r="AU361" s="942"/>
      <c r="AV361" s="942"/>
      <c r="AW361" s="943"/>
    </row>
    <row r="362" spans="1:49" ht="14.25" hidden="1" customHeight="1">
      <c r="A362" s="931"/>
      <c r="B362" s="916"/>
      <c r="C362" s="917"/>
      <c r="D362" s="917"/>
      <c r="E362" s="917"/>
      <c r="F362" s="917"/>
      <c r="G362" s="917"/>
      <c r="H362" s="917"/>
      <c r="I362" s="917"/>
      <c r="J362" s="917"/>
      <c r="K362" s="917"/>
      <c r="L362" s="917"/>
      <c r="M362" s="917"/>
      <c r="N362" s="917"/>
      <c r="O362" s="917"/>
      <c r="P362" s="917"/>
      <c r="Q362" s="917"/>
      <c r="R362" s="917"/>
      <c r="S362" s="917"/>
      <c r="T362" s="917"/>
      <c r="U362" s="918"/>
      <c r="V362" s="916"/>
      <c r="W362" s="917"/>
      <c r="X362" s="917"/>
      <c r="Y362" s="917"/>
      <c r="Z362" s="917"/>
      <c r="AA362" s="917"/>
      <c r="AB362" s="917"/>
      <c r="AC362" s="917"/>
      <c r="AD362" s="917"/>
      <c r="AE362" s="917"/>
      <c r="AF362" s="917"/>
      <c r="AG362" s="917"/>
      <c r="AH362" s="917"/>
      <c r="AI362" s="917"/>
      <c r="AJ362" s="917"/>
      <c r="AK362" s="917"/>
      <c r="AL362" s="917"/>
      <c r="AM362" s="917"/>
      <c r="AN362" s="917"/>
      <c r="AO362" s="918"/>
      <c r="AP362" s="944" t="s">
        <v>993</v>
      </c>
      <c r="AQ362" s="945"/>
      <c r="AR362" s="945"/>
      <c r="AS362" s="945"/>
      <c r="AT362" s="938"/>
      <c r="AU362" s="939"/>
      <c r="AV362" s="939"/>
      <c r="AW362" s="940"/>
    </row>
    <row r="363" spans="1:49" ht="14.25" hidden="1" customHeight="1">
      <c r="A363" s="931"/>
      <c r="B363" s="916"/>
      <c r="C363" s="917"/>
      <c r="D363" s="917"/>
      <c r="E363" s="917"/>
      <c r="F363" s="917"/>
      <c r="G363" s="917"/>
      <c r="H363" s="917"/>
      <c r="I363" s="917"/>
      <c r="J363" s="917"/>
      <c r="K363" s="917"/>
      <c r="L363" s="917"/>
      <c r="M363" s="917"/>
      <c r="N363" s="917"/>
      <c r="O363" s="917"/>
      <c r="P363" s="917"/>
      <c r="Q363" s="917"/>
      <c r="R363" s="917"/>
      <c r="S363" s="917"/>
      <c r="T363" s="917"/>
      <c r="U363" s="918"/>
      <c r="V363" s="916"/>
      <c r="W363" s="917"/>
      <c r="X363" s="917"/>
      <c r="Y363" s="917"/>
      <c r="Z363" s="917"/>
      <c r="AA363" s="917"/>
      <c r="AB363" s="917"/>
      <c r="AC363" s="917"/>
      <c r="AD363" s="917"/>
      <c r="AE363" s="917"/>
      <c r="AF363" s="917"/>
      <c r="AG363" s="917"/>
      <c r="AH363" s="917"/>
      <c r="AI363" s="917"/>
      <c r="AJ363" s="917"/>
      <c r="AK363" s="917"/>
      <c r="AL363" s="917"/>
      <c r="AM363" s="917"/>
      <c r="AN363" s="917"/>
      <c r="AO363" s="918"/>
      <c r="AP363" s="944"/>
      <c r="AQ363" s="945"/>
      <c r="AR363" s="945"/>
      <c r="AS363" s="945"/>
      <c r="AT363" s="941"/>
      <c r="AU363" s="942"/>
      <c r="AV363" s="942"/>
      <c r="AW363" s="943"/>
    </row>
    <row r="364" spans="1:49" ht="14.25" hidden="1" customHeight="1">
      <c r="A364" s="931"/>
      <c r="B364" s="919"/>
      <c r="C364" s="920"/>
      <c r="D364" s="920"/>
      <c r="E364" s="920"/>
      <c r="F364" s="920"/>
      <c r="G364" s="920"/>
      <c r="H364" s="920"/>
      <c r="I364" s="920"/>
      <c r="J364" s="920"/>
      <c r="K364" s="920"/>
      <c r="L364" s="920"/>
      <c r="M364" s="920"/>
      <c r="N364" s="920"/>
      <c r="O364" s="920"/>
      <c r="P364" s="920"/>
      <c r="Q364" s="920"/>
      <c r="R364" s="920"/>
      <c r="S364" s="920"/>
      <c r="T364" s="920"/>
      <c r="U364" s="921"/>
      <c r="V364" s="919"/>
      <c r="W364" s="920"/>
      <c r="X364" s="920"/>
      <c r="Y364" s="920"/>
      <c r="Z364" s="920"/>
      <c r="AA364" s="920"/>
      <c r="AB364" s="920"/>
      <c r="AC364" s="920"/>
      <c r="AD364" s="920"/>
      <c r="AE364" s="920"/>
      <c r="AF364" s="920"/>
      <c r="AG364" s="920"/>
      <c r="AH364" s="920"/>
      <c r="AI364" s="920"/>
      <c r="AJ364" s="920"/>
      <c r="AK364" s="920"/>
      <c r="AL364" s="920"/>
      <c r="AM364" s="920"/>
      <c r="AN364" s="920"/>
      <c r="AO364" s="921"/>
      <c r="AP364" s="946" t="str">
        <f t="array" aca="1" ref="AP364" ca="1">IF(RepairsPhotoIdentifier48="","",IF(INDIRECT("PropertyInspectionCatagoryPhoto"&amp;RIGHT("0"&amp;RepairsPhotoIdentifier48,2))="","",INDIRECT("PropertyInspectionCatagoryPhoto"&amp;RIGHT("0"&amp;RepairsPhotoIdentifier48,2))))</f>
        <v/>
      </c>
      <c r="AQ364" s="962"/>
      <c r="AR364" s="962"/>
      <c r="AS364" s="962"/>
      <c r="AT364" s="962"/>
      <c r="AU364" s="962"/>
      <c r="AV364" s="962"/>
      <c r="AW364" s="963"/>
    </row>
    <row r="365" spans="1:49" ht="14.25" hidden="1" customHeight="1">
      <c r="A365" s="931">
        <v>49</v>
      </c>
      <c r="B365" s="913"/>
      <c r="C365" s="914"/>
      <c r="D365" s="914"/>
      <c r="E365" s="914"/>
      <c r="F365" s="914"/>
      <c r="G365" s="914"/>
      <c r="H365" s="914"/>
      <c r="I365" s="914"/>
      <c r="J365" s="914"/>
      <c r="K365" s="914"/>
      <c r="L365" s="914"/>
      <c r="M365" s="914"/>
      <c r="N365" s="914"/>
      <c r="O365" s="914"/>
      <c r="P365" s="914"/>
      <c r="Q365" s="914"/>
      <c r="R365" s="914"/>
      <c r="S365" s="914"/>
      <c r="T365" s="914"/>
      <c r="U365" s="915"/>
      <c r="V365" s="913"/>
      <c r="W365" s="914"/>
      <c r="X365" s="914"/>
      <c r="Y365" s="914"/>
      <c r="Z365" s="914"/>
      <c r="AA365" s="914"/>
      <c r="AB365" s="914"/>
      <c r="AC365" s="914"/>
      <c r="AD365" s="914"/>
      <c r="AE365" s="914"/>
      <c r="AF365" s="914"/>
      <c r="AG365" s="914"/>
      <c r="AH365" s="914"/>
      <c r="AI365" s="914"/>
      <c r="AJ365" s="914"/>
      <c r="AK365" s="914"/>
      <c r="AL365" s="914"/>
      <c r="AM365" s="914"/>
      <c r="AN365" s="914"/>
      <c r="AO365" s="915"/>
      <c r="AP365" s="450" t="s">
        <v>990</v>
      </c>
      <c r="AQ365" s="451"/>
      <c r="AR365" s="451"/>
      <c r="AS365" s="452"/>
      <c r="AT365" s="932"/>
      <c r="AU365" s="933"/>
      <c r="AV365" s="933"/>
      <c r="AW365" s="934"/>
    </row>
    <row r="366" spans="1:49" ht="14.25" hidden="1" customHeight="1">
      <c r="A366" s="931"/>
      <c r="B366" s="916"/>
      <c r="C366" s="917"/>
      <c r="D366" s="917"/>
      <c r="E366" s="917"/>
      <c r="F366" s="917"/>
      <c r="G366" s="917"/>
      <c r="H366" s="917"/>
      <c r="I366" s="917"/>
      <c r="J366" s="917"/>
      <c r="K366" s="917"/>
      <c r="L366" s="917"/>
      <c r="M366" s="917"/>
      <c r="N366" s="917"/>
      <c r="O366" s="917"/>
      <c r="P366" s="917"/>
      <c r="Q366" s="917"/>
      <c r="R366" s="917"/>
      <c r="S366" s="917"/>
      <c r="T366" s="917"/>
      <c r="U366" s="918"/>
      <c r="V366" s="916"/>
      <c r="W366" s="917"/>
      <c r="X366" s="917"/>
      <c r="Y366" s="917"/>
      <c r="Z366" s="917"/>
      <c r="AA366" s="917"/>
      <c r="AB366" s="917"/>
      <c r="AC366" s="917"/>
      <c r="AD366" s="917"/>
      <c r="AE366" s="917"/>
      <c r="AF366" s="917"/>
      <c r="AG366" s="917"/>
      <c r="AH366" s="917"/>
      <c r="AI366" s="917"/>
      <c r="AJ366" s="917"/>
      <c r="AK366" s="917"/>
      <c r="AL366" s="917"/>
      <c r="AM366" s="917"/>
      <c r="AN366" s="917"/>
      <c r="AO366" s="918"/>
      <c r="AP366" s="453" t="s">
        <v>994</v>
      </c>
      <c r="AQ366" s="262"/>
      <c r="AR366" s="262"/>
      <c r="AS366" s="262"/>
      <c r="AT366" s="910"/>
      <c r="AU366" s="911"/>
      <c r="AV366" s="911"/>
      <c r="AW366" s="912"/>
    </row>
    <row r="367" spans="1:49" ht="14.25" hidden="1" customHeight="1">
      <c r="A367" s="931"/>
      <c r="B367" s="916"/>
      <c r="C367" s="917"/>
      <c r="D367" s="917"/>
      <c r="E367" s="917"/>
      <c r="F367" s="917"/>
      <c r="G367" s="917"/>
      <c r="H367" s="917"/>
      <c r="I367" s="917"/>
      <c r="J367" s="917"/>
      <c r="K367" s="917"/>
      <c r="L367" s="917"/>
      <c r="M367" s="917"/>
      <c r="N367" s="917"/>
      <c r="O367" s="917"/>
      <c r="P367" s="917"/>
      <c r="Q367" s="917"/>
      <c r="R367" s="917"/>
      <c r="S367" s="917"/>
      <c r="T367" s="917"/>
      <c r="U367" s="918"/>
      <c r="V367" s="916"/>
      <c r="W367" s="917"/>
      <c r="X367" s="917"/>
      <c r="Y367" s="917"/>
      <c r="Z367" s="917"/>
      <c r="AA367" s="917"/>
      <c r="AB367" s="917"/>
      <c r="AC367" s="917"/>
      <c r="AD367" s="917"/>
      <c r="AE367" s="917"/>
      <c r="AF367" s="917"/>
      <c r="AG367" s="917"/>
      <c r="AH367" s="917"/>
      <c r="AI367" s="917"/>
      <c r="AJ367" s="917"/>
      <c r="AK367" s="917"/>
      <c r="AL367" s="917"/>
      <c r="AM367" s="917"/>
      <c r="AN367" s="917"/>
      <c r="AO367" s="918"/>
      <c r="AP367" s="935" t="s">
        <v>992</v>
      </c>
      <c r="AQ367" s="936"/>
      <c r="AR367" s="936"/>
      <c r="AS367" s="937"/>
      <c r="AT367" s="938"/>
      <c r="AU367" s="939"/>
      <c r="AV367" s="939"/>
      <c r="AW367" s="940"/>
    </row>
    <row r="368" spans="1:49" ht="14.25" hidden="1" customHeight="1">
      <c r="A368" s="931"/>
      <c r="B368" s="916"/>
      <c r="C368" s="917"/>
      <c r="D368" s="917"/>
      <c r="E368" s="917"/>
      <c r="F368" s="917"/>
      <c r="G368" s="917"/>
      <c r="H368" s="917"/>
      <c r="I368" s="917"/>
      <c r="J368" s="917"/>
      <c r="K368" s="917"/>
      <c r="L368" s="917"/>
      <c r="M368" s="917"/>
      <c r="N368" s="917"/>
      <c r="O368" s="917"/>
      <c r="P368" s="917"/>
      <c r="Q368" s="917"/>
      <c r="R368" s="917"/>
      <c r="S368" s="917"/>
      <c r="T368" s="917"/>
      <c r="U368" s="918"/>
      <c r="V368" s="916"/>
      <c r="W368" s="917"/>
      <c r="X368" s="917"/>
      <c r="Y368" s="917"/>
      <c r="Z368" s="917"/>
      <c r="AA368" s="917"/>
      <c r="AB368" s="917"/>
      <c r="AC368" s="917"/>
      <c r="AD368" s="917"/>
      <c r="AE368" s="917"/>
      <c r="AF368" s="917"/>
      <c r="AG368" s="917"/>
      <c r="AH368" s="917"/>
      <c r="AI368" s="917"/>
      <c r="AJ368" s="917"/>
      <c r="AK368" s="917"/>
      <c r="AL368" s="917"/>
      <c r="AM368" s="917"/>
      <c r="AN368" s="917"/>
      <c r="AO368" s="918"/>
      <c r="AP368" s="935"/>
      <c r="AQ368" s="936"/>
      <c r="AR368" s="936"/>
      <c r="AS368" s="937"/>
      <c r="AT368" s="941"/>
      <c r="AU368" s="942"/>
      <c r="AV368" s="942"/>
      <c r="AW368" s="943"/>
    </row>
    <row r="369" spans="1:49" ht="14.25" hidden="1" customHeight="1">
      <c r="A369" s="931"/>
      <c r="B369" s="916"/>
      <c r="C369" s="917"/>
      <c r="D369" s="917"/>
      <c r="E369" s="917"/>
      <c r="F369" s="917"/>
      <c r="G369" s="917"/>
      <c r="H369" s="917"/>
      <c r="I369" s="917"/>
      <c r="J369" s="917"/>
      <c r="K369" s="917"/>
      <c r="L369" s="917"/>
      <c r="M369" s="917"/>
      <c r="N369" s="917"/>
      <c r="O369" s="917"/>
      <c r="P369" s="917"/>
      <c r="Q369" s="917"/>
      <c r="R369" s="917"/>
      <c r="S369" s="917"/>
      <c r="T369" s="917"/>
      <c r="U369" s="918"/>
      <c r="V369" s="916"/>
      <c r="W369" s="917"/>
      <c r="X369" s="917"/>
      <c r="Y369" s="917"/>
      <c r="Z369" s="917"/>
      <c r="AA369" s="917"/>
      <c r="AB369" s="917"/>
      <c r="AC369" s="917"/>
      <c r="AD369" s="917"/>
      <c r="AE369" s="917"/>
      <c r="AF369" s="917"/>
      <c r="AG369" s="917"/>
      <c r="AH369" s="917"/>
      <c r="AI369" s="917"/>
      <c r="AJ369" s="917"/>
      <c r="AK369" s="917"/>
      <c r="AL369" s="917"/>
      <c r="AM369" s="917"/>
      <c r="AN369" s="917"/>
      <c r="AO369" s="918"/>
      <c r="AP369" s="944" t="s">
        <v>993</v>
      </c>
      <c r="AQ369" s="945"/>
      <c r="AR369" s="945"/>
      <c r="AS369" s="945"/>
      <c r="AT369" s="938"/>
      <c r="AU369" s="939"/>
      <c r="AV369" s="939"/>
      <c r="AW369" s="940"/>
    </row>
    <row r="370" spans="1:49" ht="14.25" hidden="1" customHeight="1">
      <c r="A370" s="931"/>
      <c r="B370" s="916"/>
      <c r="C370" s="917"/>
      <c r="D370" s="917"/>
      <c r="E370" s="917"/>
      <c r="F370" s="917"/>
      <c r="G370" s="917"/>
      <c r="H370" s="917"/>
      <c r="I370" s="917"/>
      <c r="J370" s="917"/>
      <c r="K370" s="917"/>
      <c r="L370" s="917"/>
      <c r="M370" s="917"/>
      <c r="N370" s="917"/>
      <c r="O370" s="917"/>
      <c r="P370" s="917"/>
      <c r="Q370" s="917"/>
      <c r="R370" s="917"/>
      <c r="S370" s="917"/>
      <c r="T370" s="917"/>
      <c r="U370" s="918"/>
      <c r="V370" s="916"/>
      <c r="W370" s="917"/>
      <c r="X370" s="917"/>
      <c r="Y370" s="917"/>
      <c r="Z370" s="917"/>
      <c r="AA370" s="917"/>
      <c r="AB370" s="917"/>
      <c r="AC370" s="917"/>
      <c r="AD370" s="917"/>
      <c r="AE370" s="917"/>
      <c r="AF370" s="917"/>
      <c r="AG370" s="917"/>
      <c r="AH370" s="917"/>
      <c r="AI370" s="917"/>
      <c r="AJ370" s="917"/>
      <c r="AK370" s="917"/>
      <c r="AL370" s="917"/>
      <c r="AM370" s="917"/>
      <c r="AN370" s="917"/>
      <c r="AO370" s="918"/>
      <c r="AP370" s="944"/>
      <c r="AQ370" s="945"/>
      <c r="AR370" s="945"/>
      <c r="AS370" s="945"/>
      <c r="AT370" s="941"/>
      <c r="AU370" s="942"/>
      <c r="AV370" s="942"/>
      <c r="AW370" s="943"/>
    </row>
    <row r="371" spans="1:49" ht="14.25" hidden="1" customHeight="1">
      <c r="A371" s="931"/>
      <c r="B371" s="919"/>
      <c r="C371" s="920"/>
      <c r="D371" s="920"/>
      <c r="E371" s="920"/>
      <c r="F371" s="920"/>
      <c r="G371" s="920"/>
      <c r="H371" s="920"/>
      <c r="I371" s="920"/>
      <c r="J371" s="920"/>
      <c r="K371" s="920"/>
      <c r="L371" s="920"/>
      <c r="M371" s="920"/>
      <c r="N371" s="920"/>
      <c r="O371" s="920"/>
      <c r="P371" s="920"/>
      <c r="Q371" s="920"/>
      <c r="R371" s="920"/>
      <c r="S371" s="920"/>
      <c r="T371" s="920"/>
      <c r="U371" s="921"/>
      <c r="V371" s="919"/>
      <c r="W371" s="920"/>
      <c r="X371" s="920"/>
      <c r="Y371" s="920"/>
      <c r="Z371" s="920"/>
      <c r="AA371" s="920"/>
      <c r="AB371" s="920"/>
      <c r="AC371" s="920"/>
      <c r="AD371" s="920"/>
      <c r="AE371" s="920"/>
      <c r="AF371" s="920"/>
      <c r="AG371" s="920"/>
      <c r="AH371" s="920"/>
      <c r="AI371" s="920"/>
      <c r="AJ371" s="920"/>
      <c r="AK371" s="920"/>
      <c r="AL371" s="920"/>
      <c r="AM371" s="920"/>
      <c r="AN371" s="920"/>
      <c r="AO371" s="921"/>
      <c r="AP371" s="946" t="str">
        <f t="array" aca="1" ref="AP371" ca="1">IF(RepairsPhotoIdentifier49="","",IF(INDIRECT("PropertyInspectionCatagoryPhoto"&amp;RIGHT("0"&amp;RepairsPhotoIdentifier49,2))="","",INDIRECT("PropertyInspectionCatagoryPhoto"&amp;RIGHT("0"&amp;RepairsPhotoIdentifier49,2))))</f>
        <v/>
      </c>
      <c r="AQ371" s="962"/>
      <c r="AR371" s="962"/>
      <c r="AS371" s="962"/>
      <c r="AT371" s="962"/>
      <c r="AU371" s="962"/>
      <c r="AV371" s="962"/>
      <c r="AW371" s="963"/>
    </row>
    <row r="372" spans="1:49" ht="14.25" hidden="1" customHeight="1">
      <c r="A372" s="931">
        <v>50</v>
      </c>
      <c r="B372" s="913"/>
      <c r="C372" s="914"/>
      <c r="D372" s="914"/>
      <c r="E372" s="914"/>
      <c r="F372" s="914"/>
      <c r="G372" s="914"/>
      <c r="H372" s="914"/>
      <c r="I372" s="914"/>
      <c r="J372" s="914"/>
      <c r="K372" s="914"/>
      <c r="L372" s="914"/>
      <c r="M372" s="914"/>
      <c r="N372" s="914"/>
      <c r="O372" s="914"/>
      <c r="P372" s="914"/>
      <c r="Q372" s="914"/>
      <c r="R372" s="914"/>
      <c r="S372" s="914"/>
      <c r="T372" s="914"/>
      <c r="U372" s="915"/>
      <c r="V372" s="913"/>
      <c r="W372" s="914"/>
      <c r="X372" s="914"/>
      <c r="Y372" s="914"/>
      <c r="Z372" s="914"/>
      <c r="AA372" s="914"/>
      <c r="AB372" s="914"/>
      <c r="AC372" s="914"/>
      <c r="AD372" s="914"/>
      <c r="AE372" s="914"/>
      <c r="AF372" s="914"/>
      <c r="AG372" s="914"/>
      <c r="AH372" s="914"/>
      <c r="AI372" s="914"/>
      <c r="AJ372" s="914"/>
      <c r="AK372" s="914"/>
      <c r="AL372" s="914"/>
      <c r="AM372" s="914"/>
      <c r="AN372" s="914"/>
      <c r="AO372" s="915"/>
      <c r="AP372" s="450" t="s">
        <v>990</v>
      </c>
      <c r="AQ372" s="451"/>
      <c r="AR372" s="451"/>
      <c r="AS372" s="452"/>
      <c r="AT372" s="932"/>
      <c r="AU372" s="933"/>
      <c r="AV372" s="933"/>
      <c r="AW372" s="934"/>
    </row>
    <row r="373" spans="1:49" ht="14.25" hidden="1" customHeight="1">
      <c r="A373" s="931"/>
      <c r="B373" s="916"/>
      <c r="C373" s="917"/>
      <c r="D373" s="917"/>
      <c r="E373" s="917"/>
      <c r="F373" s="917"/>
      <c r="G373" s="917"/>
      <c r="H373" s="917"/>
      <c r="I373" s="917"/>
      <c r="J373" s="917"/>
      <c r="K373" s="917"/>
      <c r="L373" s="917"/>
      <c r="M373" s="917"/>
      <c r="N373" s="917"/>
      <c r="O373" s="917"/>
      <c r="P373" s="917"/>
      <c r="Q373" s="917"/>
      <c r="R373" s="917"/>
      <c r="S373" s="917"/>
      <c r="T373" s="917"/>
      <c r="U373" s="918"/>
      <c r="V373" s="916"/>
      <c r="W373" s="917"/>
      <c r="X373" s="917"/>
      <c r="Y373" s="917"/>
      <c r="Z373" s="917"/>
      <c r="AA373" s="917"/>
      <c r="AB373" s="917"/>
      <c r="AC373" s="917"/>
      <c r="AD373" s="917"/>
      <c r="AE373" s="917"/>
      <c r="AF373" s="917"/>
      <c r="AG373" s="917"/>
      <c r="AH373" s="917"/>
      <c r="AI373" s="917"/>
      <c r="AJ373" s="917"/>
      <c r="AK373" s="917"/>
      <c r="AL373" s="917"/>
      <c r="AM373" s="917"/>
      <c r="AN373" s="917"/>
      <c r="AO373" s="918"/>
      <c r="AP373" s="453" t="s">
        <v>991</v>
      </c>
      <c r="AQ373" s="262"/>
      <c r="AR373" s="262"/>
      <c r="AS373" s="262"/>
      <c r="AT373" s="910"/>
      <c r="AU373" s="911"/>
      <c r="AV373" s="911"/>
      <c r="AW373" s="912"/>
    </row>
    <row r="374" spans="1:49" ht="14.25" hidden="1" customHeight="1">
      <c r="A374" s="931"/>
      <c r="B374" s="916"/>
      <c r="C374" s="917"/>
      <c r="D374" s="917"/>
      <c r="E374" s="917"/>
      <c r="F374" s="917"/>
      <c r="G374" s="917"/>
      <c r="H374" s="917"/>
      <c r="I374" s="917"/>
      <c r="J374" s="917"/>
      <c r="K374" s="917"/>
      <c r="L374" s="917"/>
      <c r="M374" s="917"/>
      <c r="N374" s="917"/>
      <c r="O374" s="917"/>
      <c r="P374" s="917"/>
      <c r="Q374" s="917"/>
      <c r="R374" s="917"/>
      <c r="S374" s="917"/>
      <c r="T374" s="917"/>
      <c r="U374" s="918"/>
      <c r="V374" s="916"/>
      <c r="W374" s="917"/>
      <c r="X374" s="917"/>
      <c r="Y374" s="917"/>
      <c r="Z374" s="917"/>
      <c r="AA374" s="917"/>
      <c r="AB374" s="917"/>
      <c r="AC374" s="917"/>
      <c r="AD374" s="917"/>
      <c r="AE374" s="917"/>
      <c r="AF374" s="917"/>
      <c r="AG374" s="917"/>
      <c r="AH374" s="917"/>
      <c r="AI374" s="917"/>
      <c r="AJ374" s="917"/>
      <c r="AK374" s="917"/>
      <c r="AL374" s="917"/>
      <c r="AM374" s="917"/>
      <c r="AN374" s="917"/>
      <c r="AO374" s="918"/>
      <c r="AP374" s="935" t="s">
        <v>992</v>
      </c>
      <c r="AQ374" s="936"/>
      <c r="AR374" s="936"/>
      <c r="AS374" s="937"/>
      <c r="AT374" s="938"/>
      <c r="AU374" s="939"/>
      <c r="AV374" s="939"/>
      <c r="AW374" s="940"/>
    </row>
    <row r="375" spans="1:49" ht="14.25" hidden="1" customHeight="1">
      <c r="A375" s="931"/>
      <c r="B375" s="916"/>
      <c r="C375" s="917"/>
      <c r="D375" s="917"/>
      <c r="E375" s="917"/>
      <c r="F375" s="917"/>
      <c r="G375" s="917"/>
      <c r="H375" s="917"/>
      <c r="I375" s="917"/>
      <c r="J375" s="917"/>
      <c r="K375" s="917"/>
      <c r="L375" s="917"/>
      <c r="M375" s="917"/>
      <c r="N375" s="917"/>
      <c r="O375" s="917"/>
      <c r="P375" s="917"/>
      <c r="Q375" s="917"/>
      <c r="R375" s="917"/>
      <c r="S375" s="917"/>
      <c r="T375" s="917"/>
      <c r="U375" s="918"/>
      <c r="V375" s="916"/>
      <c r="W375" s="917"/>
      <c r="X375" s="917"/>
      <c r="Y375" s="917"/>
      <c r="Z375" s="917"/>
      <c r="AA375" s="917"/>
      <c r="AB375" s="917"/>
      <c r="AC375" s="917"/>
      <c r="AD375" s="917"/>
      <c r="AE375" s="917"/>
      <c r="AF375" s="917"/>
      <c r="AG375" s="917"/>
      <c r="AH375" s="917"/>
      <c r="AI375" s="917"/>
      <c r="AJ375" s="917"/>
      <c r="AK375" s="917"/>
      <c r="AL375" s="917"/>
      <c r="AM375" s="917"/>
      <c r="AN375" s="917"/>
      <c r="AO375" s="918"/>
      <c r="AP375" s="935"/>
      <c r="AQ375" s="936"/>
      <c r="AR375" s="936"/>
      <c r="AS375" s="937"/>
      <c r="AT375" s="941"/>
      <c r="AU375" s="942"/>
      <c r="AV375" s="942"/>
      <c r="AW375" s="943"/>
    </row>
    <row r="376" spans="1:49" ht="14.25" hidden="1" customHeight="1">
      <c r="A376" s="931"/>
      <c r="B376" s="916"/>
      <c r="C376" s="917"/>
      <c r="D376" s="917"/>
      <c r="E376" s="917"/>
      <c r="F376" s="917"/>
      <c r="G376" s="917"/>
      <c r="H376" s="917"/>
      <c r="I376" s="917"/>
      <c r="J376" s="917"/>
      <c r="K376" s="917"/>
      <c r="L376" s="917"/>
      <c r="M376" s="917"/>
      <c r="N376" s="917"/>
      <c r="O376" s="917"/>
      <c r="P376" s="917"/>
      <c r="Q376" s="917"/>
      <c r="R376" s="917"/>
      <c r="S376" s="917"/>
      <c r="T376" s="917"/>
      <c r="U376" s="918"/>
      <c r="V376" s="916"/>
      <c r="W376" s="917"/>
      <c r="X376" s="917"/>
      <c r="Y376" s="917"/>
      <c r="Z376" s="917"/>
      <c r="AA376" s="917"/>
      <c r="AB376" s="917"/>
      <c r="AC376" s="917"/>
      <c r="AD376" s="917"/>
      <c r="AE376" s="917"/>
      <c r="AF376" s="917"/>
      <c r="AG376" s="917"/>
      <c r="AH376" s="917"/>
      <c r="AI376" s="917"/>
      <c r="AJ376" s="917"/>
      <c r="AK376" s="917"/>
      <c r="AL376" s="917"/>
      <c r="AM376" s="917"/>
      <c r="AN376" s="917"/>
      <c r="AO376" s="918"/>
      <c r="AP376" s="944" t="s">
        <v>993</v>
      </c>
      <c r="AQ376" s="945"/>
      <c r="AR376" s="945"/>
      <c r="AS376" s="945"/>
      <c r="AT376" s="938"/>
      <c r="AU376" s="939"/>
      <c r="AV376" s="939"/>
      <c r="AW376" s="940"/>
    </row>
    <row r="377" spans="1:49" ht="14.25" hidden="1" customHeight="1">
      <c r="A377" s="931"/>
      <c r="B377" s="916"/>
      <c r="C377" s="917"/>
      <c r="D377" s="917"/>
      <c r="E377" s="917"/>
      <c r="F377" s="917"/>
      <c r="G377" s="917"/>
      <c r="H377" s="917"/>
      <c r="I377" s="917"/>
      <c r="J377" s="917"/>
      <c r="K377" s="917"/>
      <c r="L377" s="917"/>
      <c r="M377" s="917"/>
      <c r="N377" s="917"/>
      <c r="O377" s="917"/>
      <c r="P377" s="917"/>
      <c r="Q377" s="917"/>
      <c r="R377" s="917"/>
      <c r="S377" s="917"/>
      <c r="T377" s="917"/>
      <c r="U377" s="918"/>
      <c r="V377" s="916"/>
      <c r="W377" s="917"/>
      <c r="X377" s="917"/>
      <c r="Y377" s="917"/>
      <c r="Z377" s="917"/>
      <c r="AA377" s="917"/>
      <c r="AB377" s="917"/>
      <c r="AC377" s="917"/>
      <c r="AD377" s="917"/>
      <c r="AE377" s="917"/>
      <c r="AF377" s="917"/>
      <c r="AG377" s="917"/>
      <c r="AH377" s="917"/>
      <c r="AI377" s="917"/>
      <c r="AJ377" s="917"/>
      <c r="AK377" s="917"/>
      <c r="AL377" s="917"/>
      <c r="AM377" s="917"/>
      <c r="AN377" s="917"/>
      <c r="AO377" s="918"/>
      <c r="AP377" s="944"/>
      <c r="AQ377" s="945"/>
      <c r="AR377" s="945"/>
      <c r="AS377" s="945"/>
      <c r="AT377" s="941"/>
      <c r="AU377" s="942"/>
      <c r="AV377" s="942"/>
      <c r="AW377" s="943"/>
    </row>
    <row r="378" spans="1:49" ht="14.25" hidden="1" customHeight="1">
      <c r="A378" s="931"/>
      <c r="B378" s="919"/>
      <c r="C378" s="920"/>
      <c r="D378" s="920"/>
      <c r="E378" s="920"/>
      <c r="F378" s="920"/>
      <c r="G378" s="920"/>
      <c r="H378" s="920"/>
      <c r="I378" s="920"/>
      <c r="J378" s="920"/>
      <c r="K378" s="920"/>
      <c r="L378" s="920"/>
      <c r="M378" s="920"/>
      <c r="N378" s="920"/>
      <c r="O378" s="920"/>
      <c r="P378" s="920"/>
      <c r="Q378" s="920"/>
      <c r="R378" s="920"/>
      <c r="S378" s="920"/>
      <c r="T378" s="920"/>
      <c r="U378" s="921"/>
      <c r="V378" s="919"/>
      <c r="W378" s="920"/>
      <c r="X378" s="920"/>
      <c r="Y378" s="920"/>
      <c r="Z378" s="920"/>
      <c r="AA378" s="920"/>
      <c r="AB378" s="920"/>
      <c r="AC378" s="920"/>
      <c r="AD378" s="920"/>
      <c r="AE378" s="920"/>
      <c r="AF378" s="920"/>
      <c r="AG378" s="920"/>
      <c r="AH378" s="920"/>
      <c r="AI378" s="920"/>
      <c r="AJ378" s="920"/>
      <c r="AK378" s="920"/>
      <c r="AL378" s="920"/>
      <c r="AM378" s="920"/>
      <c r="AN378" s="920"/>
      <c r="AO378" s="921"/>
      <c r="AP378" s="946" t="str">
        <f t="array" aca="1" ref="AP378" ca="1">IF(RepairsPhotoIdentifier50="","",IF(INDIRECT("PropertyInspectionCatagoryPhoto"&amp;RIGHT("0"&amp;RepairsPhotoIdentifier50,2))="","",INDIRECT("PropertyInspectionCatagoryPhoto"&amp;RIGHT("0"&amp;RepairsPhotoIdentifier50,2))))</f>
        <v/>
      </c>
      <c r="AQ378" s="962"/>
      <c r="AR378" s="962"/>
      <c r="AS378" s="962"/>
      <c r="AT378" s="962"/>
      <c r="AU378" s="962"/>
      <c r="AV378" s="962"/>
      <c r="AW378" s="963"/>
    </row>
    <row r="379" spans="1:49" ht="14.25" hidden="1" customHeight="1">
      <c r="A379" s="931">
        <v>51</v>
      </c>
      <c r="B379" s="913"/>
      <c r="C379" s="914"/>
      <c r="D379" s="914"/>
      <c r="E379" s="914"/>
      <c r="F379" s="914"/>
      <c r="G379" s="914"/>
      <c r="H379" s="914"/>
      <c r="I379" s="914"/>
      <c r="J379" s="914"/>
      <c r="K379" s="914"/>
      <c r="L379" s="914"/>
      <c r="M379" s="914"/>
      <c r="N379" s="914"/>
      <c r="O379" s="914"/>
      <c r="P379" s="914"/>
      <c r="Q379" s="914"/>
      <c r="R379" s="914"/>
      <c r="S379" s="914"/>
      <c r="T379" s="914"/>
      <c r="U379" s="915"/>
      <c r="V379" s="913"/>
      <c r="W379" s="914"/>
      <c r="X379" s="914"/>
      <c r="Y379" s="914"/>
      <c r="Z379" s="914"/>
      <c r="AA379" s="914"/>
      <c r="AB379" s="914"/>
      <c r="AC379" s="914"/>
      <c r="AD379" s="914"/>
      <c r="AE379" s="914"/>
      <c r="AF379" s="914"/>
      <c r="AG379" s="914"/>
      <c r="AH379" s="914"/>
      <c r="AI379" s="914"/>
      <c r="AJ379" s="914"/>
      <c r="AK379" s="914"/>
      <c r="AL379" s="914"/>
      <c r="AM379" s="914"/>
      <c r="AN379" s="914"/>
      <c r="AO379" s="915"/>
      <c r="AP379" s="450" t="s">
        <v>990</v>
      </c>
      <c r="AQ379" s="451"/>
      <c r="AR379" s="451"/>
      <c r="AS379" s="452"/>
      <c r="AT379" s="932"/>
      <c r="AU379" s="933"/>
      <c r="AV379" s="933"/>
      <c r="AW379" s="934"/>
    </row>
    <row r="380" spans="1:49" ht="14.25" hidden="1" customHeight="1">
      <c r="A380" s="931"/>
      <c r="B380" s="916"/>
      <c r="C380" s="917"/>
      <c r="D380" s="917"/>
      <c r="E380" s="917"/>
      <c r="F380" s="917"/>
      <c r="G380" s="917"/>
      <c r="H380" s="917"/>
      <c r="I380" s="917"/>
      <c r="J380" s="917"/>
      <c r="K380" s="917"/>
      <c r="L380" s="917"/>
      <c r="M380" s="917"/>
      <c r="N380" s="917"/>
      <c r="O380" s="917"/>
      <c r="P380" s="917"/>
      <c r="Q380" s="917"/>
      <c r="R380" s="917"/>
      <c r="S380" s="917"/>
      <c r="T380" s="917"/>
      <c r="U380" s="918"/>
      <c r="V380" s="916"/>
      <c r="W380" s="917"/>
      <c r="X380" s="917"/>
      <c r="Y380" s="917"/>
      <c r="Z380" s="917"/>
      <c r="AA380" s="917"/>
      <c r="AB380" s="917"/>
      <c r="AC380" s="917"/>
      <c r="AD380" s="917"/>
      <c r="AE380" s="917"/>
      <c r="AF380" s="917"/>
      <c r="AG380" s="917"/>
      <c r="AH380" s="917"/>
      <c r="AI380" s="917"/>
      <c r="AJ380" s="917"/>
      <c r="AK380" s="917"/>
      <c r="AL380" s="917"/>
      <c r="AM380" s="917"/>
      <c r="AN380" s="917"/>
      <c r="AO380" s="918"/>
      <c r="AP380" s="453" t="s">
        <v>994</v>
      </c>
      <c r="AQ380" s="262"/>
      <c r="AR380" s="262"/>
      <c r="AS380" s="262"/>
      <c r="AT380" s="910"/>
      <c r="AU380" s="911"/>
      <c r="AV380" s="911"/>
      <c r="AW380" s="912"/>
    </row>
    <row r="381" spans="1:49" ht="14.25" hidden="1" customHeight="1">
      <c r="A381" s="931"/>
      <c r="B381" s="916"/>
      <c r="C381" s="917"/>
      <c r="D381" s="917"/>
      <c r="E381" s="917"/>
      <c r="F381" s="917"/>
      <c r="G381" s="917"/>
      <c r="H381" s="917"/>
      <c r="I381" s="917"/>
      <c r="J381" s="917"/>
      <c r="K381" s="917"/>
      <c r="L381" s="917"/>
      <c r="M381" s="917"/>
      <c r="N381" s="917"/>
      <c r="O381" s="917"/>
      <c r="P381" s="917"/>
      <c r="Q381" s="917"/>
      <c r="R381" s="917"/>
      <c r="S381" s="917"/>
      <c r="T381" s="917"/>
      <c r="U381" s="918"/>
      <c r="V381" s="916"/>
      <c r="W381" s="917"/>
      <c r="X381" s="917"/>
      <c r="Y381" s="917"/>
      <c r="Z381" s="917"/>
      <c r="AA381" s="917"/>
      <c r="AB381" s="917"/>
      <c r="AC381" s="917"/>
      <c r="AD381" s="917"/>
      <c r="AE381" s="917"/>
      <c r="AF381" s="917"/>
      <c r="AG381" s="917"/>
      <c r="AH381" s="917"/>
      <c r="AI381" s="917"/>
      <c r="AJ381" s="917"/>
      <c r="AK381" s="917"/>
      <c r="AL381" s="917"/>
      <c r="AM381" s="917"/>
      <c r="AN381" s="917"/>
      <c r="AO381" s="918"/>
      <c r="AP381" s="935" t="s">
        <v>992</v>
      </c>
      <c r="AQ381" s="936"/>
      <c r="AR381" s="936"/>
      <c r="AS381" s="937"/>
      <c r="AT381" s="938"/>
      <c r="AU381" s="939"/>
      <c r="AV381" s="939"/>
      <c r="AW381" s="940"/>
    </row>
    <row r="382" spans="1:49" ht="14.25" hidden="1" customHeight="1">
      <c r="A382" s="931"/>
      <c r="B382" s="916"/>
      <c r="C382" s="917"/>
      <c r="D382" s="917"/>
      <c r="E382" s="917"/>
      <c r="F382" s="917"/>
      <c r="G382" s="917"/>
      <c r="H382" s="917"/>
      <c r="I382" s="917"/>
      <c r="J382" s="917"/>
      <c r="K382" s="917"/>
      <c r="L382" s="917"/>
      <c r="M382" s="917"/>
      <c r="N382" s="917"/>
      <c r="O382" s="917"/>
      <c r="P382" s="917"/>
      <c r="Q382" s="917"/>
      <c r="R382" s="917"/>
      <c r="S382" s="917"/>
      <c r="T382" s="917"/>
      <c r="U382" s="918"/>
      <c r="V382" s="916"/>
      <c r="W382" s="917"/>
      <c r="X382" s="917"/>
      <c r="Y382" s="917"/>
      <c r="Z382" s="917"/>
      <c r="AA382" s="917"/>
      <c r="AB382" s="917"/>
      <c r="AC382" s="917"/>
      <c r="AD382" s="917"/>
      <c r="AE382" s="917"/>
      <c r="AF382" s="917"/>
      <c r="AG382" s="917"/>
      <c r="AH382" s="917"/>
      <c r="AI382" s="917"/>
      <c r="AJ382" s="917"/>
      <c r="AK382" s="917"/>
      <c r="AL382" s="917"/>
      <c r="AM382" s="917"/>
      <c r="AN382" s="917"/>
      <c r="AO382" s="918"/>
      <c r="AP382" s="935"/>
      <c r="AQ382" s="936"/>
      <c r="AR382" s="936"/>
      <c r="AS382" s="937"/>
      <c r="AT382" s="941"/>
      <c r="AU382" s="942"/>
      <c r="AV382" s="942"/>
      <c r="AW382" s="943"/>
    </row>
    <row r="383" spans="1:49" ht="14.25" hidden="1" customHeight="1">
      <c r="A383" s="931"/>
      <c r="B383" s="916"/>
      <c r="C383" s="917"/>
      <c r="D383" s="917"/>
      <c r="E383" s="917"/>
      <c r="F383" s="917"/>
      <c r="G383" s="917"/>
      <c r="H383" s="917"/>
      <c r="I383" s="917"/>
      <c r="J383" s="917"/>
      <c r="K383" s="917"/>
      <c r="L383" s="917"/>
      <c r="M383" s="917"/>
      <c r="N383" s="917"/>
      <c r="O383" s="917"/>
      <c r="P383" s="917"/>
      <c r="Q383" s="917"/>
      <c r="R383" s="917"/>
      <c r="S383" s="917"/>
      <c r="T383" s="917"/>
      <c r="U383" s="918"/>
      <c r="V383" s="916"/>
      <c r="W383" s="917"/>
      <c r="X383" s="917"/>
      <c r="Y383" s="917"/>
      <c r="Z383" s="917"/>
      <c r="AA383" s="917"/>
      <c r="AB383" s="917"/>
      <c r="AC383" s="917"/>
      <c r="AD383" s="917"/>
      <c r="AE383" s="917"/>
      <c r="AF383" s="917"/>
      <c r="AG383" s="917"/>
      <c r="AH383" s="917"/>
      <c r="AI383" s="917"/>
      <c r="AJ383" s="917"/>
      <c r="AK383" s="917"/>
      <c r="AL383" s="917"/>
      <c r="AM383" s="917"/>
      <c r="AN383" s="917"/>
      <c r="AO383" s="918"/>
      <c r="AP383" s="944" t="s">
        <v>993</v>
      </c>
      <c r="AQ383" s="945"/>
      <c r="AR383" s="945"/>
      <c r="AS383" s="945"/>
      <c r="AT383" s="938"/>
      <c r="AU383" s="939"/>
      <c r="AV383" s="939"/>
      <c r="AW383" s="940"/>
    </row>
    <row r="384" spans="1:49" ht="14.25" hidden="1" customHeight="1">
      <c r="A384" s="931"/>
      <c r="B384" s="916"/>
      <c r="C384" s="917"/>
      <c r="D384" s="917"/>
      <c r="E384" s="917"/>
      <c r="F384" s="917"/>
      <c r="G384" s="917"/>
      <c r="H384" s="917"/>
      <c r="I384" s="917"/>
      <c r="J384" s="917"/>
      <c r="K384" s="917"/>
      <c r="L384" s="917"/>
      <c r="M384" s="917"/>
      <c r="N384" s="917"/>
      <c r="O384" s="917"/>
      <c r="P384" s="917"/>
      <c r="Q384" s="917"/>
      <c r="R384" s="917"/>
      <c r="S384" s="917"/>
      <c r="T384" s="917"/>
      <c r="U384" s="918"/>
      <c r="V384" s="916"/>
      <c r="W384" s="917"/>
      <c r="X384" s="917"/>
      <c r="Y384" s="917"/>
      <c r="Z384" s="917"/>
      <c r="AA384" s="917"/>
      <c r="AB384" s="917"/>
      <c r="AC384" s="917"/>
      <c r="AD384" s="917"/>
      <c r="AE384" s="917"/>
      <c r="AF384" s="917"/>
      <c r="AG384" s="917"/>
      <c r="AH384" s="917"/>
      <c r="AI384" s="917"/>
      <c r="AJ384" s="917"/>
      <c r="AK384" s="917"/>
      <c r="AL384" s="917"/>
      <c r="AM384" s="917"/>
      <c r="AN384" s="917"/>
      <c r="AO384" s="918"/>
      <c r="AP384" s="944"/>
      <c r="AQ384" s="945"/>
      <c r="AR384" s="945"/>
      <c r="AS384" s="945"/>
      <c r="AT384" s="941"/>
      <c r="AU384" s="942"/>
      <c r="AV384" s="942"/>
      <c r="AW384" s="943"/>
    </row>
    <row r="385" spans="1:49" ht="14.25" hidden="1" customHeight="1">
      <c r="A385" s="931"/>
      <c r="B385" s="919"/>
      <c r="C385" s="920"/>
      <c r="D385" s="920"/>
      <c r="E385" s="920"/>
      <c r="F385" s="920"/>
      <c r="G385" s="920"/>
      <c r="H385" s="920"/>
      <c r="I385" s="920"/>
      <c r="J385" s="920"/>
      <c r="K385" s="920"/>
      <c r="L385" s="920"/>
      <c r="M385" s="920"/>
      <c r="N385" s="920"/>
      <c r="O385" s="920"/>
      <c r="P385" s="920"/>
      <c r="Q385" s="920"/>
      <c r="R385" s="920"/>
      <c r="S385" s="920"/>
      <c r="T385" s="920"/>
      <c r="U385" s="921"/>
      <c r="V385" s="919"/>
      <c r="W385" s="920"/>
      <c r="X385" s="920"/>
      <c r="Y385" s="920"/>
      <c r="Z385" s="920"/>
      <c r="AA385" s="920"/>
      <c r="AB385" s="920"/>
      <c r="AC385" s="920"/>
      <c r="AD385" s="920"/>
      <c r="AE385" s="920"/>
      <c r="AF385" s="920"/>
      <c r="AG385" s="920"/>
      <c r="AH385" s="920"/>
      <c r="AI385" s="920"/>
      <c r="AJ385" s="920"/>
      <c r="AK385" s="920"/>
      <c r="AL385" s="920"/>
      <c r="AM385" s="920"/>
      <c r="AN385" s="920"/>
      <c r="AO385" s="921"/>
      <c r="AP385" s="946" t="str">
        <f t="array" aca="1" ref="AP385" ca="1">IF(RepairsPhotoIdentifier51="","",IF(INDIRECT("PropertyInspectionCatagoryPhoto"&amp;RIGHT("0"&amp;RepairsPhotoIdentifier51,2))="","",INDIRECT("PropertyInspectionCatagoryPhoto"&amp;RIGHT("0"&amp;RepairsPhotoIdentifier51,2))))</f>
        <v/>
      </c>
      <c r="AQ385" s="962"/>
      <c r="AR385" s="962"/>
      <c r="AS385" s="962"/>
      <c r="AT385" s="962"/>
      <c r="AU385" s="962"/>
      <c r="AV385" s="962"/>
      <c r="AW385" s="963"/>
    </row>
    <row r="386" spans="1:49" ht="14.25" hidden="1" customHeight="1">
      <c r="A386" s="931">
        <v>52</v>
      </c>
      <c r="B386" s="913"/>
      <c r="C386" s="914"/>
      <c r="D386" s="914"/>
      <c r="E386" s="914"/>
      <c r="F386" s="914"/>
      <c r="G386" s="914"/>
      <c r="H386" s="914"/>
      <c r="I386" s="914"/>
      <c r="J386" s="914"/>
      <c r="K386" s="914"/>
      <c r="L386" s="914"/>
      <c r="M386" s="914"/>
      <c r="N386" s="914"/>
      <c r="O386" s="914"/>
      <c r="P386" s="914"/>
      <c r="Q386" s="914"/>
      <c r="R386" s="914"/>
      <c r="S386" s="914"/>
      <c r="T386" s="914"/>
      <c r="U386" s="915"/>
      <c r="V386" s="913"/>
      <c r="W386" s="914"/>
      <c r="X386" s="914"/>
      <c r="Y386" s="914"/>
      <c r="Z386" s="914"/>
      <c r="AA386" s="914"/>
      <c r="AB386" s="914"/>
      <c r="AC386" s="914"/>
      <c r="AD386" s="914"/>
      <c r="AE386" s="914"/>
      <c r="AF386" s="914"/>
      <c r="AG386" s="914"/>
      <c r="AH386" s="914"/>
      <c r="AI386" s="914"/>
      <c r="AJ386" s="914"/>
      <c r="AK386" s="914"/>
      <c r="AL386" s="914"/>
      <c r="AM386" s="914"/>
      <c r="AN386" s="914"/>
      <c r="AO386" s="915"/>
      <c r="AP386" s="450" t="s">
        <v>990</v>
      </c>
      <c r="AQ386" s="451"/>
      <c r="AR386" s="451"/>
      <c r="AS386" s="452"/>
      <c r="AT386" s="932"/>
      <c r="AU386" s="933"/>
      <c r="AV386" s="933"/>
      <c r="AW386" s="934"/>
    </row>
    <row r="387" spans="1:49" ht="14.25" hidden="1" customHeight="1">
      <c r="A387" s="931"/>
      <c r="B387" s="916"/>
      <c r="C387" s="917"/>
      <c r="D387" s="917"/>
      <c r="E387" s="917"/>
      <c r="F387" s="917"/>
      <c r="G387" s="917"/>
      <c r="H387" s="917"/>
      <c r="I387" s="917"/>
      <c r="J387" s="917"/>
      <c r="K387" s="917"/>
      <c r="L387" s="917"/>
      <c r="M387" s="917"/>
      <c r="N387" s="917"/>
      <c r="O387" s="917"/>
      <c r="P387" s="917"/>
      <c r="Q387" s="917"/>
      <c r="R387" s="917"/>
      <c r="S387" s="917"/>
      <c r="T387" s="917"/>
      <c r="U387" s="918"/>
      <c r="V387" s="916"/>
      <c r="W387" s="917"/>
      <c r="X387" s="917"/>
      <c r="Y387" s="917"/>
      <c r="Z387" s="917"/>
      <c r="AA387" s="917"/>
      <c r="AB387" s="917"/>
      <c r="AC387" s="917"/>
      <c r="AD387" s="917"/>
      <c r="AE387" s="917"/>
      <c r="AF387" s="917"/>
      <c r="AG387" s="917"/>
      <c r="AH387" s="917"/>
      <c r="AI387" s="917"/>
      <c r="AJ387" s="917"/>
      <c r="AK387" s="917"/>
      <c r="AL387" s="917"/>
      <c r="AM387" s="917"/>
      <c r="AN387" s="917"/>
      <c r="AO387" s="918"/>
      <c r="AP387" s="453" t="s">
        <v>991</v>
      </c>
      <c r="AQ387" s="262"/>
      <c r="AR387" s="262"/>
      <c r="AS387" s="262"/>
      <c r="AT387" s="910"/>
      <c r="AU387" s="911"/>
      <c r="AV387" s="911"/>
      <c r="AW387" s="912"/>
    </row>
    <row r="388" spans="1:49" ht="14.25" hidden="1" customHeight="1">
      <c r="A388" s="931"/>
      <c r="B388" s="916"/>
      <c r="C388" s="917"/>
      <c r="D388" s="917"/>
      <c r="E388" s="917"/>
      <c r="F388" s="917"/>
      <c r="G388" s="917"/>
      <c r="H388" s="917"/>
      <c r="I388" s="917"/>
      <c r="J388" s="917"/>
      <c r="K388" s="917"/>
      <c r="L388" s="917"/>
      <c r="M388" s="917"/>
      <c r="N388" s="917"/>
      <c r="O388" s="917"/>
      <c r="P388" s="917"/>
      <c r="Q388" s="917"/>
      <c r="R388" s="917"/>
      <c r="S388" s="917"/>
      <c r="T388" s="917"/>
      <c r="U388" s="918"/>
      <c r="V388" s="916"/>
      <c r="W388" s="917"/>
      <c r="X388" s="917"/>
      <c r="Y388" s="917"/>
      <c r="Z388" s="917"/>
      <c r="AA388" s="917"/>
      <c r="AB388" s="917"/>
      <c r="AC388" s="917"/>
      <c r="AD388" s="917"/>
      <c r="AE388" s="917"/>
      <c r="AF388" s="917"/>
      <c r="AG388" s="917"/>
      <c r="AH388" s="917"/>
      <c r="AI388" s="917"/>
      <c r="AJ388" s="917"/>
      <c r="AK388" s="917"/>
      <c r="AL388" s="917"/>
      <c r="AM388" s="917"/>
      <c r="AN388" s="917"/>
      <c r="AO388" s="918"/>
      <c r="AP388" s="935" t="s">
        <v>992</v>
      </c>
      <c r="AQ388" s="936"/>
      <c r="AR388" s="936"/>
      <c r="AS388" s="937"/>
      <c r="AT388" s="938"/>
      <c r="AU388" s="939"/>
      <c r="AV388" s="939"/>
      <c r="AW388" s="940"/>
    </row>
    <row r="389" spans="1:49" ht="14.25" hidden="1" customHeight="1">
      <c r="A389" s="931"/>
      <c r="B389" s="916"/>
      <c r="C389" s="917"/>
      <c r="D389" s="917"/>
      <c r="E389" s="917"/>
      <c r="F389" s="917"/>
      <c r="G389" s="917"/>
      <c r="H389" s="917"/>
      <c r="I389" s="917"/>
      <c r="J389" s="917"/>
      <c r="K389" s="917"/>
      <c r="L389" s="917"/>
      <c r="M389" s="917"/>
      <c r="N389" s="917"/>
      <c r="O389" s="917"/>
      <c r="P389" s="917"/>
      <c r="Q389" s="917"/>
      <c r="R389" s="917"/>
      <c r="S389" s="917"/>
      <c r="T389" s="917"/>
      <c r="U389" s="918"/>
      <c r="V389" s="916"/>
      <c r="W389" s="917"/>
      <c r="X389" s="917"/>
      <c r="Y389" s="917"/>
      <c r="Z389" s="917"/>
      <c r="AA389" s="917"/>
      <c r="AB389" s="917"/>
      <c r="AC389" s="917"/>
      <c r="AD389" s="917"/>
      <c r="AE389" s="917"/>
      <c r="AF389" s="917"/>
      <c r="AG389" s="917"/>
      <c r="AH389" s="917"/>
      <c r="AI389" s="917"/>
      <c r="AJ389" s="917"/>
      <c r="AK389" s="917"/>
      <c r="AL389" s="917"/>
      <c r="AM389" s="917"/>
      <c r="AN389" s="917"/>
      <c r="AO389" s="918"/>
      <c r="AP389" s="935"/>
      <c r="AQ389" s="936"/>
      <c r="AR389" s="936"/>
      <c r="AS389" s="937"/>
      <c r="AT389" s="941"/>
      <c r="AU389" s="942"/>
      <c r="AV389" s="942"/>
      <c r="AW389" s="943"/>
    </row>
    <row r="390" spans="1:49" ht="14.25" hidden="1" customHeight="1">
      <c r="A390" s="931"/>
      <c r="B390" s="916"/>
      <c r="C390" s="917"/>
      <c r="D390" s="917"/>
      <c r="E390" s="917"/>
      <c r="F390" s="917"/>
      <c r="G390" s="917"/>
      <c r="H390" s="917"/>
      <c r="I390" s="917"/>
      <c r="J390" s="917"/>
      <c r="K390" s="917"/>
      <c r="L390" s="917"/>
      <c r="M390" s="917"/>
      <c r="N390" s="917"/>
      <c r="O390" s="917"/>
      <c r="P390" s="917"/>
      <c r="Q390" s="917"/>
      <c r="R390" s="917"/>
      <c r="S390" s="917"/>
      <c r="T390" s="917"/>
      <c r="U390" s="918"/>
      <c r="V390" s="916"/>
      <c r="W390" s="917"/>
      <c r="X390" s="917"/>
      <c r="Y390" s="917"/>
      <c r="Z390" s="917"/>
      <c r="AA390" s="917"/>
      <c r="AB390" s="917"/>
      <c r="AC390" s="917"/>
      <c r="AD390" s="917"/>
      <c r="AE390" s="917"/>
      <c r="AF390" s="917"/>
      <c r="AG390" s="917"/>
      <c r="AH390" s="917"/>
      <c r="AI390" s="917"/>
      <c r="AJ390" s="917"/>
      <c r="AK390" s="917"/>
      <c r="AL390" s="917"/>
      <c r="AM390" s="917"/>
      <c r="AN390" s="917"/>
      <c r="AO390" s="918"/>
      <c r="AP390" s="944" t="s">
        <v>993</v>
      </c>
      <c r="AQ390" s="945"/>
      <c r="AR390" s="945"/>
      <c r="AS390" s="945"/>
      <c r="AT390" s="938"/>
      <c r="AU390" s="939"/>
      <c r="AV390" s="939"/>
      <c r="AW390" s="940"/>
    </row>
    <row r="391" spans="1:49" ht="14.25" hidden="1" customHeight="1">
      <c r="A391" s="931"/>
      <c r="B391" s="916"/>
      <c r="C391" s="917"/>
      <c r="D391" s="917"/>
      <c r="E391" s="917"/>
      <c r="F391" s="917"/>
      <c r="G391" s="917"/>
      <c r="H391" s="917"/>
      <c r="I391" s="917"/>
      <c r="J391" s="917"/>
      <c r="K391" s="917"/>
      <c r="L391" s="917"/>
      <c r="M391" s="917"/>
      <c r="N391" s="917"/>
      <c r="O391" s="917"/>
      <c r="P391" s="917"/>
      <c r="Q391" s="917"/>
      <c r="R391" s="917"/>
      <c r="S391" s="917"/>
      <c r="T391" s="917"/>
      <c r="U391" s="918"/>
      <c r="V391" s="916"/>
      <c r="W391" s="917"/>
      <c r="X391" s="917"/>
      <c r="Y391" s="917"/>
      <c r="Z391" s="917"/>
      <c r="AA391" s="917"/>
      <c r="AB391" s="917"/>
      <c r="AC391" s="917"/>
      <c r="AD391" s="917"/>
      <c r="AE391" s="917"/>
      <c r="AF391" s="917"/>
      <c r="AG391" s="917"/>
      <c r="AH391" s="917"/>
      <c r="AI391" s="917"/>
      <c r="AJ391" s="917"/>
      <c r="AK391" s="917"/>
      <c r="AL391" s="917"/>
      <c r="AM391" s="917"/>
      <c r="AN391" s="917"/>
      <c r="AO391" s="918"/>
      <c r="AP391" s="944"/>
      <c r="AQ391" s="945"/>
      <c r="AR391" s="945"/>
      <c r="AS391" s="945"/>
      <c r="AT391" s="941"/>
      <c r="AU391" s="942"/>
      <c r="AV391" s="942"/>
      <c r="AW391" s="943"/>
    </row>
    <row r="392" spans="1:49" ht="14.25" hidden="1" customHeight="1">
      <c r="A392" s="931"/>
      <c r="B392" s="919"/>
      <c r="C392" s="920"/>
      <c r="D392" s="920"/>
      <c r="E392" s="920"/>
      <c r="F392" s="920"/>
      <c r="G392" s="920"/>
      <c r="H392" s="920"/>
      <c r="I392" s="920"/>
      <c r="J392" s="920"/>
      <c r="K392" s="920"/>
      <c r="L392" s="920"/>
      <c r="M392" s="920"/>
      <c r="N392" s="920"/>
      <c r="O392" s="920"/>
      <c r="P392" s="920"/>
      <c r="Q392" s="920"/>
      <c r="R392" s="920"/>
      <c r="S392" s="920"/>
      <c r="T392" s="920"/>
      <c r="U392" s="921"/>
      <c r="V392" s="919"/>
      <c r="W392" s="920"/>
      <c r="X392" s="920"/>
      <c r="Y392" s="920"/>
      <c r="Z392" s="920"/>
      <c r="AA392" s="920"/>
      <c r="AB392" s="920"/>
      <c r="AC392" s="920"/>
      <c r="AD392" s="920"/>
      <c r="AE392" s="920"/>
      <c r="AF392" s="920"/>
      <c r="AG392" s="920"/>
      <c r="AH392" s="920"/>
      <c r="AI392" s="920"/>
      <c r="AJ392" s="920"/>
      <c r="AK392" s="920"/>
      <c r="AL392" s="920"/>
      <c r="AM392" s="920"/>
      <c r="AN392" s="920"/>
      <c r="AO392" s="921"/>
      <c r="AP392" s="946" t="str">
        <f t="array" aca="1" ref="AP392" ca="1">IF(RepairsPhotoIdentifier52="","",IF(INDIRECT("PropertyInspectionCatagoryPhoto"&amp;RIGHT("0"&amp;RepairsPhotoIdentifier52,2))="","",INDIRECT("PropertyInspectionCatagoryPhoto"&amp;RIGHT("0"&amp;RepairsPhotoIdentifier52,2))))</f>
        <v/>
      </c>
      <c r="AQ392" s="962"/>
      <c r="AR392" s="962"/>
      <c r="AS392" s="962"/>
      <c r="AT392" s="962"/>
      <c r="AU392" s="962"/>
      <c r="AV392" s="962"/>
      <c r="AW392" s="963"/>
    </row>
    <row r="393" spans="1:49" ht="14.25" hidden="1" customHeight="1">
      <c r="A393" s="931">
        <v>53</v>
      </c>
      <c r="B393" s="913"/>
      <c r="C393" s="914"/>
      <c r="D393" s="914"/>
      <c r="E393" s="914"/>
      <c r="F393" s="914"/>
      <c r="G393" s="914"/>
      <c r="H393" s="914"/>
      <c r="I393" s="914"/>
      <c r="J393" s="914"/>
      <c r="K393" s="914"/>
      <c r="L393" s="914"/>
      <c r="M393" s="914"/>
      <c r="N393" s="914"/>
      <c r="O393" s="914"/>
      <c r="P393" s="914"/>
      <c r="Q393" s="914"/>
      <c r="R393" s="914"/>
      <c r="S393" s="914"/>
      <c r="T393" s="914"/>
      <c r="U393" s="915"/>
      <c r="V393" s="913"/>
      <c r="W393" s="914"/>
      <c r="X393" s="914"/>
      <c r="Y393" s="914"/>
      <c r="Z393" s="914"/>
      <c r="AA393" s="914"/>
      <c r="AB393" s="914"/>
      <c r="AC393" s="914"/>
      <c r="AD393" s="914"/>
      <c r="AE393" s="914"/>
      <c r="AF393" s="914"/>
      <c r="AG393" s="914"/>
      <c r="AH393" s="914"/>
      <c r="AI393" s="914"/>
      <c r="AJ393" s="914"/>
      <c r="AK393" s="914"/>
      <c r="AL393" s="914"/>
      <c r="AM393" s="914"/>
      <c r="AN393" s="914"/>
      <c r="AO393" s="915"/>
      <c r="AP393" s="450" t="s">
        <v>990</v>
      </c>
      <c r="AQ393" s="451"/>
      <c r="AR393" s="451"/>
      <c r="AS393" s="452"/>
      <c r="AT393" s="932"/>
      <c r="AU393" s="933"/>
      <c r="AV393" s="933"/>
      <c r="AW393" s="934"/>
    </row>
    <row r="394" spans="1:49" ht="14.25" hidden="1" customHeight="1">
      <c r="A394" s="931"/>
      <c r="B394" s="916"/>
      <c r="C394" s="917"/>
      <c r="D394" s="917"/>
      <c r="E394" s="917"/>
      <c r="F394" s="917"/>
      <c r="G394" s="917"/>
      <c r="H394" s="917"/>
      <c r="I394" s="917"/>
      <c r="J394" s="917"/>
      <c r="K394" s="917"/>
      <c r="L394" s="917"/>
      <c r="M394" s="917"/>
      <c r="N394" s="917"/>
      <c r="O394" s="917"/>
      <c r="P394" s="917"/>
      <c r="Q394" s="917"/>
      <c r="R394" s="917"/>
      <c r="S394" s="917"/>
      <c r="T394" s="917"/>
      <c r="U394" s="918"/>
      <c r="V394" s="916"/>
      <c r="W394" s="917"/>
      <c r="X394" s="917"/>
      <c r="Y394" s="917"/>
      <c r="Z394" s="917"/>
      <c r="AA394" s="917"/>
      <c r="AB394" s="917"/>
      <c r="AC394" s="917"/>
      <c r="AD394" s="917"/>
      <c r="AE394" s="917"/>
      <c r="AF394" s="917"/>
      <c r="AG394" s="917"/>
      <c r="AH394" s="917"/>
      <c r="AI394" s="917"/>
      <c r="AJ394" s="917"/>
      <c r="AK394" s="917"/>
      <c r="AL394" s="917"/>
      <c r="AM394" s="917"/>
      <c r="AN394" s="917"/>
      <c r="AO394" s="918"/>
      <c r="AP394" s="453" t="s">
        <v>994</v>
      </c>
      <c r="AQ394" s="262"/>
      <c r="AR394" s="262"/>
      <c r="AS394" s="262"/>
      <c r="AT394" s="910"/>
      <c r="AU394" s="911"/>
      <c r="AV394" s="911"/>
      <c r="AW394" s="912"/>
    </row>
    <row r="395" spans="1:49" ht="14.25" hidden="1" customHeight="1">
      <c r="A395" s="931"/>
      <c r="B395" s="916"/>
      <c r="C395" s="917"/>
      <c r="D395" s="917"/>
      <c r="E395" s="917"/>
      <c r="F395" s="917"/>
      <c r="G395" s="917"/>
      <c r="H395" s="917"/>
      <c r="I395" s="917"/>
      <c r="J395" s="917"/>
      <c r="K395" s="917"/>
      <c r="L395" s="917"/>
      <c r="M395" s="917"/>
      <c r="N395" s="917"/>
      <c r="O395" s="917"/>
      <c r="P395" s="917"/>
      <c r="Q395" s="917"/>
      <c r="R395" s="917"/>
      <c r="S395" s="917"/>
      <c r="T395" s="917"/>
      <c r="U395" s="918"/>
      <c r="V395" s="916"/>
      <c r="W395" s="917"/>
      <c r="X395" s="917"/>
      <c r="Y395" s="917"/>
      <c r="Z395" s="917"/>
      <c r="AA395" s="917"/>
      <c r="AB395" s="917"/>
      <c r="AC395" s="917"/>
      <c r="AD395" s="917"/>
      <c r="AE395" s="917"/>
      <c r="AF395" s="917"/>
      <c r="AG395" s="917"/>
      <c r="AH395" s="917"/>
      <c r="AI395" s="917"/>
      <c r="AJ395" s="917"/>
      <c r="AK395" s="917"/>
      <c r="AL395" s="917"/>
      <c r="AM395" s="917"/>
      <c r="AN395" s="917"/>
      <c r="AO395" s="918"/>
      <c r="AP395" s="935" t="s">
        <v>992</v>
      </c>
      <c r="AQ395" s="936"/>
      <c r="AR395" s="936"/>
      <c r="AS395" s="937"/>
      <c r="AT395" s="938"/>
      <c r="AU395" s="939"/>
      <c r="AV395" s="939"/>
      <c r="AW395" s="940"/>
    </row>
    <row r="396" spans="1:49" ht="14.25" hidden="1" customHeight="1">
      <c r="A396" s="931"/>
      <c r="B396" s="916"/>
      <c r="C396" s="917"/>
      <c r="D396" s="917"/>
      <c r="E396" s="917"/>
      <c r="F396" s="917"/>
      <c r="G396" s="917"/>
      <c r="H396" s="917"/>
      <c r="I396" s="917"/>
      <c r="J396" s="917"/>
      <c r="K396" s="917"/>
      <c r="L396" s="917"/>
      <c r="M396" s="917"/>
      <c r="N396" s="917"/>
      <c r="O396" s="917"/>
      <c r="P396" s="917"/>
      <c r="Q396" s="917"/>
      <c r="R396" s="917"/>
      <c r="S396" s="917"/>
      <c r="T396" s="917"/>
      <c r="U396" s="918"/>
      <c r="V396" s="916"/>
      <c r="W396" s="917"/>
      <c r="X396" s="917"/>
      <c r="Y396" s="917"/>
      <c r="Z396" s="917"/>
      <c r="AA396" s="917"/>
      <c r="AB396" s="917"/>
      <c r="AC396" s="917"/>
      <c r="AD396" s="917"/>
      <c r="AE396" s="917"/>
      <c r="AF396" s="917"/>
      <c r="AG396" s="917"/>
      <c r="AH396" s="917"/>
      <c r="AI396" s="917"/>
      <c r="AJ396" s="917"/>
      <c r="AK396" s="917"/>
      <c r="AL396" s="917"/>
      <c r="AM396" s="917"/>
      <c r="AN396" s="917"/>
      <c r="AO396" s="918"/>
      <c r="AP396" s="935"/>
      <c r="AQ396" s="936"/>
      <c r="AR396" s="936"/>
      <c r="AS396" s="937"/>
      <c r="AT396" s="941"/>
      <c r="AU396" s="942"/>
      <c r="AV396" s="942"/>
      <c r="AW396" s="943"/>
    </row>
    <row r="397" spans="1:49" ht="14.25" hidden="1" customHeight="1">
      <c r="A397" s="931"/>
      <c r="B397" s="916"/>
      <c r="C397" s="917"/>
      <c r="D397" s="917"/>
      <c r="E397" s="917"/>
      <c r="F397" s="917"/>
      <c r="G397" s="917"/>
      <c r="H397" s="917"/>
      <c r="I397" s="917"/>
      <c r="J397" s="917"/>
      <c r="K397" s="917"/>
      <c r="L397" s="917"/>
      <c r="M397" s="917"/>
      <c r="N397" s="917"/>
      <c r="O397" s="917"/>
      <c r="P397" s="917"/>
      <c r="Q397" s="917"/>
      <c r="R397" s="917"/>
      <c r="S397" s="917"/>
      <c r="T397" s="917"/>
      <c r="U397" s="918"/>
      <c r="V397" s="916"/>
      <c r="W397" s="917"/>
      <c r="X397" s="917"/>
      <c r="Y397" s="917"/>
      <c r="Z397" s="917"/>
      <c r="AA397" s="917"/>
      <c r="AB397" s="917"/>
      <c r="AC397" s="917"/>
      <c r="AD397" s="917"/>
      <c r="AE397" s="917"/>
      <c r="AF397" s="917"/>
      <c r="AG397" s="917"/>
      <c r="AH397" s="917"/>
      <c r="AI397" s="917"/>
      <c r="AJ397" s="917"/>
      <c r="AK397" s="917"/>
      <c r="AL397" s="917"/>
      <c r="AM397" s="917"/>
      <c r="AN397" s="917"/>
      <c r="AO397" s="918"/>
      <c r="AP397" s="944" t="s">
        <v>993</v>
      </c>
      <c r="AQ397" s="945"/>
      <c r="AR397" s="945"/>
      <c r="AS397" s="945"/>
      <c r="AT397" s="938"/>
      <c r="AU397" s="939"/>
      <c r="AV397" s="939"/>
      <c r="AW397" s="940"/>
    </row>
    <row r="398" spans="1:49" ht="14.25" hidden="1" customHeight="1">
      <c r="A398" s="931"/>
      <c r="B398" s="916"/>
      <c r="C398" s="917"/>
      <c r="D398" s="917"/>
      <c r="E398" s="917"/>
      <c r="F398" s="917"/>
      <c r="G398" s="917"/>
      <c r="H398" s="917"/>
      <c r="I398" s="917"/>
      <c r="J398" s="917"/>
      <c r="K398" s="917"/>
      <c r="L398" s="917"/>
      <c r="M398" s="917"/>
      <c r="N398" s="917"/>
      <c r="O398" s="917"/>
      <c r="P398" s="917"/>
      <c r="Q398" s="917"/>
      <c r="R398" s="917"/>
      <c r="S398" s="917"/>
      <c r="T398" s="917"/>
      <c r="U398" s="918"/>
      <c r="V398" s="916"/>
      <c r="W398" s="917"/>
      <c r="X398" s="917"/>
      <c r="Y398" s="917"/>
      <c r="Z398" s="917"/>
      <c r="AA398" s="917"/>
      <c r="AB398" s="917"/>
      <c r="AC398" s="917"/>
      <c r="AD398" s="917"/>
      <c r="AE398" s="917"/>
      <c r="AF398" s="917"/>
      <c r="AG398" s="917"/>
      <c r="AH398" s="917"/>
      <c r="AI398" s="917"/>
      <c r="AJ398" s="917"/>
      <c r="AK398" s="917"/>
      <c r="AL398" s="917"/>
      <c r="AM398" s="917"/>
      <c r="AN398" s="917"/>
      <c r="AO398" s="918"/>
      <c r="AP398" s="944"/>
      <c r="AQ398" s="945"/>
      <c r="AR398" s="945"/>
      <c r="AS398" s="945"/>
      <c r="AT398" s="941"/>
      <c r="AU398" s="942"/>
      <c r="AV398" s="942"/>
      <c r="AW398" s="943"/>
    </row>
    <row r="399" spans="1:49" ht="14.25" hidden="1" customHeight="1">
      <c r="A399" s="931"/>
      <c r="B399" s="919"/>
      <c r="C399" s="920"/>
      <c r="D399" s="920"/>
      <c r="E399" s="920"/>
      <c r="F399" s="920"/>
      <c r="G399" s="920"/>
      <c r="H399" s="920"/>
      <c r="I399" s="920"/>
      <c r="J399" s="920"/>
      <c r="K399" s="920"/>
      <c r="L399" s="920"/>
      <c r="M399" s="920"/>
      <c r="N399" s="920"/>
      <c r="O399" s="920"/>
      <c r="P399" s="920"/>
      <c r="Q399" s="920"/>
      <c r="R399" s="920"/>
      <c r="S399" s="920"/>
      <c r="T399" s="920"/>
      <c r="U399" s="921"/>
      <c r="V399" s="919"/>
      <c r="W399" s="920"/>
      <c r="X399" s="920"/>
      <c r="Y399" s="920"/>
      <c r="Z399" s="920"/>
      <c r="AA399" s="920"/>
      <c r="AB399" s="920"/>
      <c r="AC399" s="920"/>
      <c r="AD399" s="920"/>
      <c r="AE399" s="920"/>
      <c r="AF399" s="920"/>
      <c r="AG399" s="920"/>
      <c r="AH399" s="920"/>
      <c r="AI399" s="920"/>
      <c r="AJ399" s="920"/>
      <c r="AK399" s="920"/>
      <c r="AL399" s="920"/>
      <c r="AM399" s="920"/>
      <c r="AN399" s="920"/>
      <c r="AO399" s="921"/>
      <c r="AP399" s="946" t="str">
        <f t="array" aca="1" ref="AP399" ca="1">IF(RepairsPhotoIdentifier53="","",IF(INDIRECT("PropertyInspectionCatagoryPhoto"&amp;RIGHT("0"&amp;RepairsPhotoIdentifier53,2))="","",INDIRECT("PropertyInspectionCatagoryPhoto"&amp;RIGHT("0"&amp;RepairsPhotoIdentifier53,2))))</f>
        <v/>
      </c>
      <c r="AQ399" s="962"/>
      <c r="AR399" s="962"/>
      <c r="AS399" s="962"/>
      <c r="AT399" s="962"/>
      <c r="AU399" s="962"/>
      <c r="AV399" s="962"/>
      <c r="AW399" s="963"/>
    </row>
    <row r="400" spans="1:49" ht="14.25" hidden="1" customHeight="1">
      <c r="A400" s="931">
        <v>54</v>
      </c>
      <c r="B400" s="913"/>
      <c r="C400" s="914"/>
      <c r="D400" s="914"/>
      <c r="E400" s="914"/>
      <c r="F400" s="914"/>
      <c r="G400" s="914"/>
      <c r="H400" s="914"/>
      <c r="I400" s="914"/>
      <c r="J400" s="914"/>
      <c r="K400" s="914"/>
      <c r="L400" s="914"/>
      <c r="M400" s="914"/>
      <c r="N400" s="914"/>
      <c r="O400" s="914"/>
      <c r="P400" s="914"/>
      <c r="Q400" s="914"/>
      <c r="R400" s="914"/>
      <c r="S400" s="914"/>
      <c r="T400" s="914"/>
      <c r="U400" s="915"/>
      <c r="V400" s="913"/>
      <c r="W400" s="914"/>
      <c r="X400" s="914"/>
      <c r="Y400" s="914"/>
      <c r="Z400" s="914"/>
      <c r="AA400" s="914"/>
      <c r="AB400" s="914"/>
      <c r="AC400" s="914"/>
      <c r="AD400" s="914"/>
      <c r="AE400" s="914"/>
      <c r="AF400" s="914"/>
      <c r="AG400" s="914"/>
      <c r="AH400" s="914"/>
      <c r="AI400" s="914"/>
      <c r="AJ400" s="914"/>
      <c r="AK400" s="914"/>
      <c r="AL400" s="914"/>
      <c r="AM400" s="914"/>
      <c r="AN400" s="914"/>
      <c r="AO400" s="915"/>
      <c r="AP400" s="450" t="s">
        <v>990</v>
      </c>
      <c r="AQ400" s="451"/>
      <c r="AR400" s="451"/>
      <c r="AS400" s="452"/>
      <c r="AT400" s="932"/>
      <c r="AU400" s="933"/>
      <c r="AV400" s="933"/>
      <c r="AW400" s="934"/>
    </row>
    <row r="401" spans="1:49" ht="14.25" hidden="1" customHeight="1">
      <c r="A401" s="931"/>
      <c r="B401" s="916"/>
      <c r="C401" s="917"/>
      <c r="D401" s="917"/>
      <c r="E401" s="917"/>
      <c r="F401" s="917"/>
      <c r="G401" s="917"/>
      <c r="H401" s="917"/>
      <c r="I401" s="917"/>
      <c r="J401" s="917"/>
      <c r="K401" s="917"/>
      <c r="L401" s="917"/>
      <c r="M401" s="917"/>
      <c r="N401" s="917"/>
      <c r="O401" s="917"/>
      <c r="P401" s="917"/>
      <c r="Q401" s="917"/>
      <c r="R401" s="917"/>
      <c r="S401" s="917"/>
      <c r="T401" s="917"/>
      <c r="U401" s="918"/>
      <c r="V401" s="916"/>
      <c r="W401" s="917"/>
      <c r="X401" s="917"/>
      <c r="Y401" s="917"/>
      <c r="Z401" s="917"/>
      <c r="AA401" s="917"/>
      <c r="AB401" s="917"/>
      <c r="AC401" s="917"/>
      <c r="AD401" s="917"/>
      <c r="AE401" s="917"/>
      <c r="AF401" s="917"/>
      <c r="AG401" s="917"/>
      <c r="AH401" s="917"/>
      <c r="AI401" s="917"/>
      <c r="AJ401" s="917"/>
      <c r="AK401" s="917"/>
      <c r="AL401" s="917"/>
      <c r="AM401" s="917"/>
      <c r="AN401" s="917"/>
      <c r="AO401" s="918"/>
      <c r="AP401" s="453" t="s">
        <v>991</v>
      </c>
      <c r="AQ401" s="262"/>
      <c r="AR401" s="262"/>
      <c r="AS401" s="262"/>
      <c r="AT401" s="910"/>
      <c r="AU401" s="911"/>
      <c r="AV401" s="911"/>
      <c r="AW401" s="912"/>
    </row>
    <row r="402" spans="1:49" ht="14.25" hidden="1" customHeight="1">
      <c r="A402" s="931"/>
      <c r="B402" s="916"/>
      <c r="C402" s="917"/>
      <c r="D402" s="917"/>
      <c r="E402" s="917"/>
      <c r="F402" s="917"/>
      <c r="G402" s="917"/>
      <c r="H402" s="917"/>
      <c r="I402" s="917"/>
      <c r="J402" s="917"/>
      <c r="K402" s="917"/>
      <c r="L402" s="917"/>
      <c r="M402" s="917"/>
      <c r="N402" s="917"/>
      <c r="O402" s="917"/>
      <c r="P402" s="917"/>
      <c r="Q402" s="917"/>
      <c r="R402" s="917"/>
      <c r="S402" s="917"/>
      <c r="T402" s="917"/>
      <c r="U402" s="918"/>
      <c r="V402" s="916"/>
      <c r="W402" s="917"/>
      <c r="X402" s="917"/>
      <c r="Y402" s="917"/>
      <c r="Z402" s="917"/>
      <c r="AA402" s="917"/>
      <c r="AB402" s="917"/>
      <c r="AC402" s="917"/>
      <c r="AD402" s="917"/>
      <c r="AE402" s="917"/>
      <c r="AF402" s="917"/>
      <c r="AG402" s="917"/>
      <c r="AH402" s="917"/>
      <c r="AI402" s="917"/>
      <c r="AJ402" s="917"/>
      <c r="AK402" s="917"/>
      <c r="AL402" s="917"/>
      <c r="AM402" s="917"/>
      <c r="AN402" s="917"/>
      <c r="AO402" s="918"/>
      <c r="AP402" s="935" t="s">
        <v>992</v>
      </c>
      <c r="AQ402" s="936"/>
      <c r="AR402" s="936"/>
      <c r="AS402" s="937"/>
      <c r="AT402" s="938"/>
      <c r="AU402" s="939"/>
      <c r="AV402" s="939"/>
      <c r="AW402" s="940"/>
    </row>
    <row r="403" spans="1:49" ht="14.25" hidden="1" customHeight="1">
      <c r="A403" s="931"/>
      <c r="B403" s="916"/>
      <c r="C403" s="917"/>
      <c r="D403" s="917"/>
      <c r="E403" s="917"/>
      <c r="F403" s="917"/>
      <c r="G403" s="917"/>
      <c r="H403" s="917"/>
      <c r="I403" s="917"/>
      <c r="J403" s="917"/>
      <c r="K403" s="917"/>
      <c r="L403" s="917"/>
      <c r="M403" s="917"/>
      <c r="N403" s="917"/>
      <c r="O403" s="917"/>
      <c r="P403" s="917"/>
      <c r="Q403" s="917"/>
      <c r="R403" s="917"/>
      <c r="S403" s="917"/>
      <c r="T403" s="917"/>
      <c r="U403" s="918"/>
      <c r="V403" s="916"/>
      <c r="W403" s="917"/>
      <c r="X403" s="917"/>
      <c r="Y403" s="917"/>
      <c r="Z403" s="917"/>
      <c r="AA403" s="917"/>
      <c r="AB403" s="917"/>
      <c r="AC403" s="917"/>
      <c r="AD403" s="917"/>
      <c r="AE403" s="917"/>
      <c r="AF403" s="917"/>
      <c r="AG403" s="917"/>
      <c r="AH403" s="917"/>
      <c r="AI403" s="917"/>
      <c r="AJ403" s="917"/>
      <c r="AK403" s="917"/>
      <c r="AL403" s="917"/>
      <c r="AM403" s="917"/>
      <c r="AN403" s="917"/>
      <c r="AO403" s="918"/>
      <c r="AP403" s="935"/>
      <c r="AQ403" s="936"/>
      <c r="AR403" s="936"/>
      <c r="AS403" s="937"/>
      <c r="AT403" s="941"/>
      <c r="AU403" s="942"/>
      <c r="AV403" s="942"/>
      <c r="AW403" s="943"/>
    </row>
    <row r="404" spans="1:49" ht="14.25" hidden="1" customHeight="1">
      <c r="A404" s="931"/>
      <c r="B404" s="916"/>
      <c r="C404" s="917"/>
      <c r="D404" s="917"/>
      <c r="E404" s="917"/>
      <c r="F404" s="917"/>
      <c r="G404" s="917"/>
      <c r="H404" s="917"/>
      <c r="I404" s="917"/>
      <c r="J404" s="917"/>
      <c r="K404" s="917"/>
      <c r="L404" s="917"/>
      <c r="M404" s="917"/>
      <c r="N404" s="917"/>
      <c r="O404" s="917"/>
      <c r="P404" s="917"/>
      <c r="Q404" s="917"/>
      <c r="R404" s="917"/>
      <c r="S404" s="917"/>
      <c r="T404" s="917"/>
      <c r="U404" s="918"/>
      <c r="V404" s="916"/>
      <c r="W404" s="917"/>
      <c r="X404" s="917"/>
      <c r="Y404" s="917"/>
      <c r="Z404" s="917"/>
      <c r="AA404" s="917"/>
      <c r="AB404" s="917"/>
      <c r="AC404" s="917"/>
      <c r="AD404" s="917"/>
      <c r="AE404" s="917"/>
      <c r="AF404" s="917"/>
      <c r="AG404" s="917"/>
      <c r="AH404" s="917"/>
      <c r="AI404" s="917"/>
      <c r="AJ404" s="917"/>
      <c r="AK404" s="917"/>
      <c r="AL404" s="917"/>
      <c r="AM404" s="917"/>
      <c r="AN404" s="917"/>
      <c r="AO404" s="918"/>
      <c r="AP404" s="944" t="s">
        <v>993</v>
      </c>
      <c r="AQ404" s="945"/>
      <c r="AR404" s="945"/>
      <c r="AS404" s="945"/>
      <c r="AT404" s="938"/>
      <c r="AU404" s="939"/>
      <c r="AV404" s="939"/>
      <c r="AW404" s="940"/>
    </row>
    <row r="405" spans="1:49" ht="14.25" hidden="1" customHeight="1">
      <c r="A405" s="931"/>
      <c r="B405" s="916"/>
      <c r="C405" s="917"/>
      <c r="D405" s="917"/>
      <c r="E405" s="917"/>
      <c r="F405" s="917"/>
      <c r="G405" s="917"/>
      <c r="H405" s="917"/>
      <c r="I405" s="917"/>
      <c r="J405" s="917"/>
      <c r="K405" s="917"/>
      <c r="L405" s="917"/>
      <c r="M405" s="917"/>
      <c r="N405" s="917"/>
      <c r="O405" s="917"/>
      <c r="P405" s="917"/>
      <c r="Q405" s="917"/>
      <c r="R405" s="917"/>
      <c r="S405" s="917"/>
      <c r="T405" s="917"/>
      <c r="U405" s="918"/>
      <c r="V405" s="916"/>
      <c r="W405" s="917"/>
      <c r="X405" s="917"/>
      <c r="Y405" s="917"/>
      <c r="Z405" s="917"/>
      <c r="AA405" s="917"/>
      <c r="AB405" s="917"/>
      <c r="AC405" s="917"/>
      <c r="AD405" s="917"/>
      <c r="AE405" s="917"/>
      <c r="AF405" s="917"/>
      <c r="AG405" s="917"/>
      <c r="AH405" s="917"/>
      <c r="AI405" s="917"/>
      <c r="AJ405" s="917"/>
      <c r="AK405" s="917"/>
      <c r="AL405" s="917"/>
      <c r="AM405" s="917"/>
      <c r="AN405" s="917"/>
      <c r="AO405" s="918"/>
      <c r="AP405" s="944"/>
      <c r="AQ405" s="945"/>
      <c r="AR405" s="945"/>
      <c r="AS405" s="945"/>
      <c r="AT405" s="941"/>
      <c r="AU405" s="942"/>
      <c r="AV405" s="942"/>
      <c r="AW405" s="943"/>
    </row>
    <row r="406" spans="1:49" ht="14.25" hidden="1" customHeight="1">
      <c r="A406" s="931"/>
      <c r="B406" s="919"/>
      <c r="C406" s="920"/>
      <c r="D406" s="920"/>
      <c r="E406" s="920"/>
      <c r="F406" s="920"/>
      <c r="G406" s="920"/>
      <c r="H406" s="920"/>
      <c r="I406" s="920"/>
      <c r="J406" s="920"/>
      <c r="K406" s="920"/>
      <c r="L406" s="920"/>
      <c r="M406" s="920"/>
      <c r="N406" s="920"/>
      <c r="O406" s="920"/>
      <c r="P406" s="920"/>
      <c r="Q406" s="920"/>
      <c r="R406" s="920"/>
      <c r="S406" s="920"/>
      <c r="T406" s="920"/>
      <c r="U406" s="921"/>
      <c r="V406" s="919"/>
      <c r="W406" s="920"/>
      <c r="X406" s="920"/>
      <c r="Y406" s="920"/>
      <c r="Z406" s="920"/>
      <c r="AA406" s="920"/>
      <c r="AB406" s="920"/>
      <c r="AC406" s="920"/>
      <c r="AD406" s="920"/>
      <c r="AE406" s="920"/>
      <c r="AF406" s="920"/>
      <c r="AG406" s="920"/>
      <c r="AH406" s="920"/>
      <c r="AI406" s="920"/>
      <c r="AJ406" s="920"/>
      <c r="AK406" s="920"/>
      <c r="AL406" s="920"/>
      <c r="AM406" s="920"/>
      <c r="AN406" s="920"/>
      <c r="AO406" s="921"/>
      <c r="AP406" s="946" t="str">
        <f t="array" aca="1" ref="AP406" ca="1">IF(RepairsPhotoIdentifier54="","",IF(INDIRECT("PropertyInspectionCatagoryPhoto"&amp;RIGHT("0"&amp;RepairsPhotoIdentifier54,2))="","",INDIRECT("PropertyInspectionCatagoryPhoto"&amp;RIGHT("0"&amp;RepairsPhotoIdentifier54,2))))</f>
        <v/>
      </c>
      <c r="AQ406" s="962"/>
      <c r="AR406" s="962"/>
      <c r="AS406" s="962"/>
      <c r="AT406" s="962"/>
      <c r="AU406" s="962"/>
      <c r="AV406" s="962"/>
      <c r="AW406" s="963"/>
    </row>
    <row r="407" spans="1:49" ht="14.25" hidden="1" customHeight="1">
      <c r="A407" s="931">
        <v>55</v>
      </c>
      <c r="B407" s="913"/>
      <c r="C407" s="914"/>
      <c r="D407" s="914"/>
      <c r="E407" s="914"/>
      <c r="F407" s="914"/>
      <c r="G407" s="914"/>
      <c r="H407" s="914"/>
      <c r="I407" s="914"/>
      <c r="J407" s="914"/>
      <c r="K407" s="914"/>
      <c r="L407" s="914"/>
      <c r="M407" s="914"/>
      <c r="N407" s="914"/>
      <c r="O407" s="914"/>
      <c r="P407" s="914"/>
      <c r="Q407" s="914"/>
      <c r="R407" s="914"/>
      <c r="S407" s="914"/>
      <c r="T407" s="914"/>
      <c r="U407" s="915"/>
      <c r="V407" s="913"/>
      <c r="W407" s="914"/>
      <c r="X407" s="914"/>
      <c r="Y407" s="914"/>
      <c r="Z407" s="914"/>
      <c r="AA407" s="914"/>
      <c r="AB407" s="914"/>
      <c r="AC407" s="914"/>
      <c r="AD407" s="914"/>
      <c r="AE407" s="914"/>
      <c r="AF407" s="914"/>
      <c r="AG407" s="914"/>
      <c r="AH407" s="914"/>
      <c r="AI407" s="914"/>
      <c r="AJ407" s="914"/>
      <c r="AK407" s="914"/>
      <c r="AL407" s="914"/>
      <c r="AM407" s="914"/>
      <c r="AN407" s="914"/>
      <c r="AO407" s="915"/>
      <c r="AP407" s="450" t="s">
        <v>990</v>
      </c>
      <c r="AQ407" s="451"/>
      <c r="AR407" s="451"/>
      <c r="AS407" s="452"/>
      <c r="AT407" s="932"/>
      <c r="AU407" s="933"/>
      <c r="AV407" s="933"/>
      <c r="AW407" s="934"/>
    </row>
    <row r="408" spans="1:49" ht="14.25" hidden="1" customHeight="1">
      <c r="A408" s="931"/>
      <c r="B408" s="916"/>
      <c r="C408" s="917"/>
      <c r="D408" s="917"/>
      <c r="E408" s="917"/>
      <c r="F408" s="917"/>
      <c r="G408" s="917"/>
      <c r="H408" s="917"/>
      <c r="I408" s="917"/>
      <c r="J408" s="917"/>
      <c r="K408" s="917"/>
      <c r="L408" s="917"/>
      <c r="M408" s="917"/>
      <c r="N408" s="917"/>
      <c r="O408" s="917"/>
      <c r="P408" s="917"/>
      <c r="Q408" s="917"/>
      <c r="R408" s="917"/>
      <c r="S408" s="917"/>
      <c r="T408" s="917"/>
      <c r="U408" s="918"/>
      <c r="V408" s="916"/>
      <c r="W408" s="917"/>
      <c r="X408" s="917"/>
      <c r="Y408" s="917"/>
      <c r="Z408" s="917"/>
      <c r="AA408" s="917"/>
      <c r="AB408" s="917"/>
      <c r="AC408" s="917"/>
      <c r="AD408" s="917"/>
      <c r="AE408" s="917"/>
      <c r="AF408" s="917"/>
      <c r="AG408" s="917"/>
      <c r="AH408" s="917"/>
      <c r="AI408" s="917"/>
      <c r="AJ408" s="917"/>
      <c r="AK408" s="917"/>
      <c r="AL408" s="917"/>
      <c r="AM408" s="917"/>
      <c r="AN408" s="917"/>
      <c r="AO408" s="918"/>
      <c r="AP408" s="453" t="s">
        <v>994</v>
      </c>
      <c r="AQ408" s="262"/>
      <c r="AR408" s="262"/>
      <c r="AS408" s="262"/>
      <c r="AT408" s="910"/>
      <c r="AU408" s="911"/>
      <c r="AV408" s="911"/>
      <c r="AW408" s="912"/>
    </row>
    <row r="409" spans="1:49" ht="14.25" hidden="1" customHeight="1">
      <c r="A409" s="931"/>
      <c r="B409" s="916"/>
      <c r="C409" s="917"/>
      <c r="D409" s="917"/>
      <c r="E409" s="917"/>
      <c r="F409" s="917"/>
      <c r="G409" s="917"/>
      <c r="H409" s="917"/>
      <c r="I409" s="917"/>
      <c r="J409" s="917"/>
      <c r="K409" s="917"/>
      <c r="L409" s="917"/>
      <c r="M409" s="917"/>
      <c r="N409" s="917"/>
      <c r="O409" s="917"/>
      <c r="P409" s="917"/>
      <c r="Q409" s="917"/>
      <c r="R409" s="917"/>
      <c r="S409" s="917"/>
      <c r="T409" s="917"/>
      <c r="U409" s="918"/>
      <c r="V409" s="916"/>
      <c r="W409" s="917"/>
      <c r="X409" s="917"/>
      <c r="Y409" s="917"/>
      <c r="Z409" s="917"/>
      <c r="AA409" s="917"/>
      <c r="AB409" s="917"/>
      <c r="AC409" s="917"/>
      <c r="AD409" s="917"/>
      <c r="AE409" s="917"/>
      <c r="AF409" s="917"/>
      <c r="AG409" s="917"/>
      <c r="AH409" s="917"/>
      <c r="AI409" s="917"/>
      <c r="AJ409" s="917"/>
      <c r="AK409" s="917"/>
      <c r="AL409" s="917"/>
      <c r="AM409" s="917"/>
      <c r="AN409" s="917"/>
      <c r="AO409" s="918"/>
      <c r="AP409" s="935" t="s">
        <v>992</v>
      </c>
      <c r="AQ409" s="936"/>
      <c r="AR409" s="936"/>
      <c r="AS409" s="937"/>
      <c r="AT409" s="938"/>
      <c r="AU409" s="939"/>
      <c r="AV409" s="939"/>
      <c r="AW409" s="940"/>
    </row>
    <row r="410" spans="1:49" ht="14.25" hidden="1" customHeight="1">
      <c r="A410" s="931"/>
      <c r="B410" s="916"/>
      <c r="C410" s="917"/>
      <c r="D410" s="917"/>
      <c r="E410" s="917"/>
      <c r="F410" s="917"/>
      <c r="G410" s="917"/>
      <c r="H410" s="917"/>
      <c r="I410" s="917"/>
      <c r="J410" s="917"/>
      <c r="K410" s="917"/>
      <c r="L410" s="917"/>
      <c r="M410" s="917"/>
      <c r="N410" s="917"/>
      <c r="O410" s="917"/>
      <c r="P410" s="917"/>
      <c r="Q410" s="917"/>
      <c r="R410" s="917"/>
      <c r="S410" s="917"/>
      <c r="T410" s="917"/>
      <c r="U410" s="918"/>
      <c r="V410" s="916"/>
      <c r="W410" s="917"/>
      <c r="X410" s="917"/>
      <c r="Y410" s="917"/>
      <c r="Z410" s="917"/>
      <c r="AA410" s="917"/>
      <c r="AB410" s="917"/>
      <c r="AC410" s="917"/>
      <c r="AD410" s="917"/>
      <c r="AE410" s="917"/>
      <c r="AF410" s="917"/>
      <c r="AG410" s="917"/>
      <c r="AH410" s="917"/>
      <c r="AI410" s="917"/>
      <c r="AJ410" s="917"/>
      <c r="AK410" s="917"/>
      <c r="AL410" s="917"/>
      <c r="AM410" s="917"/>
      <c r="AN410" s="917"/>
      <c r="AO410" s="918"/>
      <c r="AP410" s="935"/>
      <c r="AQ410" s="936"/>
      <c r="AR410" s="936"/>
      <c r="AS410" s="937"/>
      <c r="AT410" s="941"/>
      <c r="AU410" s="942"/>
      <c r="AV410" s="942"/>
      <c r="AW410" s="943"/>
    </row>
    <row r="411" spans="1:49" ht="14.25" hidden="1" customHeight="1">
      <c r="A411" s="931"/>
      <c r="B411" s="916"/>
      <c r="C411" s="917"/>
      <c r="D411" s="917"/>
      <c r="E411" s="917"/>
      <c r="F411" s="917"/>
      <c r="G411" s="917"/>
      <c r="H411" s="917"/>
      <c r="I411" s="917"/>
      <c r="J411" s="917"/>
      <c r="K411" s="917"/>
      <c r="L411" s="917"/>
      <c r="M411" s="917"/>
      <c r="N411" s="917"/>
      <c r="O411" s="917"/>
      <c r="P411" s="917"/>
      <c r="Q411" s="917"/>
      <c r="R411" s="917"/>
      <c r="S411" s="917"/>
      <c r="T411" s="917"/>
      <c r="U411" s="918"/>
      <c r="V411" s="916"/>
      <c r="W411" s="917"/>
      <c r="X411" s="917"/>
      <c r="Y411" s="917"/>
      <c r="Z411" s="917"/>
      <c r="AA411" s="917"/>
      <c r="AB411" s="917"/>
      <c r="AC411" s="917"/>
      <c r="AD411" s="917"/>
      <c r="AE411" s="917"/>
      <c r="AF411" s="917"/>
      <c r="AG411" s="917"/>
      <c r="AH411" s="917"/>
      <c r="AI411" s="917"/>
      <c r="AJ411" s="917"/>
      <c r="AK411" s="917"/>
      <c r="AL411" s="917"/>
      <c r="AM411" s="917"/>
      <c r="AN411" s="917"/>
      <c r="AO411" s="918"/>
      <c r="AP411" s="944" t="s">
        <v>993</v>
      </c>
      <c r="AQ411" s="945"/>
      <c r="AR411" s="945"/>
      <c r="AS411" s="945"/>
      <c r="AT411" s="938"/>
      <c r="AU411" s="939"/>
      <c r="AV411" s="939"/>
      <c r="AW411" s="940"/>
    </row>
    <row r="412" spans="1:49" ht="14.25" hidden="1" customHeight="1">
      <c r="A412" s="931"/>
      <c r="B412" s="916"/>
      <c r="C412" s="917"/>
      <c r="D412" s="917"/>
      <c r="E412" s="917"/>
      <c r="F412" s="917"/>
      <c r="G412" s="917"/>
      <c r="H412" s="917"/>
      <c r="I412" s="917"/>
      <c r="J412" s="917"/>
      <c r="K412" s="917"/>
      <c r="L412" s="917"/>
      <c r="M412" s="917"/>
      <c r="N412" s="917"/>
      <c r="O412" s="917"/>
      <c r="P412" s="917"/>
      <c r="Q412" s="917"/>
      <c r="R412" s="917"/>
      <c r="S412" s="917"/>
      <c r="T412" s="917"/>
      <c r="U412" s="918"/>
      <c r="V412" s="916"/>
      <c r="W412" s="917"/>
      <c r="X412" s="917"/>
      <c r="Y412" s="917"/>
      <c r="Z412" s="917"/>
      <c r="AA412" s="917"/>
      <c r="AB412" s="917"/>
      <c r="AC412" s="917"/>
      <c r="AD412" s="917"/>
      <c r="AE412" s="917"/>
      <c r="AF412" s="917"/>
      <c r="AG412" s="917"/>
      <c r="AH412" s="917"/>
      <c r="AI412" s="917"/>
      <c r="AJ412" s="917"/>
      <c r="AK412" s="917"/>
      <c r="AL412" s="917"/>
      <c r="AM412" s="917"/>
      <c r="AN412" s="917"/>
      <c r="AO412" s="918"/>
      <c r="AP412" s="944"/>
      <c r="AQ412" s="945"/>
      <c r="AR412" s="945"/>
      <c r="AS412" s="945"/>
      <c r="AT412" s="941"/>
      <c r="AU412" s="942"/>
      <c r="AV412" s="942"/>
      <c r="AW412" s="943"/>
    </row>
    <row r="413" spans="1:49" ht="14.25" hidden="1" customHeight="1">
      <c r="A413" s="931"/>
      <c r="B413" s="919"/>
      <c r="C413" s="920"/>
      <c r="D413" s="920"/>
      <c r="E413" s="920"/>
      <c r="F413" s="920"/>
      <c r="G413" s="920"/>
      <c r="H413" s="920"/>
      <c r="I413" s="920"/>
      <c r="J413" s="920"/>
      <c r="K413" s="920"/>
      <c r="L413" s="920"/>
      <c r="M413" s="920"/>
      <c r="N413" s="920"/>
      <c r="O413" s="920"/>
      <c r="P413" s="920"/>
      <c r="Q413" s="920"/>
      <c r="R413" s="920"/>
      <c r="S413" s="920"/>
      <c r="T413" s="920"/>
      <c r="U413" s="921"/>
      <c r="V413" s="919"/>
      <c r="W413" s="920"/>
      <c r="X413" s="920"/>
      <c r="Y413" s="920"/>
      <c r="Z413" s="920"/>
      <c r="AA413" s="920"/>
      <c r="AB413" s="920"/>
      <c r="AC413" s="920"/>
      <c r="AD413" s="920"/>
      <c r="AE413" s="920"/>
      <c r="AF413" s="920"/>
      <c r="AG413" s="920"/>
      <c r="AH413" s="920"/>
      <c r="AI413" s="920"/>
      <c r="AJ413" s="920"/>
      <c r="AK413" s="920"/>
      <c r="AL413" s="920"/>
      <c r="AM413" s="920"/>
      <c r="AN413" s="920"/>
      <c r="AO413" s="921"/>
      <c r="AP413" s="946" t="str">
        <f t="array" aca="1" ref="AP413" ca="1">IF(RepairsPhotoIdentifier55="","",IF(INDIRECT("PropertyInspectionCatagoryPhoto"&amp;RIGHT("0"&amp;RepairsPhotoIdentifier55,2))="","",INDIRECT("PropertyInspectionCatagoryPhoto"&amp;RIGHT("0"&amp;RepairsPhotoIdentifier55,2))))</f>
        <v/>
      </c>
      <c r="AQ413" s="962"/>
      <c r="AR413" s="962"/>
      <c r="AS413" s="962"/>
      <c r="AT413" s="962"/>
      <c r="AU413" s="962"/>
      <c r="AV413" s="962"/>
      <c r="AW413" s="963"/>
    </row>
    <row r="414" spans="1:49" ht="14.25" hidden="1" customHeight="1">
      <c r="A414" s="931">
        <v>56</v>
      </c>
      <c r="B414" s="913"/>
      <c r="C414" s="914"/>
      <c r="D414" s="914"/>
      <c r="E414" s="914"/>
      <c r="F414" s="914"/>
      <c r="G414" s="914"/>
      <c r="H414" s="914"/>
      <c r="I414" s="914"/>
      <c r="J414" s="914"/>
      <c r="K414" s="914"/>
      <c r="L414" s="914"/>
      <c r="M414" s="914"/>
      <c r="N414" s="914"/>
      <c r="O414" s="914"/>
      <c r="P414" s="914"/>
      <c r="Q414" s="914"/>
      <c r="R414" s="914"/>
      <c r="S414" s="914"/>
      <c r="T414" s="914"/>
      <c r="U414" s="915"/>
      <c r="V414" s="913"/>
      <c r="W414" s="914"/>
      <c r="X414" s="914"/>
      <c r="Y414" s="914"/>
      <c r="Z414" s="914"/>
      <c r="AA414" s="914"/>
      <c r="AB414" s="914"/>
      <c r="AC414" s="914"/>
      <c r="AD414" s="914"/>
      <c r="AE414" s="914"/>
      <c r="AF414" s="914"/>
      <c r="AG414" s="914"/>
      <c r="AH414" s="914"/>
      <c r="AI414" s="914"/>
      <c r="AJ414" s="914"/>
      <c r="AK414" s="914"/>
      <c r="AL414" s="914"/>
      <c r="AM414" s="914"/>
      <c r="AN414" s="914"/>
      <c r="AO414" s="915"/>
      <c r="AP414" s="450" t="s">
        <v>990</v>
      </c>
      <c r="AQ414" s="451"/>
      <c r="AR414" s="451"/>
      <c r="AS414" s="452"/>
      <c r="AT414" s="932"/>
      <c r="AU414" s="933"/>
      <c r="AV414" s="933"/>
      <c r="AW414" s="934"/>
    </row>
    <row r="415" spans="1:49" ht="14.25" hidden="1" customHeight="1">
      <c r="A415" s="931"/>
      <c r="B415" s="916"/>
      <c r="C415" s="917"/>
      <c r="D415" s="917"/>
      <c r="E415" s="917"/>
      <c r="F415" s="917"/>
      <c r="G415" s="917"/>
      <c r="H415" s="917"/>
      <c r="I415" s="917"/>
      <c r="J415" s="917"/>
      <c r="K415" s="917"/>
      <c r="L415" s="917"/>
      <c r="M415" s="917"/>
      <c r="N415" s="917"/>
      <c r="O415" s="917"/>
      <c r="P415" s="917"/>
      <c r="Q415" s="917"/>
      <c r="R415" s="917"/>
      <c r="S415" s="917"/>
      <c r="T415" s="917"/>
      <c r="U415" s="918"/>
      <c r="V415" s="916"/>
      <c r="W415" s="917"/>
      <c r="X415" s="917"/>
      <c r="Y415" s="917"/>
      <c r="Z415" s="917"/>
      <c r="AA415" s="917"/>
      <c r="AB415" s="917"/>
      <c r="AC415" s="917"/>
      <c r="AD415" s="917"/>
      <c r="AE415" s="917"/>
      <c r="AF415" s="917"/>
      <c r="AG415" s="917"/>
      <c r="AH415" s="917"/>
      <c r="AI415" s="917"/>
      <c r="AJ415" s="917"/>
      <c r="AK415" s="917"/>
      <c r="AL415" s="917"/>
      <c r="AM415" s="917"/>
      <c r="AN415" s="917"/>
      <c r="AO415" s="918"/>
      <c r="AP415" s="453" t="s">
        <v>991</v>
      </c>
      <c r="AQ415" s="262"/>
      <c r="AR415" s="262"/>
      <c r="AS415" s="262"/>
      <c r="AT415" s="910"/>
      <c r="AU415" s="911"/>
      <c r="AV415" s="911"/>
      <c r="AW415" s="912"/>
    </row>
    <row r="416" spans="1:49" ht="14.25" hidden="1" customHeight="1">
      <c r="A416" s="931"/>
      <c r="B416" s="916"/>
      <c r="C416" s="917"/>
      <c r="D416" s="917"/>
      <c r="E416" s="917"/>
      <c r="F416" s="917"/>
      <c r="G416" s="917"/>
      <c r="H416" s="917"/>
      <c r="I416" s="917"/>
      <c r="J416" s="917"/>
      <c r="K416" s="917"/>
      <c r="L416" s="917"/>
      <c r="M416" s="917"/>
      <c r="N416" s="917"/>
      <c r="O416" s="917"/>
      <c r="P416" s="917"/>
      <c r="Q416" s="917"/>
      <c r="R416" s="917"/>
      <c r="S416" s="917"/>
      <c r="T416" s="917"/>
      <c r="U416" s="918"/>
      <c r="V416" s="916"/>
      <c r="W416" s="917"/>
      <c r="X416" s="917"/>
      <c r="Y416" s="917"/>
      <c r="Z416" s="917"/>
      <c r="AA416" s="917"/>
      <c r="AB416" s="917"/>
      <c r="AC416" s="917"/>
      <c r="AD416" s="917"/>
      <c r="AE416" s="917"/>
      <c r="AF416" s="917"/>
      <c r="AG416" s="917"/>
      <c r="AH416" s="917"/>
      <c r="AI416" s="917"/>
      <c r="AJ416" s="917"/>
      <c r="AK416" s="917"/>
      <c r="AL416" s="917"/>
      <c r="AM416" s="917"/>
      <c r="AN416" s="917"/>
      <c r="AO416" s="918"/>
      <c r="AP416" s="935" t="s">
        <v>992</v>
      </c>
      <c r="AQ416" s="936"/>
      <c r="AR416" s="936"/>
      <c r="AS416" s="937"/>
      <c r="AT416" s="938"/>
      <c r="AU416" s="939"/>
      <c r="AV416" s="939"/>
      <c r="AW416" s="940"/>
    </row>
    <row r="417" spans="1:49" ht="14.25" hidden="1" customHeight="1">
      <c r="A417" s="931"/>
      <c r="B417" s="916"/>
      <c r="C417" s="917"/>
      <c r="D417" s="917"/>
      <c r="E417" s="917"/>
      <c r="F417" s="917"/>
      <c r="G417" s="917"/>
      <c r="H417" s="917"/>
      <c r="I417" s="917"/>
      <c r="J417" s="917"/>
      <c r="K417" s="917"/>
      <c r="L417" s="917"/>
      <c r="M417" s="917"/>
      <c r="N417" s="917"/>
      <c r="O417" s="917"/>
      <c r="P417" s="917"/>
      <c r="Q417" s="917"/>
      <c r="R417" s="917"/>
      <c r="S417" s="917"/>
      <c r="T417" s="917"/>
      <c r="U417" s="918"/>
      <c r="V417" s="916"/>
      <c r="W417" s="917"/>
      <c r="X417" s="917"/>
      <c r="Y417" s="917"/>
      <c r="Z417" s="917"/>
      <c r="AA417" s="917"/>
      <c r="AB417" s="917"/>
      <c r="AC417" s="917"/>
      <c r="AD417" s="917"/>
      <c r="AE417" s="917"/>
      <c r="AF417" s="917"/>
      <c r="AG417" s="917"/>
      <c r="AH417" s="917"/>
      <c r="AI417" s="917"/>
      <c r="AJ417" s="917"/>
      <c r="AK417" s="917"/>
      <c r="AL417" s="917"/>
      <c r="AM417" s="917"/>
      <c r="AN417" s="917"/>
      <c r="AO417" s="918"/>
      <c r="AP417" s="935"/>
      <c r="AQ417" s="936"/>
      <c r="AR417" s="936"/>
      <c r="AS417" s="937"/>
      <c r="AT417" s="941"/>
      <c r="AU417" s="942"/>
      <c r="AV417" s="942"/>
      <c r="AW417" s="943"/>
    </row>
    <row r="418" spans="1:49" ht="14.25" hidden="1" customHeight="1">
      <c r="A418" s="931"/>
      <c r="B418" s="916"/>
      <c r="C418" s="917"/>
      <c r="D418" s="917"/>
      <c r="E418" s="917"/>
      <c r="F418" s="917"/>
      <c r="G418" s="917"/>
      <c r="H418" s="917"/>
      <c r="I418" s="917"/>
      <c r="J418" s="917"/>
      <c r="K418" s="917"/>
      <c r="L418" s="917"/>
      <c r="M418" s="917"/>
      <c r="N418" s="917"/>
      <c r="O418" s="917"/>
      <c r="P418" s="917"/>
      <c r="Q418" s="917"/>
      <c r="R418" s="917"/>
      <c r="S418" s="917"/>
      <c r="T418" s="917"/>
      <c r="U418" s="918"/>
      <c r="V418" s="916"/>
      <c r="W418" s="917"/>
      <c r="X418" s="917"/>
      <c r="Y418" s="917"/>
      <c r="Z418" s="917"/>
      <c r="AA418" s="917"/>
      <c r="AB418" s="917"/>
      <c r="AC418" s="917"/>
      <c r="AD418" s="917"/>
      <c r="AE418" s="917"/>
      <c r="AF418" s="917"/>
      <c r="AG418" s="917"/>
      <c r="AH418" s="917"/>
      <c r="AI418" s="917"/>
      <c r="AJ418" s="917"/>
      <c r="AK418" s="917"/>
      <c r="AL418" s="917"/>
      <c r="AM418" s="917"/>
      <c r="AN418" s="917"/>
      <c r="AO418" s="918"/>
      <c r="AP418" s="944" t="s">
        <v>993</v>
      </c>
      <c r="AQ418" s="945"/>
      <c r="AR418" s="945"/>
      <c r="AS418" s="945"/>
      <c r="AT418" s="938"/>
      <c r="AU418" s="939"/>
      <c r="AV418" s="939"/>
      <c r="AW418" s="940"/>
    </row>
    <row r="419" spans="1:49" ht="14.25" hidden="1" customHeight="1">
      <c r="A419" s="931"/>
      <c r="B419" s="916"/>
      <c r="C419" s="917"/>
      <c r="D419" s="917"/>
      <c r="E419" s="917"/>
      <c r="F419" s="917"/>
      <c r="G419" s="917"/>
      <c r="H419" s="917"/>
      <c r="I419" s="917"/>
      <c r="J419" s="917"/>
      <c r="K419" s="917"/>
      <c r="L419" s="917"/>
      <c r="M419" s="917"/>
      <c r="N419" s="917"/>
      <c r="O419" s="917"/>
      <c r="P419" s="917"/>
      <c r="Q419" s="917"/>
      <c r="R419" s="917"/>
      <c r="S419" s="917"/>
      <c r="T419" s="917"/>
      <c r="U419" s="918"/>
      <c r="V419" s="916"/>
      <c r="W419" s="917"/>
      <c r="X419" s="917"/>
      <c r="Y419" s="917"/>
      <c r="Z419" s="917"/>
      <c r="AA419" s="917"/>
      <c r="AB419" s="917"/>
      <c r="AC419" s="917"/>
      <c r="AD419" s="917"/>
      <c r="AE419" s="917"/>
      <c r="AF419" s="917"/>
      <c r="AG419" s="917"/>
      <c r="AH419" s="917"/>
      <c r="AI419" s="917"/>
      <c r="AJ419" s="917"/>
      <c r="AK419" s="917"/>
      <c r="AL419" s="917"/>
      <c r="AM419" s="917"/>
      <c r="AN419" s="917"/>
      <c r="AO419" s="918"/>
      <c r="AP419" s="944"/>
      <c r="AQ419" s="945"/>
      <c r="AR419" s="945"/>
      <c r="AS419" s="945"/>
      <c r="AT419" s="941"/>
      <c r="AU419" s="942"/>
      <c r="AV419" s="942"/>
      <c r="AW419" s="943"/>
    </row>
    <row r="420" spans="1:49" ht="14.25" hidden="1" customHeight="1">
      <c r="A420" s="931"/>
      <c r="B420" s="919"/>
      <c r="C420" s="920"/>
      <c r="D420" s="920"/>
      <c r="E420" s="920"/>
      <c r="F420" s="920"/>
      <c r="G420" s="920"/>
      <c r="H420" s="920"/>
      <c r="I420" s="920"/>
      <c r="J420" s="920"/>
      <c r="K420" s="920"/>
      <c r="L420" s="920"/>
      <c r="M420" s="920"/>
      <c r="N420" s="920"/>
      <c r="O420" s="920"/>
      <c r="P420" s="920"/>
      <c r="Q420" s="920"/>
      <c r="R420" s="920"/>
      <c r="S420" s="920"/>
      <c r="T420" s="920"/>
      <c r="U420" s="921"/>
      <c r="V420" s="919"/>
      <c r="W420" s="920"/>
      <c r="X420" s="920"/>
      <c r="Y420" s="920"/>
      <c r="Z420" s="920"/>
      <c r="AA420" s="920"/>
      <c r="AB420" s="920"/>
      <c r="AC420" s="920"/>
      <c r="AD420" s="920"/>
      <c r="AE420" s="920"/>
      <c r="AF420" s="920"/>
      <c r="AG420" s="920"/>
      <c r="AH420" s="920"/>
      <c r="AI420" s="920"/>
      <c r="AJ420" s="920"/>
      <c r="AK420" s="920"/>
      <c r="AL420" s="920"/>
      <c r="AM420" s="920"/>
      <c r="AN420" s="920"/>
      <c r="AO420" s="921"/>
      <c r="AP420" s="946" t="str">
        <f t="array" aca="1" ref="AP420" ca="1">IF(RepairsPhotoIdentifier56="","",IF(INDIRECT("PropertyInspectionCatagoryPhoto"&amp;RIGHT("0"&amp;RepairsPhotoIdentifier56,2))="","",INDIRECT("PropertyInspectionCatagoryPhoto"&amp;RIGHT("0"&amp;RepairsPhotoIdentifier56,2))))</f>
        <v/>
      </c>
      <c r="AQ420" s="962"/>
      <c r="AR420" s="962"/>
      <c r="AS420" s="962"/>
      <c r="AT420" s="962"/>
      <c r="AU420" s="962"/>
      <c r="AV420" s="962"/>
      <c r="AW420" s="963"/>
    </row>
    <row r="421" spans="1:49" ht="14.25" hidden="1" customHeight="1">
      <c r="A421" s="931">
        <v>57</v>
      </c>
      <c r="B421" s="913"/>
      <c r="C421" s="914"/>
      <c r="D421" s="914"/>
      <c r="E421" s="914"/>
      <c r="F421" s="914"/>
      <c r="G421" s="914"/>
      <c r="H421" s="914"/>
      <c r="I421" s="914"/>
      <c r="J421" s="914"/>
      <c r="K421" s="914"/>
      <c r="L421" s="914"/>
      <c r="M421" s="914"/>
      <c r="N421" s="914"/>
      <c r="O421" s="914"/>
      <c r="P421" s="914"/>
      <c r="Q421" s="914"/>
      <c r="R421" s="914"/>
      <c r="S421" s="914"/>
      <c r="T421" s="914"/>
      <c r="U421" s="915"/>
      <c r="V421" s="913"/>
      <c r="W421" s="914"/>
      <c r="X421" s="914"/>
      <c r="Y421" s="914"/>
      <c r="Z421" s="914"/>
      <c r="AA421" s="914"/>
      <c r="AB421" s="914"/>
      <c r="AC421" s="914"/>
      <c r="AD421" s="914"/>
      <c r="AE421" s="914"/>
      <c r="AF421" s="914"/>
      <c r="AG421" s="914"/>
      <c r="AH421" s="914"/>
      <c r="AI421" s="914"/>
      <c r="AJ421" s="914"/>
      <c r="AK421" s="914"/>
      <c r="AL421" s="914"/>
      <c r="AM421" s="914"/>
      <c r="AN421" s="914"/>
      <c r="AO421" s="915"/>
      <c r="AP421" s="450" t="s">
        <v>990</v>
      </c>
      <c r="AQ421" s="451"/>
      <c r="AR421" s="451"/>
      <c r="AS421" s="452"/>
      <c r="AT421" s="932"/>
      <c r="AU421" s="933"/>
      <c r="AV421" s="933"/>
      <c r="AW421" s="934"/>
    </row>
    <row r="422" spans="1:49" ht="14.25" hidden="1" customHeight="1">
      <c r="A422" s="931"/>
      <c r="B422" s="916"/>
      <c r="C422" s="917"/>
      <c r="D422" s="917"/>
      <c r="E422" s="917"/>
      <c r="F422" s="917"/>
      <c r="G422" s="917"/>
      <c r="H422" s="917"/>
      <c r="I422" s="917"/>
      <c r="J422" s="917"/>
      <c r="K422" s="917"/>
      <c r="L422" s="917"/>
      <c r="M422" s="917"/>
      <c r="N422" s="917"/>
      <c r="O422" s="917"/>
      <c r="P422" s="917"/>
      <c r="Q422" s="917"/>
      <c r="R422" s="917"/>
      <c r="S422" s="917"/>
      <c r="T422" s="917"/>
      <c r="U422" s="918"/>
      <c r="V422" s="916"/>
      <c r="W422" s="917"/>
      <c r="X422" s="917"/>
      <c r="Y422" s="917"/>
      <c r="Z422" s="917"/>
      <c r="AA422" s="917"/>
      <c r="AB422" s="917"/>
      <c r="AC422" s="917"/>
      <c r="AD422" s="917"/>
      <c r="AE422" s="917"/>
      <c r="AF422" s="917"/>
      <c r="AG422" s="917"/>
      <c r="AH422" s="917"/>
      <c r="AI422" s="917"/>
      <c r="AJ422" s="917"/>
      <c r="AK422" s="917"/>
      <c r="AL422" s="917"/>
      <c r="AM422" s="917"/>
      <c r="AN422" s="917"/>
      <c r="AO422" s="918"/>
      <c r="AP422" s="453" t="s">
        <v>994</v>
      </c>
      <c r="AQ422" s="262"/>
      <c r="AR422" s="262"/>
      <c r="AS422" s="262"/>
      <c r="AT422" s="910"/>
      <c r="AU422" s="911"/>
      <c r="AV422" s="911"/>
      <c r="AW422" s="912"/>
    </row>
    <row r="423" spans="1:49" ht="14.25" hidden="1" customHeight="1">
      <c r="A423" s="931"/>
      <c r="B423" s="916"/>
      <c r="C423" s="917"/>
      <c r="D423" s="917"/>
      <c r="E423" s="917"/>
      <c r="F423" s="917"/>
      <c r="G423" s="917"/>
      <c r="H423" s="917"/>
      <c r="I423" s="917"/>
      <c r="J423" s="917"/>
      <c r="K423" s="917"/>
      <c r="L423" s="917"/>
      <c r="M423" s="917"/>
      <c r="N423" s="917"/>
      <c r="O423" s="917"/>
      <c r="P423" s="917"/>
      <c r="Q423" s="917"/>
      <c r="R423" s="917"/>
      <c r="S423" s="917"/>
      <c r="T423" s="917"/>
      <c r="U423" s="918"/>
      <c r="V423" s="916"/>
      <c r="W423" s="917"/>
      <c r="X423" s="917"/>
      <c r="Y423" s="917"/>
      <c r="Z423" s="917"/>
      <c r="AA423" s="917"/>
      <c r="AB423" s="917"/>
      <c r="AC423" s="917"/>
      <c r="AD423" s="917"/>
      <c r="AE423" s="917"/>
      <c r="AF423" s="917"/>
      <c r="AG423" s="917"/>
      <c r="AH423" s="917"/>
      <c r="AI423" s="917"/>
      <c r="AJ423" s="917"/>
      <c r="AK423" s="917"/>
      <c r="AL423" s="917"/>
      <c r="AM423" s="917"/>
      <c r="AN423" s="917"/>
      <c r="AO423" s="918"/>
      <c r="AP423" s="935" t="s">
        <v>992</v>
      </c>
      <c r="AQ423" s="936"/>
      <c r="AR423" s="936"/>
      <c r="AS423" s="937"/>
      <c r="AT423" s="938"/>
      <c r="AU423" s="939"/>
      <c r="AV423" s="939"/>
      <c r="AW423" s="940"/>
    </row>
    <row r="424" spans="1:49" ht="14.25" hidden="1" customHeight="1">
      <c r="A424" s="931"/>
      <c r="B424" s="916"/>
      <c r="C424" s="917"/>
      <c r="D424" s="917"/>
      <c r="E424" s="917"/>
      <c r="F424" s="917"/>
      <c r="G424" s="917"/>
      <c r="H424" s="917"/>
      <c r="I424" s="917"/>
      <c r="J424" s="917"/>
      <c r="K424" s="917"/>
      <c r="L424" s="917"/>
      <c r="M424" s="917"/>
      <c r="N424" s="917"/>
      <c r="O424" s="917"/>
      <c r="P424" s="917"/>
      <c r="Q424" s="917"/>
      <c r="R424" s="917"/>
      <c r="S424" s="917"/>
      <c r="T424" s="917"/>
      <c r="U424" s="918"/>
      <c r="V424" s="916"/>
      <c r="W424" s="917"/>
      <c r="X424" s="917"/>
      <c r="Y424" s="917"/>
      <c r="Z424" s="917"/>
      <c r="AA424" s="917"/>
      <c r="AB424" s="917"/>
      <c r="AC424" s="917"/>
      <c r="AD424" s="917"/>
      <c r="AE424" s="917"/>
      <c r="AF424" s="917"/>
      <c r="AG424" s="917"/>
      <c r="AH424" s="917"/>
      <c r="AI424" s="917"/>
      <c r="AJ424" s="917"/>
      <c r="AK424" s="917"/>
      <c r="AL424" s="917"/>
      <c r="AM424" s="917"/>
      <c r="AN424" s="917"/>
      <c r="AO424" s="918"/>
      <c r="AP424" s="935"/>
      <c r="AQ424" s="936"/>
      <c r="AR424" s="936"/>
      <c r="AS424" s="937"/>
      <c r="AT424" s="941"/>
      <c r="AU424" s="942"/>
      <c r="AV424" s="942"/>
      <c r="AW424" s="943"/>
    </row>
    <row r="425" spans="1:49" ht="14.25" hidden="1" customHeight="1">
      <c r="A425" s="931"/>
      <c r="B425" s="916"/>
      <c r="C425" s="917"/>
      <c r="D425" s="917"/>
      <c r="E425" s="917"/>
      <c r="F425" s="917"/>
      <c r="G425" s="917"/>
      <c r="H425" s="917"/>
      <c r="I425" s="917"/>
      <c r="J425" s="917"/>
      <c r="K425" s="917"/>
      <c r="L425" s="917"/>
      <c r="M425" s="917"/>
      <c r="N425" s="917"/>
      <c r="O425" s="917"/>
      <c r="P425" s="917"/>
      <c r="Q425" s="917"/>
      <c r="R425" s="917"/>
      <c r="S425" s="917"/>
      <c r="T425" s="917"/>
      <c r="U425" s="918"/>
      <c r="V425" s="916"/>
      <c r="W425" s="917"/>
      <c r="X425" s="917"/>
      <c r="Y425" s="917"/>
      <c r="Z425" s="917"/>
      <c r="AA425" s="917"/>
      <c r="AB425" s="917"/>
      <c r="AC425" s="917"/>
      <c r="AD425" s="917"/>
      <c r="AE425" s="917"/>
      <c r="AF425" s="917"/>
      <c r="AG425" s="917"/>
      <c r="AH425" s="917"/>
      <c r="AI425" s="917"/>
      <c r="AJ425" s="917"/>
      <c r="AK425" s="917"/>
      <c r="AL425" s="917"/>
      <c r="AM425" s="917"/>
      <c r="AN425" s="917"/>
      <c r="AO425" s="918"/>
      <c r="AP425" s="944" t="s">
        <v>993</v>
      </c>
      <c r="AQ425" s="945"/>
      <c r="AR425" s="945"/>
      <c r="AS425" s="945"/>
      <c r="AT425" s="938"/>
      <c r="AU425" s="939"/>
      <c r="AV425" s="939"/>
      <c r="AW425" s="940"/>
    </row>
    <row r="426" spans="1:49" ht="14.25" hidden="1" customHeight="1">
      <c r="A426" s="931"/>
      <c r="B426" s="916"/>
      <c r="C426" s="917"/>
      <c r="D426" s="917"/>
      <c r="E426" s="917"/>
      <c r="F426" s="917"/>
      <c r="G426" s="917"/>
      <c r="H426" s="917"/>
      <c r="I426" s="917"/>
      <c r="J426" s="917"/>
      <c r="K426" s="917"/>
      <c r="L426" s="917"/>
      <c r="M426" s="917"/>
      <c r="N426" s="917"/>
      <c r="O426" s="917"/>
      <c r="P426" s="917"/>
      <c r="Q426" s="917"/>
      <c r="R426" s="917"/>
      <c r="S426" s="917"/>
      <c r="T426" s="917"/>
      <c r="U426" s="918"/>
      <c r="V426" s="916"/>
      <c r="W426" s="917"/>
      <c r="X426" s="917"/>
      <c r="Y426" s="917"/>
      <c r="Z426" s="917"/>
      <c r="AA426" s="917"/>
      <c r="AB426" s="917"/>
      <c r="AC426" s="917"/>
      <c r="AD426" s="917"/>
      <c r="AE426" s="917"/>
      <c r="AF426" s="917"/>
      <c r="AG426" s="917"/>
      <c r="AH426" s="917"/>
      <c r="AI426" s="917"/>
      <c r="AJ426" s="917"/>
      <c r="AK426" s="917"/>
      <c r="AL426" s="917"/>
      <c r="AM426" s="917"/>
      <c r="AN426" s="917"/>
      <c r="AO426" s="918"/>
      <c r="AP426" s="944"/>
      <c r="AQ426" s="945"/>
      <c r="AR426" s="945"/>
      <c r="AS426" s="945"/>
      <c r="AT426" s="941"/>
      <c r="AU426" s="942"/>
      <c r="AV426" s="942"/>
      <c r="AW426" s="943"/>
    </row>
    <row r="427" spans="1:49" ht="14.25" hidden="1" customHeight="1">
      <c r="A427" s="931"/>
      <c r="B427" s="919"/>
      <c r="C427" s="920"/>
      <c r="D427" s="920"/>
      <c r="E427" s="920"/>
      <c r="F427" s="920"/>
      <c r="G427" s="920"/>
      <c r="H427" s="920"/>
      <c r="I427" s="920"/>
      <c r="J427" s="920"/>
      <c r="K427" s="920"/>
      <c r="L427" s="920"/>
      <c r="M427" s="920"/>
      <c r="N427" s="920"/>
      <c r="O427" s="920"/>
      <c r="P427" s="920"/>
      <c r="Q427" s="920"/>
      <c r="R427" s="920"/>
      <c r="S427" s="920"/>
      <c r="T427" s="920"/>
      <c r="U427" s="921"/>
      <c r="V427" s="919"/>
      <c r="W427" s="920"/>
      <c r="X427" s="920"/>
      <c r="Y427" s="920"/>
      <c r="Z427" s="920"/>
      <c r="AA427" s="920"/>
      <c r="AB427" s="920"/>
      <c r="AC427" s="920"/>
      <c r="AD427" s="920"/>
      <c r="AE427" s="920"/>
      <c r="AF427" s="920"/>
      <c r="AG427" s="920"/>
      <c r="AH427" s="920"/>
      <c r="AI427" s="920"/>
      <c r="AJ427" s="920"/>
      <c r="AK427" s="920"/>
      <c r="AL427" s="920"/>
      <c r="AM427" s="920"/>
      <c r="AN427" s="920"/>
      <c r="AO427" s="921"/>
      <c r="AP427" s="946" t="str">
        <f t="array" aca="1" ref="AP427" ca="1">IF(RepairsPhotoIdentifier57="","",IF(INDIRECT("PropertyInspectionCatagoryPhoto"&amp;RIGHT("0"&amp;RepairsPhotoIdentifier57,2))="","",INDIRECT("PropertyInspectionCatagoryPhoto"&amp;RIGHT("0"&amp;RepairsPhotoIdentifier57,2))))</f>
        <v/>
      </c>
      <c r="AQ427" s="962"/>
      <c r="AR427" s="962"/>
      <c r="AS427" s="962"/>
      <c r="AT427" s="962"/>
      <c r="AU427" s="962"/>
      <c r="AV427" s="962"/>
      <c r="AW427" s="963"/>
    </row>
    <row r="428" spans="1:49" ht="14.25" hidden="1" customHeight="1">
      <c r="A428" s="931">
        <v>58</v>
      </c>
      <c r="B428" s="913"/>
      <c r="C428" s="914"/>
      <c r="D428" s="914"/>
      <c r="E428" s="914"/>
      <c r="F428" s="914"/>
      <c r="G428" s="914"/>
      <c r="H428" s="914"/>
      <c r="I428" s="914"/>
      <c r="J428" s="914"/>
      <c r="K428" s="914"/>
      <c r="L428" s="914"/>
      <c r="M428" s="914"/>
      <c r="N428" s="914"/>
      <c r="O428" s="914"/>
      <c r="P428" s="914"/>
      <c r="Q428" s="914"/>
      <c r="R428" s="914"/>
      <c r="S428" s="914"/>
      <c r="T428" s="914"/>
      <c r="U428" s="915"/>
      <c r="V428" s="913"/>
      <c r="W428" s="914"/>
      <c r="X428" s="914"/>
      <c r="Y428" s="914"/>
      <c r="Z428" s="914"/>
      <c r="AA428" s="914"/>
      <c r="AB428" s="914"/>
      <c r="AC428" s="914"/>
      <c r="AD428" s="914"/>
      <c r="AE428" s="914"/>
      <c r="AF428" s="914"/>
      <c r="AG428" s="914"/>
      <c r="AH428" s="914"/>
      <c r="AI428" s="914"/>
      <c r="AJ428" s="914"/>
      <c r="AK428" s="914"/>
      <c r="AL428" s="914"/>
      <c r="AM428" s="914"/>
      <c r="AN428" s="914"/>
      <c r="AO428" s="915"/>
      <c r="AP428" s="450" t="s">
        <v>990</v>
      </c>
      <c r="AQ428" s="451"/>
      <c r="AR428" s="451"/>
      <c r="AS428" s="452"/>
      <c r="AT428" s="932"/>
      <c r="AU428" s="933"/>
      <c r="AV428" s="933"/>
      <c r="AW428" s="934"/>
    </row>
    <row r="429" spans="1:49" ht="14.25" hidden="1" customHeight="1">
      <c r="A429" s="931"/>
      <c r="B429" s="916"/>
      <c r="C429" s="917"/>
      <c r="D429" s="917"/>
      <c r="E429" s="917"/>
      <c r="F429" s="917"/>
      <c r="G429" s="917"/>
      <c r="H429" s="917"/>
      <c r="I429" s="917"/>
      <c r="J429" s="917"/>
      <c r="K429" s="917"/>
      <c r="L429" s="917"/>
      <c r="M429" s="917"/>
      <c r="N429" s="917"/>
      <c r="O429" s="917"/>
      <c r="P429" s="917"/>
      <c r="Q429" s="917"/>
      <c r="R429" s="917"/>
      <c r="S429" s="917"/>
      <c r="T429" s="917"/>
      <c r="U429" s="918"/>
      <c r="V429" s="916"/>
      <c r="W429" s="917"/>
      <c r="X429" s="917"/>
      <c r="Y429" s="917"/>
      <c r="Z429" s="917"/>
      <c r="AA429" s="917"/>
      <c r="AB429" s="917"/>
      <c r="AC429" s="917"/>
      <c r="AD429" s="917"/>
      <c r="AE429" s="917"/>
      <c r="AF429" s="917"/>
      <c r="AG429" s="917"/>
      <c r="AH429" s="917"/>
      <c r="AI429" s="917"/>
      <c r="AJ429" s="917"/>
      <c r="AK429" s="917"/>
      <c r="AL429" s="917"/>
      <c r="AM429" s="917"/>
      <c r="AN429" s="917"/>
      <c r="AO429" s="918"/>
      <c r="AP429" s="453" t="s">
        <v>991</v>
      </c>
      <c r="AQ429" s="262"/>
      <c r="AR429" s="262"/>
      <c r="AS429" s="262"/>
      <c r="AT429" s="910"/>
      <c r="AU429" s="911"/>
      <c r="AV429" s="911"/>
      <c r="AW429" s="912"/>
    </row>
    <row r="430" spans="1:49" ht="14.25" hidden="1" customHeight="1">
      <c r="A430" s="931"/>
      <c r="B430" s="916"/>
      <c r="C430" s="917"/>
      <c r="D430" s="917"/>
      <c r="E430" s="917"/>
      <c r="F430" s="917"/>
      <c r="G430" s="917"/>
      <c r="H430" s="917"/>
      <c r="I430" s="917"/>
      <c r="J430" s="917"/>
      <c r="K430" s="917"/>
      <c r="L430" s="917"/>
      <c r="M430" s="917"/>
      <c r="N430" s="917"/>
      <c r="O430" s="917"/>
      <c r="P430" s="917"/>
      <c r="Q430" s="917"/>
      <c r="R430" s="917"/>
      <c r="S430" s="917"/>
      <c r="T430" s="917"/>
      <c r="U430" s="918"/>
      <c r="V430" s="916"/>
      <c r="W430" s="917"/>
      <c r="X430" s="917"/>
      <c r="Y430" s="917"/>
      <c r="Z430" s="917"/>
      <c r="AA430" s="917"/>
      <c r="AB430" s="917"/>
      <c r="AC430" s="917"/>
      <c r="AD430" s="917"/>
      <c r="AE430" s="917"/>
      <c r="AF430" s="917"/>
      <c r="AG430" s="917"/>
      <c r="AH430" s="917"/>
      <c r="AI430" s="917"/>
      <c r="AJ430" s="917"/>
      <c r="AK430" s="917"/>
      <c r="AL430" s="917"/>
      <c r="AM430" s="917"/>
      <c r="AN430" s="917"/>
      <c r="AO430" s="918"/>
      <c r="AP430" s="935" t="s">
        <v>992</v>
      </c>
      <c r="AQ430" s="936"/>
      <c r="AR430" s="936"/>
      <c r="AS430" s="937"/>
      <c r="AT430" s="938"/>
      <c r="AU430" s="939"/>
      <c r="AV430" s="939"/>
      <c r="AW430" s="940"/>
    </row>
    <row r="431" spans="1:49" ht="14.25" hidden="1" customHeight="1">
      <c r="A431" s="931"/>
      <c r="B431" s="916"/>
      <c r="C431" s="917"/>
      <c r="D431" s="917"/>
      <c r="E431" s="917"/>
      <c r="F431" s="917"/>
      <c r="G431" s="917"/>
      <c r="H431" s="917"/>
      <c r="I431" s="917"/>
      <c r="J431" s="917"/>
      <c r="K431" s="917"/>
      <c r="L431" s="917"/>
      <c r="M431" s="917"/>
      <c r="N431" s="917"/>
      <c r="O431" s="917"/>
      <c r="P431" s="917"/>
      <c r="Q431" s="917"/>
      <c r="R431" s="917"/>
      <c r="S431" s="917"/>
      <c r="T431" s="917"/>
      <c r="U431" s="918"/>
      <c r="V431" s="916"/>
      <c r="W431" s="917"/>
      <c r="X431" s="917"/>
      <c r="Y431" s="917"/>
      <c r="Z431" s="917"/>
      <c r="AA431" s="917"/>
      <c r="AB431" s="917"/>
      <c r="AC431" s="917"/>
      <c r="AD431" s="917"/>
      <c r="AE431" s="917"/>
      <c r="AF431" s="917"/>
      <c r="AG431" s="917"/>
      <c r="AH431" s="917"/>
      <c r="AI431" s="917"/>
      <c r="AJ431" s="917"/>
      <c r="AK431" s="917"/>
      <c r="AL431" s="917"/>
      <c r="AM431" s="917"/>
      <c r="AN431" s="917"/>
      <c r="AO431" s="918"/>
      <c r="AP431" s="935"/>
      <c r="AQ431" s="936"/>
      <c r="AR431" s="936"/>
      <c r="AS431" s="937"/>
      <c r="AT431" s="941"/>
      <c r="AU431" s="942"/>
      <c r="AV431" s="942"/>
      <c r="AW431" s="943"/>
    </row>
    <row r="432" spans="1:49" ht="14.25" hidden="1" customHeight="1">
      <c r="A432" s="931"/>
      <c r="B432" s="916"/>
      <c r="C432" s="917"/>
      <c r="D432" s="917"/>
      <c r="E432" s="917"/>
      <c r="F432" s="917"/>
      <c r="G432" s="917"/>
      <c r="H432" s="917"/>
      <c r="I432" s="917"/>
      <c r="J432" s="917"/>
      <c r="K432" s="917"/>
      <c r="L432" s="917"/>
      <c r="M432" s="917"/>
      <c r="N432" s="917"/>
      <c r="O432" s="917"/>
      <c r="P432" s="917"/>
      <c r="Q432" s="917"/>
      <c r="R432" s="917"/>
      <c r="S432" s="917"/>
      <c r="T432" s="917"/>
      <c r="U432" s="918"/>
      <c r="V432" s="916"/>
      <c r="W432" s="917"/>
      <c r="X432" s="917"/>
      <c r="Y432" s="917"/>
      <c r="Z432" s="917"/>
      <c r="AA432" s="917"/>
      <c r="AB432" s="917"/>
      <c r="AC432" s="917"/>
      <c r="AD432" s="917"/>
      <c r="AE432" s="917"/>
      <c r="AF432" s="917"/>
      <c r="AG432" s="917"/>
      <c r="AH432" s="917"/>
      <c r="AI432" s="917"/>
      <c r="AJ432" s="917"/>
      <c r="AK432" s="917"/>
      <c r="AL432" s="917"/>
      <c r="AM432" s="917"/>
      <c r="AN432" s="917"/>
      <c r="AO432" s="918"/>
      <c r="AP432" s="944" t="s">
        <v>993</v>
      </c>
      <c r="AQ432" s="945"/>
      <c r="AR432" s="945"/>
      <c r="AS432" s="945"/>
      <c r="AT432" s="938"/>
      <c r="AU432" s="939"/>
      <c r="AV432" s="939"/>
      <c r="AW432" s="940"/>
    </row>
    <row r="433" spans="1:49" ht="14.25" hidden="1" customHeight="1">
      <c r="A433" s="931"/>
      <c r="B433" s="916"/>
      <c r="C433" s="917"/>
      <c r="D433" s="917"/>
      <c r="E433" s="917"/>
      <c r="F433" s="917"/>
      <c r="G433" s="917"/>
      <c r="H433" s="917"/>
      <c r="I433" s="917"/>
      <c r="J433" s="917"/>
      <c r="K433" s="917"/>
      <c r="L433" s="917"/>
      <c r="M433" s="917"/>
      <c r="N433" s="917"/>
      <c r="O433" s="917"/>
      <c r="P433" s="917"/>
      <c r="Q433" s="917"/>
      <c r="R433" s="917"/>
      <c r="S433" s="917"/>
      <c r="T433" s="917"/>
      <c r="U433" s="918"/>
      <c r="V433" s="916"/>
      <c r="W433" s="917"/>
      <c r="X433" s="917"/>
      <c r="Y433" s="917"/>
      <c r="Z433" s="917"/>
      <c r="AA433" s="917"/>
      <c r="AB433" s="917"/>
      <c r="AC433" s="917"/>
      <c r="AD433" s="917"/>
      <c r="AE433" s="917"/>
      <c r="AF433" s="917"/>
      <c r="AG433" s="917"/>
      <c r="AH433" s="917"/>
      <c r="AI433" s="917"/>
      <c r="AJ433" s="917"/>
      <c r="AK433" s="917"/>
      <c r="AL433" s="917"/>
      <c r="AM433" s="917"/>
      <c r="AN433" s="917"/>
      <c r="AO433" s="918"/>
      <c r="AP433" s="944"/>
      <c r="AQ433" s="945"/>
      <c r="AR433" s="945"/>
      <c r="AS433" s="945"/>
      <c r="AT433" s="941"/>
      <c r="AU433" s="942"/>
      <c r="AV433" s="942"/>
      <c r="AW433" s="943"/>
    </row>
    <row r="434" spans="1:49" ht="14.25" hidden="1" customHeight="1">
      <c r="A434" s="931"/>
      <c r="B434" s="919"/>
      <c r="C434" s="920"/>
      <c r="D434" s="920"/>
      <c r="E434" s="920"/>
      <c r="F434" s="920"/>
      <c r="G434" s="920"/>
      <c r="H434" s="920"/>
      <c r="I434" s="920"/>
      <c r="J434" s="920"/>
      <c r="K434" s="920"/>
      <c r="L434" s="920"/>
      <c r="M434" s="920"/>
      <c r="N434" s="920"/>
      <c r="O434" s="920"/>
      <c r="P434" s="920"/>
      <c r="Q434" s="920"/>
      <c r="R434" s="920"/>
      <c r="S434" s="920"/>
      <c r="T434" s="920"/>
      <c r="U434" s="921"/>
      <c r="V434" s="919"/>
      <c r="W434" s="920"/>
      <c r="X434" s="920"/>
      <c r="Y434" s="920"/>
      <c r="Z434" s="920"/>
      <c r="AA434" s="920"/>
      <c r="AB434" s="920"/>
      <c r="AC434" s="920"/>
      <c r="AD434" s="920"/>
      <c r="AE434" s="920"/>
      <c r="AF434" s="920"/>
      <c r="AG434" s="920"/>
      <c r="AH434" s="920"/>
      <c r="AI434" s="920"/>
      <c r="AJ434" s="920"/>
      <c r="AK434" s="920"/>
      <c r="AL434" s="920"/>
      <c r="AM434" s="920"/>
      <c r="AN434" s="920"/>
      <c r="AO434" s="921"/>
      <c r="AP434" s="946" t="str">
        <f t="array" aca="1" ref="AP434" ca="1">IF(RepairsPhotoIdentifier58="","",IF(INDIRECT("PropertyInspectionCatagoryPhoto"&amp;RIGHT("0"&amp;RepairsPhotoIdentifier58,2))="","",INDIRECT("PropertyInspectionCatagoryPhoto"&amp;RIGHT("0"&amp;RepairsPhotoIdentifier58,2))))</f>
        <v/>
      </c>
      <c r="AQ434" s="962"/>
      <c r="AR434" s="962"/>
      <c r="AS434" s="962"/>
      <c r="AT434" s="962"/>
      <c r="AU434" s="962"/>
      <c r="AV434" s="962"/>
      <c r="AW434" s="963"/>
    </row>
    <row r="435" spans="1:49" ht="14.25" hidden="1" customHeight="1">
      <c r="A435" s="931">
        <v>59</v>
      </c>
      <c r="B435" s="913"/>
      <c r="C435" s="914"/>
      <c r="D435" s="914"/>
      <c r="E435" s="914"/>
      <c r="F435" s="914"/>
      <c r="G435" s="914"/>
      <c r="H435" s="914"/>
      <c r="I435" s="914"/>
      <c r="J435" s="914"/>
      <c r="K435" s="914"/>
      <c r="L435" s="914"/>
      <c r="M435" s="914"/>
      <c r="N435" s="914"/>
      <c r="O435" s="914"/>
      <c r="P435" s="914"/>
      <c r="Q435" s="914"/>
      <c r="R435" s="914"/>
      <c r="S435" s="914"/>
      <c r="T435" s="914"/>
      <c r="U435" s="915"/>
      <c r="V435" s="913"/>
      <c r="W435" s="914"/>
      <c r="X435" s="914"/>
      <c r="Y435" s="914"/>
      <c r="Z435" s="914"/>
      <c r="AA435" s="914"/>
      <c r="AB435" s="914"/>
      <c r="AC435" s="914"/>
      <c r="AD435" s="914"/>
      <c r="AE435" s="914"/>
      <c r="AF435" s="914"/>
      <c r="AG435" s="914"/>
      <c r="AH435" s="914"/>
      <c r="AI435" s="914"/>
      <c r="AJ435" s="914"/>
      <c r="AK435" s="914"/>
      <c r="AL435" s="914"/>
      <c r="AM435" s="914"/>
      <c r="AN435" s="914"/>
      <c r="AO435" s="915"/>
      <c r="AP435" s="450" t="s">
        <v>990</v>
      </c>
      <c r="AQ435" s="451"/>
      <c r="AR435" s="451"/>
      <c r="AS435" s="452"/>
      <c r="AT435" s="932"/>
      <c r="AU435" s="933"/>
      <c r="AV435" s="933"/>
      <c r="AW435" s="934"/>
    </row>
    <row r="436" spans="1:49" ht="14.25" hidden="1" customHeight="1">
      <c r="A436" s="931"/>
      <c r="B436" s="916"/>
      <c r="C436" s="917"/>
      <c r="D436" s="917"/>
      <c r="E436" s="917"/>
      <c r="F436" s="917"/>
      <c r="G436" s="917"/>
      <c r="H436" s="917"/>
      <c r="I436" s="917"/>
      <c r="J436" s="917"/>
      <c r="K436" s="917"/>
      <c r="L436" s="917"/>
      <c r="M436" s="917"/>
      <c r="N436" s="917"/>
      <c r="O436" s="917"/>
      <c r="P436" s="917"/>
      <c r="Q436" s="917"/>
      <c r="R436" s="917"/>
      <c r="S436" s="917"/>
      <c r="T436" s="917"/>
      <c r="U436" s="918"/>
      <c r="V436" s="916"/>
      <c r="W436" s="917"/>
      <c r="X436" s="917"/>
      <c r="Y436" s="917"/>
      <c r="Z436" s="917"/>
      <c r="AA436" s="917"/>
      <c r="AB436" s="917"/>
      <c r="AC436" s="917"/>
      <c r="AD436" s="917"/>
      <c r="AE436" s="917"/>
      <c r="AF436" s="917"/>
      <c r="AG436" s="917"/>
      <c r="AH436" s="917"/>
      <c r="AI436" s="917"/>
      <c r="AJ436" s="917"/>
      <c r="AK436" s="917"/>
      <c r="AL436" s="917"/>
      <c r="AM436" s="917"/>
      <c r="AN436" s="917"/>
      <c r="AO436" s="918"/>
      <c r="AP436" s="453" t="s">
        <v>994</v>
      </c>
      <c r="AQ436" s="262"/>
      <c r="AR436" s="262"/>
      <c r="AS436" s="262"/>
      <c r="AT436" s="910"/>
      <c r="AU436" s="911"/>
      <c r="AV436" s="911"/>
      <c r="AW436" s="912"/>
    </row>
    <row r="437" spans="1:49" ht="14.25" hidden="1" customHeight="1">
      <c r="A437" s="931"/>
      <c r="B437" s="916"/>
      <c r="C437" s="917"/>
      <c r="D437" s="917"/>
      <c r="E437" s="917"/>
      <c r="F437" s="917"/>
      <c r="G437" s="917"/>
      <c r="H437" s="917"/>
      <c r="I437" s="917"/>
      <c r="J437" s="917"/>
      <c r="K437" s="917"/>
      <c r="L437" s="917"/>
      <c r="M437" s="917"/>
      <c r="N437" s="917"/>
      <c r="O437" s="917"/>
      <c r="P437" s="917"/>
      <c r="Q437" s="917"/>
      <c r="R437" s="917"/>
      <c r="S437" s="917"/>
      <c r="T437" s="917"/>
      <c r="U437" s="918"/>
      <c r="V437" s="916"/>
      <c r="W437" s="917"/>
      <c r="X437" s="917"/>
      <c r="Y437" s="917"/>
      <c r="Z437" s="917"/>
      <c r="AA437" s="917"/>
      <c r="AB437" s="917"/>
      <c r="AC437" s="917"/>
      <c r="AD437" s="917"/>
      <c r="AE437" s="917"/>
      <c r="AF437" s="917"/>
      <c r="AG437" s="917"/>
      <c r="AH437" s="917"/>
      <c r="AI437" s="917"/>
      <c r="AJ437" s="917"/>
      <c r="AK437" s="917"/>
      <c r="AL437" s="917"/>
      <c r="AM437" s="917"/>
      <c r="AN437" s="917"/>
      <c r="AO437" s="918"/>
      <c r="AP437" s="935" t="s">
        <v>992</v>
      </c>
      <c r="AQ437" s="936"/>
      <c r="AR437" s="936"/>
      <c r="AS437" s="937"/>
      <c r="AT437" s="938"/>
      <c r="AU437" s="939"/>
      <c r="AV437" s="939"/>
      <c r="AW437" s="940"/>
    </row>
    <row r="438" spans="1:49" ht="14.25" hidden="1" customHeight="1">
      <c r="A438" s="931"/>
      <c r="B438" s="916"/>
      <c r="C438" s="917"/>
      <c r="D438" s="917"/>
      <c r="E438" s="917"/>
      <c r="F438" s="917"/>
      <c r="G438" s="917"/>
      <c r="H438" s="917"/>
      <c r="I438" s="917"/>
      <c r="J438" s="917"/>
      <c r="K438" s="917"/>
      <c r="L438" s="917"/>
      <c r="M438" s="917"/>
      <c r="N438" s="917"/>
      <c r="O438" s="917"/>
      <c r="P438" s="917"/>
      <c r="Q438" s="917"/>
      <c r="R438" s="917"/>
      <c r="S438" s="917"/>
      <c r="T438" s="917"/>
      <c r="U438" s="918"/>
      <c r="V438" s="916"/>
      <c r="W438" s="917"/>
      <c r="X438" s="917"/>
      <c r="Y438" s="917"/>
      <c r="Z438" s="917"/>
      <c r="AA438" s="917"/>
      <c r="AB438" s="917"/>
      <c r="AC438" s="917"/>
      <c r="AD438" s="917"/>
      <c r="AE438" s="917"/>
      <c r="AF438" s="917"/>
      <c r="AG438" s="917"/>
      <c r="AH438" s="917"/>
      <c r="AI438" s="917"/>
      <c r="AJ438" s="917"/>
      <c r="AK438" s="917"/>
      <c r="AL438" s="917"/>
      <c r="AM438" s="917"/>
      <c r="AN438" s="917"/>
      <c r="AO438" s="918"/>
      <c r="AP438" s="935"/>
      <c r="AQ438" s="936"/>
      <c r="AR438" s="936"/>
      <c r="AS438" s="937"/>
      <c r="AT438" s="941"/>
      <c r="AU438" s="942"/>
      <c r="AV438" s="942"/>
      <c r="AW438" s="943"/>
    </row>
    <row r="439" spans="1:49" ht="14.25" hidden="1" customHeight="1">
      <c r="A439" s="931"/>
      <c r="B439" s="916"/>
      <c r="C439" s="917"/>
      <c r="D439" s="917"/>
      <c r="E439" s="917"/>
      <c r="F439" s="917"/>
      <c r="G439" s="917"/>
      <c r="H439" s="917"/>
      <c r="I439" s="917"/>
      <c r="J439" s="917"/>
      <c r="K439" s="917"/>
      <c r="L439" s="917"/>
      <c r="M439" s="917"/>
      <c r="N439" s="917"/>
      <c r="O439" s="917"/>
      <c r="P439" s="917"/>
      <c r="Q439" s="917"/>
      <c r="R439" s="917"/>
      <c r="S439" s="917"/>
      <c r="T439" s="917"/>
      <c r="U439" s="918"/>
      <c r="V439" s="916"/>
      <c r="W439" s="917"/>
      <c r="X439" s="917"/>
      <c r="Y439" s="917"/>
      <c r="Z439" s="917"/>
      <c r="AA439" s="917"/>
      <c r="AB439" s="917"/>
      <c r="AC439" s="917"/>
      <c r="AD439" s="917"/>
      <c r="AE439" s="917"/>
      <c r="AF439" s="917"/>
      <c r="AG439" s="917"/>
      <c r="AH439" s="917"/>
      <c r="AI439" s="917"/>
      <c r="AJ439" s="917"/>
      <c r="AK439" s="917"/>
      <c r="AL439" s="917"/>
      <c r="AM439" s="917"/>
      <c r="AN439" s="917"/>
      <c r="AO439" s="918"/>
      <c r="AP439" s="944" t="s">
        <v>993</v>
      </c>
      <c r="AQ439" s="945"/>
      <c r="AR439" s="945"/>
      <c r="AS439" s="945"/>
      <c r="AT439" s="938"/>
      <c r="AU439" s="939"/>
      <c r="AV439" s="939"/>
      <c r="AW439" s="940"/>
    </row>
    <row r="440" spans="1:49" ht="14.25" hidden="1" customHeight="1">
      <c r="A440" s="931"/>
      <c r="B440" s="916"/>
      <c r="C440" s="917"/>
      <c r="D440" s="917"/>
      <c r="E440" s="917"/>
      <c r="F440" s="917"/>
      <c r="G440" s="917"/>
      <c r="H440" s="917"/>
      <c r="I440" s="917"/>
      <c r="J440" s="917"/>
      <c r="K440" s="917"/>
      <c r="L440" s="917"/>
      <c r="M440" s="917"/>
      <c r="N440" s="917"/>
      <c r="O440" s="917"/>
      <c r="P440" s="917"/>
      <c r="Q440" s="917"/>
      <c r="R440" s="917"/>
      <c r="S440" s="917"/>
      <c r="T440" s="917"/>
      <c r="U440" s="918"/>
      <c r="V440" s="916"/>
      <c r="W440" s="917"/>
      <c r="X440" s="917"/>
      <c r="Y440" s="917"/>
      <c r="Z440" s="917"/>
      <c r="AA440" s="917"/>
      <c r="AB440" s="917"/>
      <c r="AC440" s="917"/>
      <c r="AD440" s="917"/>
      <c r="AE440" s="917"/>
      <c r="AF440" s="917"/>
      <c r="AG440" s="917"/>
      <c r="AH440" s="917"/>
      <c r="AI440" s="917"/>
      <c r="AJ440" s="917"/>
      <c r="AK440" s="917"/>
      <c r="AL440" s="917"/>
      <c r="AM440" s="917"/>
      <c r="AN440" s="917"/>
      <c r="AO440" s="918"/>
      <c r="AP440" s="944"/>
      <c r="AQ440" s="945"/>
      <c r="AR440" s="945"/>
      <c r="AS440" s="945"/>
      <c r="AT440" s="941"/>
      <c r="AU440" s="942"/>
      <c r="AV440" s="942"/>
      <c r="AW440" s="943"/>
    </row>
    <row r="441" spans="1:49" ht="14.25" hidden="1" customHeight="1">
      <c r="A441" s="931"/>
      <c r="B441" s="919"/>
      <c r="C441" s="920"/>
      <c r="D441" s="920"/>
      <c r="E441" s="920"/>
      <c r="F441" s="920"/>
      <c r="G441" s="920"/>
      <c r="H441" s="920"/>
      <c r="I441" s="920"/>
      <c r="J441" s="920"/>
      <c r="K441" s="920"/>
      <c r="L441" s="920"/>
      <c r="M441" s="920"/>
      <c r="N441" s="920"/>
      <c r="O441" s="920"/>
      <c r="P441" s="920"/>
      <c r="Q441" s="920"/>
      <c r="R441" s="920"/>
      <c r="S441" s="920"/>
      <c r="T441" s="920"/>
      <c r="U441" s="921"/>
      <c r="V441" s="919"/>
      <c r="W441" s="920"/>
      <c r="X441" s="920"/>
      <c r="Y441" s="920"/>
      <c r="Z441" s="920"/>
      <c r="AA441" s="920"/>
      <c r="AB441" s="920"/>
      <c r="AC441" s="920"/>
      <c r="AD441" s="920"/>
      <c r="AE441" s="920"/>
      <c r="AF441" s="920"/>
      <c r="AG441" s="920"/>
      <c r="AH441" s="920"/>
      <c r="AI441" s="920"/>
      <c r="AJ441" s="920"/>
      <c r="AK441" s="920"/>
      <c r="AL441" s="920"/>
      <c r="AM441" s="920"/>
      <c r="AN441" s="920"/>
      <c r="AO441" s="921"/>
      <c r="AP441" s="946" t="str">
        <f t="array" aca="1" ref="AP441" ca="1">IF(RepairsPhotoIdentifier59="","",IF(INDIRECT("PropertyInspectionCatagoryPhoto"&amp;RIGHT("0"&amp;RepairsPhotoIdentifier59,2))="","",INDIRECT("PropertyInspectionCatagoryPhoto"&amp;RIGHT("0"&amp;RepairsPhotoIdentifier59,2))))</f>
        <v/>
      </c>
      <c r="AQ441" s="962"/>
      <c r="AR441" s="962"/>
      <c r="AS441" s="962"/>
      <c r="AT441" s="962"/>
      <c r="AU441" s="962"/>
      <c r="AV441" s="962"/>
      <c r="AW441" s="963"/>
    </row>
    <row r="442" spans="1:49" ht="14.25" hidden="1" customHeight="1">
      <c r="A442" s="931">
        <v>60</v>
      </c>
      <c r="B442" s="913"/>
      <c r="C442" s="914"/>
      <c r="D442" s="914"/>
      <c r="E442" s="914"/>
      <c r="F442" s="914"/>
      <c r="G442" s="914"/>
      <c r="H442" s="914"/>
      <c r="I442" s="914"/>
      <c r="J442" s="914"/>
      <c r="K442" s="914"/>
      <c r="L442" s="914"/>
      <c r="M442" s="914"/>
      <c r="N442" s="914"/>
      <c r="O442" s="914"/>
      <c r="P442" s="914"/>
      <c r="Q442" s="914"/>
      <c r="R442" s="914"/>
      <c r="S442" s="914"/>
      <c r="T442" s="914"/>
      <c r="U442" s="915"/>
      <c r="V442" s="913"/>
      <c r="W442" s="914"/>
      <c r="X442" s="914"/>
      <c r="Y442" s="914"/>
      <c r="Z442" s="914"/>
      <c r="AA442" s="914"/>
      <c r="AB442" s="914"/>
      <c r="AC442" s="914"/>
      <c r="AD442" s="914"/>
      <c r="AE442" s="914"/>
      <c r="AF442" s="914"/>
      <c r="AG442" s="914"/>
      <c r="AH442" s="914"/>
      <c r="AI442" s="914"/>
      <c r="AJ442" s="914"/>
      <c r="AK442" s="914"/>
      <c r="AL442" s="914"/>
      <c r="AM442" s="914"/>
      <c r="AN442" s="914"/>
      <c r="AO442" s="915"/>
      <c r="AP442" s="450" t="s">
        <v>990</v>
      </c>
      <c r="AQ442" s="451"/>
      <c r="AR442" s="451"/>
      <c r="AS442" s="452"/>
      <c r="AT442" s="932"/>
      <c r="AU442" s="933"/>
      <c r="AV442" s="933"/>
      <c r="AW442" s="934"/>
    </row>
    <row r="443" spans="1:49" ht="14.25" hidden="1" customHeight="1">
      <c r="A443" s="931"/>
      <c r="B443" s="916"/>
      <c r="C443" s="917"/>
      <c r="D443" s="917"/>
      <c r="E443" s="917"/>
      <c r="F443" s="917"/>
      <c r="G443" s="917"/>
      <c r="H443" s="917"/>
      <c r="I443" s="917"/>
      <c r="J443" s="917"/>
      <c r="K443" s="917"/>
      <c r="L443" s="917"/>
      <c r="M443" s="917"/>
      <c r="N443" s="917"/>
      <c r="O443" s="917"/>
      <c r="P443" s="917"/>
      <c r="Q443" s="917"/>
      <c r="R443" s="917"/>
      <c r="S443" s="917"/>
      <c r="T443" s="917"/>
      <c r="U443" s="918"/>
      <c r="V443" s="916"/>
      <c r="W443" s="917"/>
      <c r="X443" s="917"/>
      <c r="Y443" s="917"/>
      <c r="Z443" s="917"/>
      <c r="AA443" s="917"/>
      <c r="AB443" s="917"/>
      <c r="AC443" s="917"/>
      <c r="AD443" s="917"/>
      <c r="AE443" s="917"/>
      <c r="AF443" s="917"/>
      <c r="AG443" s="917"/>
      <c r="AH443" s="917"/>
      <c r="AI443" s="917"/>
      <c r="AJ443" s="917"/>
      <c r="AK443" s="917"/>
      <c r="AL443" s="917"/>
      <c r="AM443" s="917"/>
      <c r="AN443" s="917"/>
      <c r="AO443" s="918"/>
      <c r="AP443" s="453" t="s">
        <v>991</v>
      </c>
      <c r="AQ443" s="262"/>
      <c r="AR443" s="262"/>
      <c r="AS443" s="262"/>
      <c r="AT443" s="910"/>
      <c r="AU443" s="911"/>
      <c r="AV443" s="911"/>
      <c r="AW443" s="912"/>
    </row>
    <row r="444" spans="1:49" ht="14.25" hidden="1" customHeight="1">
      <c r="A444" s="931"/>
      <c r="B444" s="916"/>
      <c r="C444" s="917"/>
      <c r="D444" s="917"/>
      <c r="E444" s="917"/>
      <c r="F444" s="917"/>
      <c r="G444" s="917"/>
      <c r="H444" s="917"/>
      <c r="I444" s="917"/>
      <c r="J444" s="917"/>
      <c r="K444" s="917"/>
      <c r="L444" s="917"/>
      <c r="M444" s="917"/>
      <c r="N444" s="917"/>
      <c r="O444" s="917"/>
      <c r="P444" s="917"/>
      <c r="Q444" s="917"/>
      <c r="R444" s="917"/>
      <c r="S444" s="917"/>
      <c r="T444" s="917"/>
      <c r="U444" s="918"/>
      <c r="V444" s="916"/>
      <c r="W444" s="917"/>
      <c r="X444" s="917"/>
      <c r="Y444" s="917"/>
      <c r="Z444" s="917"/>
      <c r="AA444" s="917"/>
      <c r="AB444" s="917"/>
      <c r="AC444" s="917"/>
      <c r="AD444" s="917"/>
      <c r="AE444" s="917"/>
      <c r="AF444" s="917"/>
      <c r="AG444" s="917"/>
      <c r="AH444" s="917"/>
      <c r="AI444" s="917"/>
      <c r="AJ444" s="917"/>
      <c r="AK444" s="917"/>
      <c r="AL444" s="917"/>
      <c r="AM444" s="917"/>
      <c r="AN444" s="917"/>
      <c r="AO444" s="918"/>
      <c r="AP444" s="935" t="s">
        <v>992</v>
      </c>
      <c r="AQ444" s="936"/>
      <c r="AR444" s="936"/>
      <c r="AS444" s="937"/>
      <c r="AT444" s="938"/>
      <c r="AU444" s="939"/>
      <c r="AV444" s="939"/>
      <c r="AW444" s="940"/>
    </row>
    <row r="445" spans="1:49" ht="14.25" hidden="1" customHeight="1">
      <c r="A445" s="931"/>
      <c r="B445" s="916"/>
      <c r="C445" s="917"/>
      <c r="D445" s="917"/>
      <c r="E445" s="917"/>
      <c r="F445" s="917"/>
      <c r="G445" s="917"/>
      <c r="H445" s="917"/>
      <c r="I445" s="917"/>
      <c r="J445" s="917"/>
      <c r="K445" s="917"/>
      <c r="L445" s="917"/>
      <c r="M445" s="917"/>
      <c r="N445" s="917"/>
      <c r="O445" s="917"/>
      <c r="P445" s="917"/>
      <c r="Q445" s="917"/>
      <c r="R445" s="917"/>
      <c r="S445" s="917"/>
      <c r="T445" s="917"/>
      <c r="U445" s="918"/>
      <c r="V445" s="916"/>
      <c r="W445" s="917"/>
      <c r="X445" s="917"/>
      <c r="Y445" s="917"/>
      <c r="Z445" s="917"/>
      <c r="AA445" s="917"/>
      <c r="AB445" s="917"/>
      <c r="AC445" s="917"/>
      <c r="AD445" s="917"/>
      <c r="AE445" s="917"/>
      <c r="AF445" s="917"/>
      <c r="AG445" s="917"/>
      <c r="AH445" s="917"/>
      <c r="AI445" s="917"/>
      <c r="AJ445" s="917"/>
      <c r="AK445" s="917"/>
      <c r="AL445" s="917"/>
      <c r="AM445" s="917"/>
      <c r="AN445" s="917"/>
      <c r="AO445" s="918"/>
      <c r="AP445" s="935"/>
      <c r="AQ445" s="936"/>
      <c r="AR445" s="936"/>
      <c r="AS445" s="937"/>
      <c r="AT445" s="941"/>
      <c r="AU445" s="942"/>
      <c r="AV445" s="942"/>
      <c r="AW445" s="943"/>
    </row>
    <row r="446" spans="1:49" ht="14.25" hidden="1" customHeight="1">
      <c r="A446" s="931"/>
      <c r="B446" s="916"/>
      <c r="C446" s="917"/>
      <c r="D446" s="917"/>
      <c r="E446" s="917"/>
      <c r="F446" s="917"/>
      <c r="G446" s="917"/>
      <c r="H446" s="917"/>
      <c r="I446" s="917"/>
      <c r="J446" s="917"/>
      <c r="K446" s="917"/>
      <c r="L446" s="917"/>
      <c r="M446" s="917"/>
      <c r="N446" s="917"/>
      <c r="O446" s="917"/>
      <c r="P446" s="917"/>
      <c r="Q446" s="917"/>
      <c r="R446" s="917"/>
      <c r="S446" s="917"/>
      <c r="T446" s="917"/>
      <c r="U446" s="918"/>
      <c r="V446" s="916"/>
      <c r="W446" s="917"/>
      <c r="X446" s="917"/>
      <c r="Y446" s="917"/>
      <c r="Z446" s="917"/>
      <c r="AA446" s="917"/>
      <c r="AB446" s="917"/>
      <c r="AC446" s="917"/>
      <c r="AD446" s="917"/>
      <c r="AE446" s="917"/>
      <c r="AF446" s="917"/>
      <c r="AG446" s="917"/>
      <c r="AH446" s="917"/>
      <c r="AI446" s="917"/>
      <c r="AJ446" s="917"/>
      <c r="AK446" s="917"/>
      <c r="AL446" s="917"/>
      <c r="AM446" s="917"/>
      <c r="AN446" s="917"/>
      <c r="AO446" s="918"/>
      <c r="AP446" s="944" t="s">
        <v>993</v>
      </c>
      <c r="AQ446" s="945"/>
      <c r="AR446" s="945"/>
      <c r="AS446" s="945"/>
      <c r="AT446" s="938"/>
      <c r="AU446" s="939"/>
      <c r="AV446" s="939"/>
      <c r="AW446" s="940"/>
    </row>
    <row r="447" spans="1:49" ht="14.25" hidden="1" customHeight="1">
      <c r="A447" s="931"/>
      <c r="B447" s="916"/>
      <c r="C447" s="917"/>
      <c r="D447" s="917"/>
      <c r="E447" s="917"/>
      <c r="F447" s="917"/>
      <c r="G447" s="917"/>
      <c r="H447" s="917"/>
      <c r="I447" s="917"/>
      <c r="J447" s="917"/>
      <c r="K447" s="917"/>
      <c r="L447" s="917"/>
      <c r="M447" s="917"/>
      <c r="N447" s="917"/>
      <c r="O447" s="917"/>
      <c r="P447" s="917"/>
      <c r="Q447" s="917"/>
      <c r="R447" s="917"/>
      <c r="S447" s="917"/>
      <c r="T447" s="917"/>
      <c r="U447" s="918"/>
      <c r="V447" s="916"/>
      <c r="W447" s="917"/>
      <c r="X447" s="917"/>
      <c r="Y447" s="917"/>
      <c r="Z447" s="917"/>
      <c r="AA447" s="917"/>
      <c r="AB447" s="917"/>
      <c r="AC447" s="917"/>
      <c r="AD447" s="917"/>
      <c r="AE447" s="917"/>
      <c r="AF447" s="917"/>
      <c r="AG447" s="917"/>
      <c r="AH447" s="917"/>
      <c r="AI447" s="917"/>
      <c r="AJ447" s="917"/>
      <c r="AK447" s="917"/>
      <c r="AL447" s="917"/>
      <c r="AM447" s="917"/>
      <c r="AN447" s="917"/>
      <c r="AO447" s="918"/>
      <c r="AP447" s="944"/>
      <c r="AQ447" s="945"/>
      <c r="AR447" s="945"/>
      <c r="AS447" s="945"/>
      <c r="AT447" s="941"/>
      <c r="AU447" s="942"/>
      <c r="AV447" s="942"/>
      <c r="AW447" s="943"/>
    </row>
    <row r="448" spans="1:49" ht="14.25" hidden="1" customHeight="1">
      <c r="A448" s="931"/>
      <c r="B448" s="919"/>
      <c r="C448" s="920"/>
      <c r="D448" s="920"/>
      <c r="E448" s="920"/>
      <c r="F448" s="920"/>
      <c r="G448" s="920"/>
      <c r="H448" s="920"/>
      <c r="I448" s="920"/>
      <c r="J448" s="920"/>
      <c r="K448" s="920"/>
      <c r="L448" s="920"/>
      <c r="M448" s="920"/>
      <c r="N448" s="920"/>
      <c r="O448" s="920"/>
      <c r="P448" s="920"/>
      <c r="Q448" s="920"/>
      <c r="R448" s="920"/>
      <c r="S448" s="920"/>
      <c r="T448" s="920"/>
      <c r="U448" s="921"/>
      <c r="V448" s="919"/>
      <c r="W448" s="920"/>
      <c r="X448" s="920"/>
      <c r="Y448" s="920"/>
      <c r="Z448" s="920"/>
      <c r="AA448" s="920"/>
      <c r="AB448" s="920"/>
      <c r="AC448" s="920"/>
      <c r="AD448" s="920"/>
      <c r="AE448" s="920"/>
      <c r="AF448" s="920"/>
      <c r="AG448" s="920"/>
      <c r="AH448" s="920"/>
      <c r="AI448" s="920"/>
      <c r="AJ448" s="920"/>
      <c r="AK448" s="920"/>
      <c r="AL448" s="920"/>
      <c r="AM448" s="920"/>
      <c r="AN448" s="920"/>
      <c r="AO448" s="921"/>
      <c r="AP448" s="946" t="str">
        <f t="array" aca="1" ref="AP448" ca="1">IF(RepairsPhotoIdentifier60="","",IF(INDIRECT("PropertyInspectionCatagoryPhoto"&amp;RIGHT("0"&amp;RepairsPhotoIdentifier60,2))="","",INDIRECT("PropertyInspectionCatagoryPhoto"&amp;RIGHT("0"&amp;RepairsPhotoIdentifier60,2))))</f>
        <v/>
      </c>
      <c r="AQ448" s="962"/>
      <c r="AR448" s="962"/>
      <c r="AS448" s="962"/>
      <c r="AT448" s="962"/>
      <c r="AU448" s="962"/>
      <c r="AV448" s="962"/>
      <c r="AW448" s="963"/>
    </row>
    <row r="449" spans="1:49" ht="14.25" hidden="1" customHeight="1">
      <c r="A449" s="931">
        <v>61</v>
      </c>
      <c r="B449" s="913"/>
      <c r="C449" s="914"/>
      <c r="D449" s="914"/>
      <c r="E449" s="914"/>
      <c r="F449" s="914"/>
      <c r="G449" s="914"/>
      <c r="H449" s="914"/>
      <c r="I449" s="914"/>
      <c r="J449" s="914"/>
      <c r="K449" s="914"/>
      <c r="L449" s="914"/>
      <c r="M449" s="914"/>
      <c r="N449" s="914"/>
      <c r="O449" s="914"/>
      <c r="P449" s="914"/>
      <c r="Q449" s="914"/>
      <c r="R449" s="914"/>
      <c r="S449" s="914"/>
      <c r="T449" s="914"/>
      <c r="U449" s="915"/>
      <c r="V449" s="913"/>
      <c r="W449" s="914"/>
      <c r="X449" s="914"/>
      <c r="Y449" s="914"/>
      <c r="Z449" s="914"/>
      <c r="AA449" s="914"/>
      <c r="AB449" s="914"/>
      <c r="AC449" s="914"/>
      <c r="AD449" s="914"/>
      <c r="AE449" s="914"/>
      <c r="AF449" s="914"/>
      <c r="AG449" s="914"/>
      <c r="AH449" s="914"/>
      <c r="AI449" s="914"/>
      <c r="AJ449" s="914"/>
      <c r="AK449" s="914"/>
      <c r="AL449" s="914"/>
      <c r="AM449" s="914"/>
      <c r="AN449" s="914"/>
      <c r="AO449" s="915"/>
      <c r="AP449" s="450" t="s">
        <v>990</v>
      </c>
      <c r="AQ449" s="451"/>
      <c r="AR449" s="451"/>
      <c r="AS449" s="452"/>
      <c r="AT449" s="932"/>
      <c r="AU449" s="933"/>
      <c r="AV449" s="933"/>
      <c r="AW449" s="934"/>
    </row>
    <row r="450" spans="1:49" ht="14.25" hidden="1" customHeight="1">
      <c r="A450" s="931"/>
      <c r="B450" s="916"/>
      <c r="C450" s="917"/>
      <c r="D450" s="917"/>
      <c r="E450" s="917"/>
      <c r="F450" s="917"/>
      <c r="G450" s="917"/>
      <c r="H450" s="917"/>
      <c r="I450" s="917"/>
      <c r="J450" s="917"/>
      <c r="K450" s="917"/>
      <c r="L450" s="917"/>
      <c r="M450" s="917"/>
      <c r="N450" s="917"/>
      <c r="O450" s="917"/>
      <c r="P450" s="917"/>
      <c r="Q450" s="917"/>
      <c r="R450" s="917"/>
      <c r="S450" s="917"/>
      <c r="T450" s="917"/>
      <c r="U450" s="918"/>
      <c r="V450" s="916"/>
      <c r="W450" s="917"/>
      <c r="X450" s="917"/>
      <c r="Y450" s="917"/>
      <c r="Z450" s="917"/>
      <c r="AA450" s="917"/>
      <c r="AB450" s="917"/>
      <c r="AC450" s="917"/>
      <c r="AD450" s="917"/>
      <c r="AE450" s="917"/>
      <c r="AF450" s="917"/>
      <c r="AG450" s="917"/>
      <c r="AH450" s="917"/>
      <c r="AI450" s="917"/>
      <c r="AJ450" s="917"/>
      <c r="AK450" s="917"/>
      <c r="AL450" s="917"/>
      <c r="AM450" s="917"/>
      <c r="AN450" s="917"/>
      <c r="AO450" s="918"/>
      <c r="AP450" s="453" t="s">
        <v>994</v>
      </c>
      <c r="AQ450" s="262"/>
      <c r="AR450" s="262"/>
      <c r="AS450" s="262"/>
      <c r="AT450" s="910"/>
      <c r="AU450" s="911"/>
      <c r="AV450" s="911"/>
      <c r="AW450" s="912"/>
    </row>
    <row r="451" spans="1:49" ht="14.25" hidden="1" customHeight="1">
      <c r="A451" s="931"/>
      <c r="B451" s="916"/>
      <c r="C451" s="917"/>
      <c r="D451" s="917"/>
      <c r="E451" s="917"/>
      <c r="F451" s="917"/>
      <c r="G451" s="917"/>
      <c r="H451" s="917"/>
      <c r="I451" s="917"/>
      <c r="J451" s="917"/>
      <c r="K451" s="917"/>
      <c r="L451" s="917"/>
      <c r="M451" s="917"/>
      <c r="N451" s="917"/>
      <c r="O451" s="917"/>
      <c r="P451" s="917"/>
      <c r="Q451" s="917"/>
      <c r="R451" s="917"/>
      <c r="S451" s="917"/>
      <c r="T451" s="917"/>
      <c r="U451" s="918"/>
      <c r="V451" s="916"/>
      <c r="W451" s="917"/>
      <c r="X451" s="917"/>
      <c r="Y451" s="917"/>
      <c r="Z451" s="917"/>
      <c r="AA451" s="917"/>
      <c r="AB451" s="917"/>
      <c r="AC451" s="917"/>
      <c r="AD451" s="917"/>
      <c r="AE451" s="917"/>
      <c r="AF451" s="917"/>
      <c r="AG451" s="917"/>
      <c r="AH451" s="917"/>
      <c r="AI451" s="917"/>
      <c r="AJ451" s="917"/>
      <c r="AK451" s="917"/>
      <c r="AL451" s="917"/>
      <c r="AM451" s="917"/>
      <c r="AN451" s="917"/>
      <c r="AO451" s="918"/>
      <c r="AP451" s="935" t="s">
        <v>992</v>
      </c>
      <c r="AQ451" s="936"/>
      <c r="AR451" s="936"/>
      <c r="AS451" s="937"/>
      <c r="AT451" s="938"/>
      <c r="AU451" s="939"/>
      <c r="AV451" s="939"/>
      <c r="AW451" s="940"/>
    </row>
    <row r="452" spans="1:49" ht="14.25" hidden="1" customHeight="1">
      <c r="A452" s="931"/>
      <c r="B452" s="916"/>
      <c r="C452" s="917"/>
      <c r="D452" s="917"/>
      <c r="E452" s="917"/>
      <c r="F452" s="917"/>
      <c r="G452" s="917"/>
      <c r="H452" s="917"/>
      <c r="I452" s="917"/>
      <c r="J452" s="917"/>
      <c r="K452" s="917"/>
      <c r="L452" s="917"/>
      <c r="M452" s="917"/>
      <c r="N452" s="917"/>
      <c r="O452" s="917"/>
      <c r="P452" s="917"/>
      <c r="Q452" s="917"/>
      <c r="R452" s="917"/>
      <c r="S452" s="917"/>
      <c r="T452" s="917"/>
      <c r="U452" s="918"/>
      <c r="V452" s="916"/>
      <c r="W452" s="917"/>
      <c r="X452" s="917"/>
      <c r="Y452" s="917"/>
      <c r="Z452" s="917"/>
      <c r="AA452" s="917"/>
      <c r="AB452" s="917"/>
      <c r="AC452" s="917"/>
      <c r="AD452" s="917"/>
      <c r="AE452" s="917"/>
      <c r="AF452" s="917"/>
      <c r="AG452" s="917"/>
      <c r="AH452" s="917"/>
      <c r="AI452" s="917"/>
      <c r="AJ452" s="917"/>
      <c r="AK452" s="917"/>
      <c r="AL452" s="917"/>
      <c r="AM452" s="917"/>
      <c r="AN452" s="917"/>
      <c r="AO452" s="918"/>
      <c r="AP452" s="935"/>
      <c r="AQ452" s="936"/>
      <c r="AR452" s="936"/>
      <c r="AS452" s="937"/>
      <c r="AT452" s="941"/>
      <c r="AU452" s="942"/>
      <c r="AV452" s="942"/>
      <c r="AW452" s="943"/>
    </row>
    <row r="453" spans="1:49" ht="14.25" hidden="1" customHeight="1">
      <c r="A453" s="931"/>
      <c r="B453" s="916"/>
      <c r="C453" s="917"/>
      <c r="D453" s="917"/>
      <c r="E453" s="917"/>
      <c r="F453" s="917"/>
      <c r="G453" s="917"/>
      <c r="H453" s="917"/>
      <c r="I453" s="917"/>
      <c r="J453" s="917"/>
      <c r="K453" s="917"/>
      <c r="L453" s="917"/>
      <c r="M453" s="917"/>
      <c r="N453" s="917"/>
      <c r="O453" s="917"/>
      <c r="P453" s="917"/>
      <c r="Q453" s="917"/>
      <c r="R453" s="917"/>
      <c r="S453" s="917"/>
      <c r="T453" s="917"/>
      <c r="U453" s="918"/>
      <c r="V453" s="916"/>
      <c r="W453" s="917"/>
      <c r="X453" s="917"/>
      <c r="Y453" s="917"/>
      <c r="Z453" s="917"/>
      <c r="AA453" s="917"/>
      <c r="AB453" s="917"/>
      <c r="AC453" s="917"/>
      <c r="AD453" s="917"/>
      <c r="AE453" s="917"/>
      <c r="AF453" s="917"/>
      <c r="AG453" s="917"/>
      <c r="AH453" s="917"/>
      <c r="AI453" s="917"/>
      <c r="AJ453" s="917"/>
      <c r="AK453" s="917"/>
      <c r="AL453" s="917"/>
      <c r="AM453" s="917"/>
      <c r="AN453" s="917"/>
      <c r="AO453" s="918"/>
      <c r="AP453" s="944" t="s">
        <v>993</v>
      </c>
      <c r="AQ453" s="945"/>
      <c r="AR453" s="945"/>
      <c r="AS453" s="945"/>
      <c r="AT453" s="938"/>
      <c r="AU453" s="939"/>
      <c r="AV453" s="939"/>
      <c r="AW453" s="940"/>
    </row>
    <row r="454" spans="1:49" ht="14.25" hidden="1" customHeight="1">
      <c r="A454" s="931"/>
      <c r="B454" s="916"/>
      <c r="C454" s="917"/>
      <c r="D454" s="917"/>
      <c r="E454" s="917"/>
      <c r="F454" s="917"/>
      <c r="G454" s="917"/>
      <c r="H454" s="917"/>
      <c r="I454" s="917"/>
      <c r="J454" s="917"/>
      <c r="K454" s="917"/>
      <c r="L454" s="917"/>
      <c r="M454" s="917"/>
      <c r="N454" s="917"/>
      <c r="O454" s="917"/>
      <c r="P454" s="917"/>
      <c r="Q454" s="917"/>
      <c r="R454" s="917"/>
      <c r="S454" s="917"/>
      <c r="T454" s="917"/>
      <c r="U454" s="918"/>
      <c r="V454" s="916"/>
      <c r="W454" s="917"/>
      <c r="X454" s="917"/>
      <c r="Y454" s="917"/>
      <c r="Z454" s="917"/>
      <c r="AA454" s="917"/>
      <c r="AB454" s="917"/>
      <c r="AC454" s="917"/>
      <c r="AD454" s="917"/>
      <c r="AE454" s="917"/>
      <c r="AF454" s="917"/>
      <c r="AG454" s="917"/>
      <c r="AH454" s="917"/>
      <c r="AI454" s="917"/>
      <c r="AJ454" s="917"/>
      <c r="AK454" s="917"/>
      <c r="AL454" s="917"/>
      <c r="AM454" s="917"/>
      <c r="AN454" s="917"/>
      <c r="AO454" s="918"/>
      <c r="AP454" s="944"/>
      <c r="AQ454" s="945"/>
      <c r="AR454" s="945"/>
      <c r="AS454" s="945"/>
      <c r="AT454" s="941"/>
      <c r="AU454" s="942"/>
      <c r="AV454" s="942"/>
      <c r="AW454" s="943"/>
    </row>
    <row r="455" spans="1:49" ht="14.25" hidden="1" customHeight="1">
      <c r="A455" s="931"/>
      <c r="B455" s="919"/>
      <c r="C455" s="920"/>
      <c r="D455" s="920"/>
      <c r="E455" s="920"/>
      <c r="F455" s="920"/>
      <c r="G455" s="920"/>
      <c r="H455" s="920"/>
      <c r="I455" s="920"/>
      <c r="J455" s="920"/>
      <c r="K455" s="920"/>
      <c r="L455" s="920"/>
      <c r="M455" s="920"/>
      <c r="N455" s="920"/>
      <c r="O455" s="920"/>
      <c r="P455" s="920"/>
      <c r="Q455" s="920"/>
      <c r="R455" s="920"/>
      <c r="S455" s="920"/>
      <c r="T455" s="920"/>
      <c r="U455" s="921"/>
      <c r="V455" s="919"/>
      <c r="W455" s="920"/>
      <c r="X455" s="920"/>
      <c r="Y455" s="920"/>
      <c r="Z455" s="920"/>
      <c r="AA455" s="920"/>
      <c r="AB455" s="920"/>
      <c r="AC455" s="920"/>
      <c r="AD455" s="920"/>
      <c r="AE455" s="920"/>
      <c r="AF455" s="920"/>
      <c r="AG455" s="920"/>
      <c r="AH455" s="920"/>
      <c r="AI455" s="920"/>
      <c r="AJ455" s="920"/>
      <c r="AK455" s="920"/>
      <c r="AL455" s="920"/>
      <c r="AM455" s="920"/>
      <c r="AN455" s="920"/>
      <c r="AO455" s="921"/>
      <c r="AP455" s="946" t="str">
        <f t="array" aca="1" ref="AP455" ca="1">IF(RepairsPhotoIdentifier61="","",IF(INDIRECT("PropertyInspectionCatagoryPhoto"&amp;RIGHT("0"&amp;RepairsPhotoIdentifier61,2))="","",INDIRECT("PropertyInspectionCatagoryPhoto"&amp;RIGHT("0"&amp;RepairsPhotoIdentifier61,2))))</f>
        <v/>
      </c>
      <c r="AQ455" s="962"/>
      <c r="AR455" s="962"/>
      <c r="AS455" s="962"/>
      <c r="AT455" s="962"/>
      <c r="AU455" s="962"/>
      <c r="AV455" s="962"/>
      <c r="AW455" s="963"/>
    </row>
    <row r="456" spans="1:49" ht="14.25" hidden="1" customHeight="1">
      <c r="A456" s="931">
        <v>62</v>
      </c>
      <c r="B456" s="913"/>
      <c r="C456" s="914"/>
      <c r="D456" s="914"/>
      <c r="E456" s="914"/>
      <c r="F456" s="914"/>
      <c r="G456" s="914"/>
      <c r="H456" s="914"/>
      <c r="I456" s="914"/>
      <c r="J456" s="914"/>
      <c r="K456" s="914"/>
      <c r="L456" s="914"/>
      <c r="M456" s="914"/>
      <c r="N456" s="914"/>
      <c r="O456" s="914"/>
      <c r="P456" s="914"/>
      <c r="Q456" s="914"/>
      <c r="R456" s="914"/>
      <c r="S456" s="914"/>
      <c r="T456" s="914"/>
      <c r="U456" s="915"/>
      <c r="V456" s="913"/>
      <c r="W456" s="914"/>
      <c r="X456" s="914"/>
      <c r="Y456" s="914"/>
      <c r="Z456" s="914"/>
      <c r="AA456" s="914"/>
      <c r="AB456" s="914"/>
      <c r="AC456" s="914"/>
      <c r="AD456" s="914"/>
      <c r="AE456" s="914"/>
      <c r="AF456" s="914"/>
      <c r="AG456" s="914"/>
      <c r="AH456" s="914"/>
      <c r="AI456" s="914"/>
      <c r="AJ456" s="914"/>
      <c r="AK456" s="914"/>
      <c r="AL456" s="914"/>
      <c r="AM456" s="914"/>
      <c r="AN456" s="914"/>
      <c r="AO456" s="915"/>
      <c r="AP456" s="450" t="s">
        <v>990</v>
      </c>
      <c r="AQ456" s="451"/>
      <c r="AR456" s="451"/>
      <c r="AS456" s="452"/>
      <c r="AT456" s="932"/>
      <c r="AU456" s="933"/>
      <c r="AV456" s="933"/>
      <c r="AW456" s="934"/>
    </row>
    <row r="457" spans="1:49" ht="14.25" hidden="1" customHeight="1">
      <c r="A457" s="931"/>
      <c r="B457" s="916"/>
      <c r="C457" s="917"/>
      <c r="D457" s="917"/>
      <c r="E457" s="917"/>
      <c r="F457" s="917"/>
      <c r="G457" s="917"/>
      <c r="H457" s="917"/>
      <c r="I457" s="917"/>
      <c r="J457" s="917"/>
      <c r="K457" s="917"/>
      <c r="L457" s="917"/>
      <c r="M457" s="917"/>
      <c r="N457" s="917"/>
      <c r="O457" s="917"/>
      <c r="P457" s="917"/>
      <c r="Q457" s="917"/>
      <c r="R457" s="917"/>
      <c r="S457" s="917"/>
      <c r="T457" s="917"/>
      <c r="U457" s="918"/>
      <c r="V457" s="916"/>
      <c r="W457" s="917"/>
      <c r="X457" s="917"/>
      <c r="Y457" s="917"/>
      <c r="Z457" s="917"/>
      <c r="AA457" s="917"/>
      <c r="AB457" s="917"/>
      <c r="AC457" s="917"/>
      <c r="AD457" s="917"/>
      <c r="AE457" s="917"/>
      <c r="AF457" s="917"/>
      <c r="AG457" s="917"/>
      <c r="AH457" s="917"/>
      <c r="AI457" s="917"/>
      <c r="AJ457" s="917"/>
      <c r="AK457" s="917"/>
      <c r="AL457" s="917"/>
      <c r="AM457" s="917"/>
      <c r="AN457" s="917"/>
      <c r="AO457" s="918"/>
      <c r="AP457" s="453" t="s">
        <v>991</v>
      </c>
      <c r="AQ457" s="262"/>
      <c r="AR457" s="262"/>
      <c r="AS457" s="262"/>
      <c r="AT457" s="910"/>
      <c r="AU457" s="911"/>
      <c r="AV457" s="911"/>
      <c r="AW457" s="912"/>
    </row>
    <row r="458" spans="1:49" ht="14.25" hidden="1" customHeight="1">
      <c r="A458" s="931"/>
      <c r="B458" s="916"/>
      <c r="C458" s="917"/>
      <c r="D458" s="917"/>
      <c r="E458" s="917"/>
      <c r="F458" s="917"/>
      <c r="G458" s="917"/>
      <c r="H458" s="917"/>
      <c r="I458" s="917"/>
      <c r="J458" s="917"/>
      <c r="K458" s="917"/>
      <c r="L458" s="917"/>
      <c r="M458" s="917"/>
      <c r="N458" s="917"/>
      <c r="O458" s="917"/>
      <c r="P458" s="917"/>
      <c r="Q458" s="917"/>
      <c r="R458" s="917"/>
      <c r="S458" s="917"/>
      <c r="T458" s="917"/>
      <c r="U458" s="918"/>
      <c r="V458" s="916"/>
      <c r="W458" s="917"/>
      <c r="X458" s="917"/>
      <c r="Y458" s="917"/>
      <c r="Z458" s="917"/>
      <c r="AA458" s="917"/>
      <c r="AB458" s="917"/>
      <c r="AC458" s="917"/>
      <c r="AD458" s="917"/>
      <c r="AE458" s="917"/>
      <c r="AF458" s="917"/>
      <c r="AG458" s="917"/>
      <c r="AH458" s="917"/>
      <c r="AI458" s="917"/>
      <c r="AJ458" s="917"/>
      <c r="AK458" s="917"/>
      <c r="AL458" s="917"/>
      <c r="AM458" s="917"/>
      <c r="AN458" s="917"/>
      <c r="AO458" s="918"/>
      <c r="AP458" s="935" t="s">
        <v>992</v>
      </c>
      <c r="AQ458" s="936"/>
      <c r="AR458" s="936"/>
      <c r="AS458" s="937"/>
      <c r="AT458" s="938"/>
      <c r="AU458" s="939"/>
      <c r="AV458" s="939"/>
      <c r="AW458" s="940"/>
    </row>
    <row r="459" spans="1:49" ht="14.25" hidden="1" customHeight="1">
      <c r="A459" s="931"/>
      <c r="B459" s="916"/>
      <c r="C459" s="917"/>
      <c r="D459" s="917"/>
      <c r="E459" s="917"/>
      <c r="F459" s="917"/>
      <c r="G459" s="917"/>
      <c r="H459" s="917"/>
      <c r="I459" s="917"/>
      <c r="J459" s="917"/>
      <c r="K459" s="917"/>
      <c r="L459" s="917"/>
      <c r="M459" s="917"/>
      <c r="N459" s="917"/>
      <c r="O459" s="917"/>
      <c r="P459" s="917"/>
      <c r="Q459" s="917"/>
      <c r="R459" s="917"/>
      <c r="S459" s="917"/>
      <c r="T459" s="917"/>
      <c r="U459" s="918"/>
      <c r="V459" s="916"/>
      <c r="W459" s="917"/>
      <c r="X459" s="917"/>
      <c r="Y459" s="917"/>
      <c r="Z459" s="917"/>
      <c r="AA459" s="917"/>
      <c r="AB459" s="917"/>
      <c r="AC459" s="917"/>
      <c r="AD459" s="917"/>
      <c r="AE459" s="917"/>
      <c r="AF459" s="917"/>
      <c r="AG459" s="917"/>
      <c r="AH459" s="917"/>
      <c r="AI459" s="917"/>
      <c r="AJ459" s="917"/>
      <c r="AK459" s="917"/>
      <c r="AL459" s="917"/>
      <c r="AM459" s="917"/>
      <c r="AN459" s="917"/>
      <c r="AO459" s="918"/>
      <c r="AP459" s="935"/>
      <c r="AQ459" s="936"/>
      <c r="AR459" s="936"/>
      <c r="AS459" s="937"/>
      <c r="AT459" s="941"/>
      <c r="AU459" s="942"/>
      <c r="AV459" s="942"/>
      <c r="AW459" s="943"/>
    </row>
    <row r="460" spans="1:49" ht="14.25" hidden="1" customHeight="1">
      <c r="A460" s="931"/>
      <c r="B460" s="916"/>
      <c r="C460" s="917"/>
      <c r="D460" s="917"/>
      <c r="E460" s="917"/>
      <c r="F460" s="917"/>
      <c r="G460" s="917"/>
      <c r="H460" s="917"/>
      <c r="I460" s="917"/>
      <c r="J460" s="917"/>
      <c r="K460" s="917"/>
      <c r="L460" s="917"/>
      <c r="M460" s="917"/>
      <c r="N460" s="917"/>
      <c r="O460" s="917"/>
      <c r="P460" s="917"/>
      <c r="Q460" s="917"/>
      <c r="R460" s="917"/>
      <c r="S460" s="917"/>
      <c r="T460" s="917"/>
      <c r="U460" s="918"/>
      <c r="V460" s="916"/>
      <c r="W460" s="917"/>
      <c r="X460" s="917"/>
      <c r="Y460" s="917"/>
      <c r="Z460" s="917"/>
      <c r="AA460" s="917"/>
      <c r="AB460" s="917"/>
      <c r="AC460" s="917"/>
      <c r="AD460" s="917"/>
      <c r="AE460" s="917"/>
      <c r="AF460" s="917"/>
      <c r="AG460" s="917"/>
      <c r="AH460" s="917"/>
      <c r="AI460" s="917"/>
      <c r="AJ460" s="917"/>
      <c r="AK460" s="917"/>
      <c r="AL460" s="917"/>
      <c r="AM460" s="917"/>
      <c r="AN460" s="917"/>
      <c r="AO460" s="918"/>
      <c r="AP460" s="944" t="s">
        <v>993</v>
      </c>
      <c r="AQ460" s="945"/>
      <c r="AR460" s="945"/>
      <c r="AS460" s="945"/>
      <c r="AT460" s="938"/>
      <c r="AU460" s="939"/>
      <c r="AV460" s="939"/>
      <c r="AW460" s="940"/>
    </row>
    <row r="461" spans="1:49" ht="14.25" hidden="1" customHeight="1">
      <c r="A461" s="931"/>
      <c r="B461" s="916"/>
      <c r="C461" s="917"/>
      <c r="D461" s="917"/>
      <c r="E461" s="917"/>
      <c r="F461" s="917"/>
      <c r="G461" s="917"/>
      <c r="H461" s="917"/>
      <c r="I461" s="917"/>
      <c r="J461" s="917"/>
      <c r="K461" s="917"/>
      <c r="L461" s="917"/>
      <c r="M461" s="917"/>
      <c r="N461" s="917"/>
      <c r="O461" s="917"/>
      <c r="P461" s="917"/>
      <c r="Q461" s="917"/>
      <c r="R461" s="917"/>
      <c r="S461" s="917"/>
      <c r="T461" s="917"/>
      <c r="U461" s="918"/>
      <c r="V461" s="916"/>
      <c r="W461" s="917"/>
      <c r="X461" s="917"/>
      <c r="Y461" s="917"/>
      <c r="Z461" s="917"/>
      <c r="AA461" s="917"/>
      <c r="AB461" s="917"/>
      <c r="AC461" s="917"/>
      <c r="AD461" s="917"/>
      <c r="AE461" s="917"/>
      <c r="AF461" s="917"/>
      <c r="AG461" s="917"/>
      <c r="AH461" s="917"/>
      <c r="AI461" s="917"/>
      <c r="AJ461" s="917"/>
      <c r="AK461" s="917"/>
      <c r="AL461" s="917"/>
      <c r="AM461" s="917"/>
      <c r="AN461" s="917"/>
      <c r="AO461" s="918"/>
      <c r="AP461" s="944"/>
      <c r="AQ461" s="945"/>
      <c r="AR461" s="945"/>
      <c r="AS461" s="945"/>
      <c r="AT461" s="941"/>
      <c r="AU461" s="942"/>
      <c r="AV461" s="942"/>
      <c r="AW461" s="943"/>
    </row>
    <row r="462" spans="1:49" ht="14.25" hidden="1" customHeight="1">
      <c r="A462" s="931"/>
      <c r="B462" s="919"/>
      <c r="C462" s="920"/>
      <c r="D462" s="920"/>
      <c r="E462" s="920"/>
      <c r="F462" s="920"/>
      <c r="G462" s="920"/>
      <c r="H462" s="920"/>
      <c r="I462" s="920"/>
      <c r="J462" s="920"/>
      <c r="K462" s="920"/>
      <c r="L462" s="920"/>
      <c r="M462" s="920"/>
      <c r="N462" s="920"/>
      <c r="O462" s="920"/>
      <c r="P462" s="920"/>
      <c r="Q462" s="920"/>
      <c r="R462" s="920"/>
      <c r="S462" s="920"/>
      <c r="T462" s="920"/>
      <c r="U462" s="921"/>
      <c r="V462" s="919"/>
      <c r="W462" s="920"/>
      <c r="X462" s="920"/>
      <c r="Y462" s="920"/>
      <c r="Z462" s="920"/>
      <c r="AA462" s="920"/>
      <c r="AB462" s="920"/>
      <c r="AC462" s="920"/>
      <c r="AD462" s="920"/>
      <c r="AE462" s="920"/>
      <c r="AF462" s="920"/>
      <c r="AG462" s="920"/>
      <c r="AH462" s="920"/>
      <c r="AI462" s="920"/>
      <c r="AJ462" s="920"/>
      <c r="AK462" s="920"/>
      <c r="AL462" s="920"/>
      <c r="AM462" s="920"/>
      <c r="AN462" s="920"/>
      <c r="AO462" s="921"/>
      <c r="AP462" s="946" t="str">
        <f t="array" aca="1" ref="AP462" ca="1">IF(RepairsPhotoIdentifier62="","",IF(INDIRECT("PropertyInspectionCatagoryPhoto"&amp;RIGHT("0"&amp;RepairsPhotoIdentifier62,2))="","",INDIRECT("PropertyInspectionCatagoryPhoto"&amp;RIGHT("0"&amp;RepairsPhotoIdentifier62,2))))</f>
        <v/>
      </c>
      <c r="AQ462" s="962"/>
      <c r="AR462" s="962"/>
      <c r="AS462" s="962"/>
      <c r="AT462" s="962"/>
      <c r="AU462" s="962"/>
      <c r="AV462" s="962"/>
      <c r="AW462" s="963"/>
    </row>
    <row r="463" spans="1:49" ht="14.25" hidden="1" customHeight="1">
      <c r="A463" s="931">
        <v>63</v>
      </c>
      <c r="B463" s="913"/>
      <c r="C463" s="914"/>
      <c r="D463" s="914"/>
      <c r="E463" s="914"/>
      <c r="F463" s="914"/>
      <c r="G463" s="914"/>
      <c r="H463" s="914"/>
      <c r="I463" s="914"/>
      <c r="J463" s="914"/>
      <c r="K463" s="914"/>
      <c r="L463" s="914"/>
      <c r="M463" s="914"/>
      <c r="N463" s="914"/>
      <c r="O463" s="914"/>
      <c r="P463" s="914"/>
      <c r="Q463" s="914"/>
      <c r="R463" s="914"/>
      <c r="S463" s="914"/>
      <c r="T463" s="914"/>
      <c r="U463" s="915"/>
      <c r="V463" s="913"/>
      <c r="W463" s="914"/>
      <c r="X463" s="914"/>
      <c r="Y463" s="914"/>
      <c r="Z463" s="914"/>
      <c r="AA463" s="914"/>
      <c r="AB463" s="914"/>
      <c r="AC463" s="914"/>
      <c r="AD463" s="914"/>
      <c r="AE463" s="914"/>
      <c r="AF463" s="914"/>
      <c r="AG463" s="914"/>
      <c r="AH463" s="914"/>
      <c r="AI463" s="914"/>
      <c r="AJ463" s="914"/>
      <c r="AK463" s="914"/>
      <c r="AL463" s="914"/>
      <c r="AM463" s="914"/>
      <c r="AN463" s="914"/>
      <c r="AO463" s="915"/>
      <c r="AP463" s="450" t="s">
        <v>990</v>
      </c>
      <c r="AQ463" s="451"/>
      <c r="AR463" s="451"/>
      <c r="AS463" s="452"/>
      <c r="AT463" s="932"/>
      <c r="AU463" s="933"/>
      <c r="AV463" s="933"/>
      <c r="AW463" s="934"/>
    </row>
    <row r="464" spans="1:49" ht="14.25" hidden="1" customHeight="1">
      <c r="A464" s="931"/>
      <c r="B464" s="916"/>
      <c r="C464" s="917"/>
      <c r="D464" s="917"/>
      <c r="E464" s="917"/>
      <c r="F464" s="917"/>
      <c r="G464" s="917"/>
      <c r="H464" s="917"/>
      <c r="I464" s="917"/>
      <c r="J464" s="917"/>
      <c r="K464" s="917"/>
      <c r="L464" s="917"/>
      <c r="M464" s="917"/>
      <c r="N464" s="917"/>
      <c r="O464" s="917"/>
      <c r="P464" s="917"/>
      <c r="Q464" s="917"/>
      <c r="R464" s="917"/>
      <c r="S464" s="917"/>
      <c r="T464" s="917"/>
      <c r="U464" s="918"/>
      <c r="V464" s="916"/>
      <c r="W464" s="917"/>
      <c r="X464" s="917"/>
      <c r="Y464" s="917"/>
      <c r="Z464" s="917"/>
      <c r="AA464" s="917"/>
      <c r="AB464" s="917"/>
      <c r="AC464" s="917"/>
      <c r="AD464" s="917"/>
      <c r="AE464" s="917"/>
      <c r="AF464" s="917"/>
      <c r="AG464" s="917"/>
      <c r="AH464" s="917"/>
      <c r="AI464" s="917"/>
      <c r="AJ464" s="917"/>
      <c r="AK464" s="917"/>
      <c r="AL464" s="917"/>
      <c r="AM464" s="917"/>
      <c r="AN464" s="917"/>
      <c r="AO464" s="918"/>
      <c r="AP464" s="453" t="s">
        <v>994</v>
      </c>
      <c r="AQ464" s="262"/>
      <c r="AR464" s="262"/>
      <c r="AS464" s="262"/>
      <c r="AT464" s="910"/>
      <c r="AU464" s="911"/>
      <c r="AV464" s="911"/>
      <c r="AW464" s="912"/>
    </row>
    <row r="465" spans="1:49" ht="14.25" hidden="1" customHeight="1">
      <c r="A465" s="931"/>
      <c r="B465" s="916"/>
      <c r="C465" s="917"/>
      <c r="D465" s="917"/>
      <c r="E465" s="917"/>
      <c r="F465" s="917"/>
      <c r="G465" s="917"/>
      <c r="H465" s="917"/>
      <c r="I465" s="917"/>
      <c r="J465" s="917"/>
      <c r="K465" s="917"/>
      <c r="L465" s="917"/>
      <c r="M465" s="917"/>
      <c r="N465" s="917"/>
      <c r="O465" s="917"/>
      <c r="P465" s="917"/>
      <c r="Q465" s="917"/>
      <c r="R465" s="917"/>
      <c r="S465" s="917"/>
      <c r="T465" s="917"/>
      <c r="U465" s="918"/>
      <c r="V465" s="916"/>
      <c r="W465" s="917"/>
      <c r="X465" s="917"/>
      <c r="Y465" s="917"/>
      <c r="Z465" s="917"/>
      <c r="AA465" s="917"/>
      <c r="AB465" s="917"/>
      <c r="AC465" s="917"/>
      <c r="AD465" s="917"/>
      <c r="AE465" s="917"/>
      <c r="AF465" s="917"/>
      <c r="AG465" s="917"/>
      <c r="AH465" s="917"/>
      <c r="AI465" s="917"/>
      <c r="AJ465" s="917"/>
      <c r="AK465" s="917"/>
      <c r="AL465" s="917"/>
      <c r="AM465" s="917"/>
      <c r="AN465" s="917"/>
      <c r="AO465" s="918"/>
      <c r="AP465" s="935" t="s">
        <v>992</v>
      </c>
      <c r="AQ465" s="936"/>
      <c r="AR465" s="936"/>
      <c r="AS465" s="937"/>
      <c r="AT465" s="938"/>
      <c r="AU465" s="939"/>
      <c r="AV465" s="939"/>
      <c r="AW465" s="940"/>
    </row>
    <row r="466" spans="1:49" ht="14.25" hidden="1" customHeight="1">
      <c r="A466" s="931"/>
      <c r="B466" s="916"/>
      <c r="C466" s="917"/>
      <c r="D466" s="917"/>
      <c r="E466" s="917"/>
      <c r="F466" s="917"/>
      <c r="G466" s="917"/>
      <c r="H466" s="917"/>
      <c r="I466" s="917"/>
      <c r="J466" s="917"/>
      <c r="K466" s="917"/>
      <c r="L466" s="917"/>
      <c r="M466" s="917"/>
      <c r="N466" s="917"/>
      <c r="O466" s="917"/>
      <c r="P466" s="917"/>
      <c r="Q466" s="917"/>
      <c r="R466" s="917"/>
      <c r="S466" s="917"/>
      <c r="T466" s="917"/>
      <c r="U466" s="918"/>
      <c r="V466" s="916"/>
      <c r="W466" s="917"/>
      <c r="X466" s="917"/>
      <c r="Y466" s="917"/>
      <c r="Z466" s="917"/>
      <c r="AA466" s="917"/>
      <c r="AB466" s="917"/>
      <c r="AC466" s="917"/>
      <c r="AD466" s="917"/>
      <c r="AE466" s="917"/>
      <c r="AF466" s="917"/>
      <c r="AG466" s="917"/>
      <c r="AH466" s="917"/>
      <c r="AI466" s="917"/>
      <c r="AJ466" s="917"/>
      <c r="AK466" s="917"/>
      <c r="AL466" s="917"/>
      <c r="AM466" s="917"/>
      <c r="AN466" s="917"/>
      <c r="AO466" s="918"/>
      <c r="AP466" s="935"/>
      <c r="AQ466" s="936"/>
      <c r="AR466" s="936"/>
      <c r="AS466" s="937"/>
      <c r="AT466" s="941"/>
      <c r="AU466" s="942"/>
      <c r="AV466" s="942"/>
      <c r="AW466" s="943"/>
    </row>
    <row r="467" spans="1:49" ht="14.25" hidden="1" customHeight="1">
      <c r="A467" s="931"/>
      <c r="B467" s="916"/>
      <c r="C467" s="917"/>
      <c r="D467" s="917"/>
      <c r="E467" s="917"/>
      <c r="F467" s="917"/>
      <c r="G467" s="917"/>
      <c r="H467" s="917"/>
      <c r="I467" s="917"/>
      <c r="J467" s="917"/>
      <c r="K467" s="917"/>
      <c r="L467" s="917"/>
      <c r="M467" s="917"/>
      <c r="N467" s="917"/>
      <c r="O467" s="917"/>
      <c r="P467" s="917"/>
      <c r="Q467" s="917"/>
      <c r="R467" s="917"/>
      <c r="S467" s="917"/>
      <c r="T467" s="917"/>
      <c r="U467" s="918"/>
      <c r="V467" s="916"/>
      <c r="W467" s="917"/>
      <c r="X467" s="917"/>
      <c r="Y467" s="917"/>
      <c r="Z467" s="917"/>
      <c r="AA467" s="917"/>
      <c r="AB467" s="917"/>
      <c r="AC467" s="917"/>
      <c r="AD467" s="917"/>
      <c r="AE467" s="917"/>
      <c r="AF467" s="917"/>
      <c r="AG467" s="917"/>
      <c r="AH467" s="917"/>
      <c r="AI467" s="917"/>
      <c r="AJ467" s="917"/>
      <c r="AK467" s="917"/>
      <c r="AL467" s="917"/>
      <c r="AM467" s="917"/>
      <c r="AN467" s="917"/>
      <c r="AO467" s="918"/>
      <c r="AP467" s="944" t="s">
        <v>993</v>
      </c>
      <c r="AQ467" s="945"/>
      <c r="AR467" s="945"/>
      <c r="AS467" s="945"/>
      <c r="AT467" s="938"/>
      <c r="AU467" s="939"/>
      <c r="AV467" s="939"/>
      <c r="AW467" s="940"/>
    </row>
    <row r="468" spans="1:49" ht="14.25" hidden="1" customHeight="1">
      <c r="A468" s="931"/>
      <c r="B468" s="916"/>
      <c r="C468" s="917"/>
      <c r="D468" s="917"/>
      <c r="E468" s="917"/>
      <c r="F468" s="917"/>
      <c r="G468" s="917"/>
      <c r="H468" s="917"/>
      <c r="I468" s="917"/>
      <c r="J468" s="917"/>
      <c r="K468" s="917"/>
      <c r="L468" s="917"/>
      <c r="M468" s="917"/>
      <c r="N468" s="917"/>
      <c r="O468" s="917"/>
      <c r="P468" s="917"/>
      <c r="Q468" s="917"/>
      <c r="R468" s="917"/>
      <c r="S468" s="917"/>
      <c r="T468" s="917"/>
      <c r="U468" s="918"/>
      <c r="V468" s="916"/>
      <c r="W468" s="917"/>
      <c r="X468" s="917"/>
      <c r="Y468" s="917"/>
      <c r="Z468" s="917"/>
      <c r="AA468" s="917"/>
      <c r="AB468" s="917"/>
      <c r="AC468" s="917"/>
      <c r="AD468" s="917"/>
      <c r="AE468" s="917"/>
      <c r="AF468" s="917"/>
      <c r="AG468" s="917"/>
      <c r="AH468" s="917"/>
      <c r="AI468" s="917"/>
      <c r="AJ468" s="917"/>
      <c r="AK468" s="917"/>
      <c r="AL468" s="917"/>
      <c r="AM468" s="917"/>
      <c r="AN468" s="917"/>
      <c r="AO468" s="918"/>
      <c r="AP468" s="944"/>
      <c r="AQ468" s="945"/>
      <c r="AR468" s="945"/>
      <c r="AS468" s="945"/>
      <c r="AT468" s="941"/>
      <c r="AU468" s="942"/>
      <c r="AV468" s="942"/>
      <c r="AW468" s="943"/>
    </row>
    <row r="469" spans="1:49" ht="14.25" hidden="1" customHeight="1">
      <c r="A469" s="931"/>
      <c r="B469" s="919"/>
      <c r="C469" s="920"/>
      <c r="D469" s="920"/>
      <c r="E469" s="920"/>
      <c r="F469" s="920"/>
      <c r="G469" s="920"/>
      <c r="H469" s="920"/>
      <c r="I469" s="920"/>
      <c r="J469" s="920"/>
      <c r="K469" s="920"/>
      <c r="L469" s="920"/>
      <c r="M469" s="920"/>
      <c r="N469" s="920"/>
      <c r="O469" s="920"/>
      <c r="P469" s="920"/>
      <c r="Q469" s="920"/>
      <c r="R469" s="920"/>
      <c r="S469" s="920"/>
      <c r="T469" s="920"/>
      <c r="U469" s="921"/>
      <c r="V469" s="919"/>
      <c r="W469" s="920"/>
      <c r="X469" s="920"/>
      <c r="Y469" s="920"/>
      <c r="Z469" s="920"/>
      <c r="AA469" s="920"/>
      <c r="AB469" s="920"/>
      <c r="AC469" s="920"/>
      <c r="AD469" s="920"/>
      <c r="AE469" s="920"/>
      <c r="AF469" s="920"/>
      <c r="AG469" s="920"/>
      <c r="AH469" s="920"/>
      <c r="AI469" s="920"/>
      <c r="AJ469" s="920"/>
      <c r="AK469" s="920"/>
      <c r="AL469" s="920"/>
      <c r="AM469" s="920"/>
      <c r="AN469" s="920"/>
      <c r="AO469" s="921"/>
      <c r="AP469" s="946" t="str">
        <f t="array" aca="1" ref="AP469" ca="1">IF(RepairsPhotoIdentifier63="","",IF(INDIRECT("PropertyInspectionCatagoryPhoto"&amp;RIGHT("0"&amp;RepairsPhotoIdentifier63,2))="","",INDIRECT("PropertyInspectionCatagoryPhoto"&amp;RIGHT("0"&amp;RepairsPhotoIdentifier63,2))))</f>
        <v/>
      </c>
      <c r="AQ469" s="962"/>
      <c r="AR469" s="962"/>
      <c r="AS469" s="962"/>
      <c r="AT469" s="962"/>
      <c r="AU469" s="962"/>
      <c r="AV469" s="962"/>
      <c r="AW469" s="963"/>
    </row>
    <row r="470" spans="1:49" ht="14.25" hidden="1" customHeight="1">
      <c r="A470" s="931">
        <v>64</v>
      </c>
      <c r="B470" s="913"/>
      <c r="C470" s="914"/>
      <c r="D470" s="914"/>
      <c r="E470" s="914"/>
      <c r="F470" s="914"/>
      <c r="G470" s="914"/>
      <c r="H470" s="914"/>
      <c r="I470" s="914"/>
      <c r="J470" s="914"/>
      <c r="K470" s="914"/>
      <c r="L470" s="914"/>
      <c r="M470" s="914"/>
      <c r="N470" s="914"/>
      <c r="O470" s="914"/>
      <c r="P470" s="914"/>
      <c r="Q470" s="914"/>
      <c r="R470" s="914"/>
      <c r="S470" s="914"/>
      <c r="T470" s="914"/>
      <c r="U470" s="915"/>
      <c r="V470" s="913"/>
      <c r="W470" s="914"/>
      <c r="X470" s="914"/>
      <c r="Y470" s="914"/>
      <c r="Z470" s="914"/>
      <c r="AA470" s="914"/>
      <c r="AB470" s="914"/>
      <c r="AC470" s="914"/>
      <c r="AD470" s="914"/>
      <c r="AE470" s="914"/>
      <c r="AF470" s="914"/>
      <c r="AG470" s="914"/>
      <c r="AH470" s="914"/>
      <c r="AI470" s="914"/>
      <c r="AJ470" s="914"/>
      <c r="AK470" s="914"/>
      <c r="AL470" s="914"/>
      <c r="AM470" s="914"/>
      <c r="AN470" s="914"/>
      <c r="AO470" s="915"/>
      <c r="AP470" s="450" t="s">
        <v>990</v>
      </c>
      <c r="AQ470" s="451"/>
      <c r="AR470" s="451"/>
      <c r="AS470" s="452"/>
      <c r="AT470" s="932"/>
      <c r="AU470" s="933"/>
      <c r="AV470" s="933"/>
      <c r="AW470" s="934"/>
    </row>
    <row r="471" spans="1:49" ht="14.25" hidden="1" customHeight="1">
      <c r="A471" s="931"/>
      <c r="B471" s="916"/>
      <c r="C471" s="917"/>
      <c r="D471" s="917"/>
      <c r="E471" s="917"/>
      <c r="F471" s="917"/>
      <c r="G471" s="917"/>
      <c r="H471" s="917"/>
      <c r="I471" s="917"/>
      <c r="J471" s="917"/>
      <c r="K471" s="917"/>
      <c r="L471" s="917"/>
      <c r="M471" s="917"/>
      <c r="N471" s="917"/>
      <c r="O471" s="917"/>
      <c r="P471" s="917"/>
      <c r="Q471" s="917"/>
      <c r="R471" s="917"/>
      <c r="S471" s="917"/>
      <c r="T471" s="917"/>
      <c r="U471" s="918"/>
      <c r="V471" s="916"/>
      <c r="W471" s="917"/>
      <c r="X471" s="917"/>
      <c r="Y471" s="917"/>
      <c r="Z471" s="917"/>
      <c r="AA471" s="917"/>
      <c r="AB471" s="917"/>
      <c r="AC471" s="917"/>
      <c r="AD471" s="917"/>
      <c r="AE471" s="917"/>
      <c r="AF471" s="917"/>
      <c r="AG471" s="917"/>
      <c r="AH471" s="917"/>
      <c r="AI471" s="917"/>
      <c r="AJ471" s="917"/>
      <c r="AK471" s="917"/>
      <c r="AL471" s="917"/>
      <c r="AM471" s="917"/>
      <c r="AN471" s="917"/>
      <c r="AO471" s="918"/>
      <c r="AP471" s="453" t="s">
        <v>991</v>
      </c>
      <c r="AQ471" s="262"/>
      <c r="AR471" s="262"/>
      <c r="AS471" s="262"/>
      <c r="AT471" s="910"/>
      <c r="AU471" s="911"/>
      <c r="AV471" s="911"/>
      <c r="AW471" s="912"/>
    </row>
    <row r="472" spans="1:49" ht="14.25" hidden="1" customHeight="1">
      <c r="A472" s="931"/>
      <c r="B472" s="916"/>
      <c r="C472" s="917"/>
      <c r="D472" s="917"/>
      <c r="E472" s="917"/>
      <c r="F472" s="917"/>
      <c r="G472" s="917"/>
      <c r="H472" s="917"/>
      <c r="I472" s="917"/>
      <c r="J472" s="917"/>
      <c r="K472" s="917"/>
      <c r="L472" s="917"/>
      <c r="M472" s="917"/>
      <c r="N472" s="917"/>
      <c r="O472" s="917"/>
      <c r="P472" s="917"/>
      <c r="Q472" s="917"/>
      <c r="R472" s="917"/>
      <c r="S472" s="917"/>
      <c r="T472" s="917"/>
      <c r="U472" s="918"/>
      <c r="V472" s="916"/>
      <c r="W472" s="917"/>
      <c r="X472" s="917"/>
      <c r="Y472" s="917"/>
      <c r="Z472" s="917"/>
      <c r="AA472" s="917"/>
      <c r="AB472" s="917"/>
      <c r="AC472" s="917"/>
      <c r="AD472" s="917"/>
      <c r="AE472" s="917"/>
      <c r="AF472" s="917"/>
      <c r="AG472" s="917"/>
      <c r="AH472" s="917"/>
      <c r="AI472" s="917"/>
      <c r="AJ472" s="917"/>
      <c r="AK472" s="917"/>
      <c r="AL472" s="917"/>
      <c r="AM472" s="917"/>
      <c r="AN472" s="917"/>
      <c r="AO472" s="918"/>
      <c r="AP472" s="935" t="s">
        <v>992</v>
      </c>
      <c r="AQ472" s="936"/>
      <c r="AR472" s="936"/>
      <c r="AS472" s="937"/>
      <c r="AT472" s="938"/>
      <c r="AU472" s="939"/>
      <c r="AV472" s="939"/>
      <c r="AW472" s="940"/>
    </row>
    <row r="473" spans="1:49" ht="14.25" hidden="1" customHeight="1">
      <c r="A473" s="931"/>
      <c r="B473" s="916"/>
      <c r="C473" s="917"/>
      <c r="D473" s="917"/>
      <c r="E473" s="917"/>
      <c r="F473" s="917"/>
      <c r="G473" s="917"/>
      <c r="H473" s="917"/>
      <c r="I473" s="917"/>
      <c r="J473" s="917"/>
      <c r="K473" s="917"/>
      <c r="L473" s="917"/>
      <c r="M473" s="917"/>
      <c r="N473" s="917"/>
      <c r="O473" s="917"/>
      <c r="P473" s="917"/>
      <c r="Q473" s="917"/>
      <c r="R473" s="917"/>
      <c r="S473" s="917"/>
      <c r="T473" s="917"/>
      <c r="U473" s="918"/>
      <c r="V473" s="916"/>
      <c r="W473" s="917"/>
      <c r="X473" s="917"/>
      <c r="Y473" s="917"/>
      <c r="Z473" s="917"/>
      <c r="AA473" s="917"/>
      <c r="AB473" s="917"/>
      <c r="AC473" s="917"/>
      <c r="AD473" s="917"/>
      <c r="AE473" s="917"/>
      <c r="AF473" s="917"/>
      <c r="AG473" s="917"/>
      <c r="AH473" s="917"/>
      <c r="AI473" s="917"/>
      <c r="AJ473" s="917"/>
      <c r="AK473" s="917"/>
      <c r="AL473" s="917"/>
      <c r="AM473" s="917"/>
      <c r="AN473" s="917"/>
      <c r="AO473" s="918"/>
      <c r="AP473" s="935"/>
      <c r="AQ473" s="936"/>
      <c r="AR473" s="936"/>
      <c r="AS473" s="937"/>
      <c r="AT473" s="941"/>
      <c r="AU473" s="942"/>
      <c r="AV473" s="942"/>
      <c r="AW473" s="943"/>
    </row>
    <row r="474" spans="1:49" ht="14.25" hidden="1" customHeight="1">
      <c r="A474" s="931"/>
      <c r="B474" s="916"/>
      <c r="C474" s="917"/>
      <c r="D474" s="917"/>
      <c r="E474" s="917"/>
      <c r="F474" s="917"/>
      <c r="G474" s="917"/>
      <c r="H474" s="917"/>
      <c r="I474" s="917"/>
      <c r="J474" s="917"/>
      <c r="K474" s="917"/>
      <c r="L474" s="917"/>
      <c r="M474" s="917"/>
      <c r="N474" s="917"/>
      <c r="O474" s="917"/>
      <c r="P474" s="917"/>
      <c r="Q474" s="917"/>
      <c r="R474" s="917"/>
      <c r="S474" s="917"/>
      <c r="T474" s="917"/>
      <c r="U474" s="918"/>
      <c r="V474" s="916"/>
      <c r="W474" s="917"/>
      <c r="X474" s="917"/>
      <c r="Y474" s="917"/>
      <c r="Z474" s="917"/>
      <c r="AA474" s="917"/>
      <c r="AB474" s="917"/>
      <c r="AC474" s="917"/>
      <c r="AD474" s="917"/>
      <c r="AE474" s="917"/>
      <c r="AF474" s="917"/>
      <c r="AG474" s="917"/>
      <c r="AH474" s="917"/>
      <c r="AI474" s="917"/>
      <c r="AJ474" s="917"/>
      <c r="AK474" s="917"/>
      <c r="AL474" s="917"/>
      <c r="AM474" s="917"/>
      <c r="AN474" s="917"/>
      <c r="AO474" s="918"/>
      <c r="AP474" s="944" t="s">
        <v>993</v>
      </c>
      <c r="AQ474" s="945"/>
      <c r="AR474" s="945"/>
      <c r="AS474" s="945"/>
      <c r="AT474" s="938"/>
      <c r="AU474" s="939"/>
      <c r="AV474" s="939"/>
      <c r="AW474" s="940"/>
    </row>
    <row r="475" spans="1:49" ht="14.25" hidden="1" customHeight="1">
      <c r="A475" s="931"/>
      <c r="B475" s="916"/>
      <c r="C475" s="917"/>
      <c r="D475" s="917"/>
      <c r="E475" s="917"/>
      <c r="F475" s="917"/>
      <c r="G475" s="917"/>
      <c r="H475" s="917"/>
      <c r="I475" s="917"/>
      <c r="J475" s="917"/>
      <c r="K475" s="917"/>
      <c r="L475" s="917"/>
      <c r="M475" s="917"/>
      <c r="N475" s="917"/>
      <c r="O475" s="917"/>
      <c r="P475" s="917"/>
      <c r="Q475" s="917"/>
      <c r="R475" s="917"/>
      <c r="S475" s="917"/>
      <c r="T475" s="917"/>
      <c r="U475" s="918"/>
      <c r="V475" s="916"/>
      <c r="W475" s="917"/>
      <c r="X475" s="917"/>
      <c r="Y475" s="917"/>
      <c r="Z475" s="917"/>
      <c r="AA475" s="917"/>
      <c r="AB475" s="917"/>
      <c r="AC475" s="917"/>
      <c r="AD475" s="917"/>
      <c r="AE475" s="917"/>
      <c r="AF475" s="917"/>
      <c r="AG475" s="917"/>
      <c r="AH475" s="917"/>
      <c r="AI475" s="917"/>
      <c r="AJ475" s="917"/>
      <c r="AK475" s="917"/>
      <c r="AL475" s="917"/>
      <c r="AM475" s="917"/>
      <c r="AN475" s="917"/>
      <c r="AO475" s="918"/>
      <c r="AP475" s="944"/>
      <c r="AQ475" s="945"/>
      <c r="AR475" s="945"/>
      <c r="AS475" s="945"/>
      <c r="AT475" s="941"/>
      <c r="AU475" s="942"/>
      <c r="AV475" s="942"/>
      <c r="AW475" s="943"/>
    </row>
    <row r="476" spans="1:49" ht="14.25" hidden="1" customHeight="1">
      <c r="A476" s="931"/>
      <c r="B476" s="919"/>
      <c r="C476" s="920"/>
      <c r="D476" s="920"/>
      <c r="E476" s="920"/>
      <c r="F476" s="920"/>
      <c r="G476" s="920"/>
      <c r="H476" s="920"/>
      <c r="I476" s="920"/>
      <c r="J476" s="920"/>
      <c r="K476" s="920"/>
      <c r="L476" s="920"/>
      <c r="M476" s="920"/>
      <c r="N476" s="920"/>
      <c r="O476" s="920"/>
      <c r="P476" s="920"/>
      <c r="Q476" s="920"/>
      <c r="R476" s="920"/>
      <c r="S476" s="920"/>
      <c r="T476" s="920"/>
      <c r="U476" s="921"/>
      <c r="V476" s="919"/>
      <c r="W476" s="920"/>
      <c r="X476" s="920"/>
      <c r="Y476" s="920"/>
      <c r="Z476" s="920"/>
      <c r="AA476" s="920"/>
      <c r="AB476" s="920"/>
      <c r="AC476" s="920"/>
      <c r="AD476" s="920"/>
      <c r="AE476" s="920"/>
      <c r="AF476" s="920"/>
      <c r="AG476" s="920"/>
      <c r="AH476" s="920"/>
      <c r="AI476" s="920"/>
      <c r="AJ476" s="920"/>
      <c r="AK476" s="920"/>
      <c r="AL476" s="920"/>
      <c r="AM476" s="920"/>
      <c r="AN476" s="920"/>
      <c r="AO476" s="921"/>
      <c r="AP476" s="946" t="str">
        <f t="array" aca="1" ref="AP476" ca="1">IF(RepairsPhotoIdentifier64="","",IF(INDIRECT("PropertyInspectionCatagoryPhoto"&amp;RIGHT("0"&amp;RepairsPhotoIdentifier64,2))="","",INDIRECT("PropertyInspectionCatagoryPhoto"&amp;RIGHT("0"&amp;RepairsPhotoIdentifier64,2))))</f>
        <v/>
      </c>
      <c r="AQ476" s="962"/>
      <c r="AR476" s="962"/>
      <c r="AS476" s="962"/>
      <c r="AT476" s="962"/>
      <c r="AU476" s="962"/>
      <c r="AV476" s="962"/>
      <c r="AW476" s="963"/>
    </row>
    <row r="477" spans="1:49" ht="14.25" hidden="1" customHeight="1">
      <c r="A477" s="931">
        <v>65</v>
      </c>
      <c r="B477" s="913"/>
      <c r="C477" s="914"/>
      <c r="D477" s="914"/>
      <c r="E477" s="914"/>
      <c r="F477" s="914"/>
      <c r="G477" s="914"/>
      <c r="H477" s="914"/>
      <c r="I477" s="914"/>
      <c r="J477" s="914"/>
      <c r="K477" s="914"/>
      <c r="L477" s="914"/>
      <c r="M477" s="914"/>
      <c r="N477" s="914"/>
      <c r="O477" s="914"/>
      <c r="P477" s="914"/>
      <c r="Q477" s="914"/>
      <c r="R477" s="914"/>
      <c r="S477" s="914"/>
      <c r="T477" s="914"/>
      <c r="U477" s="915"/>
      <c r="V477" s="913"/>
      <c r="W477" s="914"/>
      <c r="X477" s="914"/>
      <c r="Y477" s="914"/>
      <c r="Z477" s="914"/>
      <c r="AA477" s="914"/>
      <c r="AB477" s="914"/>
      <c r="AC477" s="914"/>
      <c r="AD477" s="914"/>
      <c r="AE477" s="914"/>
      <c r="AF477" s="914"/>
      <c r="AG477" s="914"/>
      <c r="AH477" s="914"/>
      <c r="AI477" s="914"/>
      <c r="AJ477" s="914"/>
      <c r="AK477" s="914"/>
      <c r="AL477" s="914"/>
      <c r="AM477" s="914"/>
      <c r="AN477" s="914"/>
      <c r="AO477" s="915"/>
      <c r="AP477" s="450" t="s">
        <v>990</v>
      </c>
      <c r="AQ477" s="451"/>
      <c r="AR477" s="451"/>
      <c r="AS477" s="452"/>
      <c r="AT477" s="932"/>
      <c r="AU477" s="933"/>
      <c r="AV477" s="933"/>
      <c r="AW477" s="934"/>
    </row>
    <row r="478" spans="1:49" ht="14.25" hidden="1" customHeight="1">
      <c r="A478" s="931"/>
      <c r="B478" s="916"/>
      <c r="C478" s="917"/>
      <c r="D478" s="917"/>
      <c r="E478" s="917"/>
      <c r="F478" s="917"/>
      <c r="G478" s="917"/>
      <c r="H478" s="917"/>
      <c r="I478" s="917"/>
      <c r="J478" s="917"/>
      <c r="K478" s="917"/>
      <c r="L478" s="917"/>
      <c r="M478" s="917"/>
      <c r="N478" s="917"/>
      <c r="O478" s="917"/>
      <c r="P478" s="917"/>
      <c r="Q478" s="917"/>
      <c r="R478" s="917"/>
      <c r="S478" s="917"/>
      <c r="T478" s="917"/>
      <c r="U478" s="918"/>
      <c r="V478" s="916"/>
      <c r="W478" s="917"/>
      <c r="X478" s="917"/>
      <c r="Y478" s="917"/>
      <c r="Z478" s="917"/>
      <c r="AA478" s="917"/>
      <c r="AB478" s="917"/>
      <c r="AC478" s="917"/>
      <c r="AD478" s="917"/>
      <c r="AE478" s="917"/>
      <c r="AF478" s="917"/>
      <c r="AG478" s="917"/>
      <c r="AH478" s="917"/>
      <c r="AI478" s="917"/>
      <c r="AJ478" s="917"/>
      <c r="AK478" s="917"/>
      <c r="AL478" s="917"/>
      <c r="AM478" s="917"/>
      <c r="AN478" s="917"/>
      <c r="AO478" s="918"/>
      <c r="AP478" s="453" t="s">
        <v>994</v>
      </c>
      <c r="AQ478" s="262"/>
      <c r="AR478" s="262"/>
      <c r="AS478" s="262"/>
      <c r="AT478" s="910"/>
      <c r="AU478" s="911"/>
      <c r="AV478" s="911"/>
      <c r="AW478" s="912"/>
    </row>
    <row r="479" spans="1:49" ht="14.25" hidden="1" customHeight="1">
      <c r="A479" s="931"/>
      <c r="B479" s="916"/>
      <c r="C479" s="917"/>
      <c r="D479" s="917"/>
      <c r="E479" s="917"/>
      <c r="F479" s="917"/>
      <c r="G479" s="917"/>
      <c r="H479" s="917"/>
      <c r="I479" s="917"/>
      <c r="J479" s="917"/>
      <c r="K479" s="917"/>
      <c r="L479" s="917"/>
      <c r="M479" s="917"/>
      <c r="N479" s="917"/>
      <c r="O479" s="917"/>
      <c r="P479" s="917"/>
      <c r="Q479" s="917"/>
      <c r="R479" s="917"/>
      <c r="S479" s="917"/>
      <c r="T479" s="917"/>
      <c r="U479" s="918"/>
      <c r="V479" s="916"/>
      <c r="W479" s="917"/>
      <c r="X479" s="917"/>
      <c r="Y479" s="917"/>
      <c r="Z479" s="917"/>
      <c r="AA479" s="917"/>
      <c r="AB479" s="917"/>
      <c r="AC479" s="917"/>
      <c r="AD479" s="917"/>
      <c r="AE479" s="917"/>
      <c r="AF479" s="917"/>
      <c r="AG479" s="917"/>
      <c r="AH479" s="917"/>
      <c r="AI479" s="917"/>
      <c r="AJ479" s="917"/>
      <c r="AK479" s="917"/>
      <c r="AL479" s="917"/>
      <c r="AM479" s="917"/>
      <c r="AN479" s="917"/>
      <c r="AO479" s="918"/>
      <c r="AP479" s="935" t="s">
        <v>992</v>
      </c>
      <c r="AQ479" s="936"/>
      <c r="AR479" s="936"/>
      <c r="AS479" s="937"/>
      <c r="AT479" s="938"/>
      <c r="AU479" s="939"/>
      <c r="AV479" s="939"/>
      <c r="AW479" s="940"/>
    </row>
    <row r="480" spans="1:49" ht="14.25" hidden="1" customHeight="1">
      <c r="A480" s="931"/>
      <c r="B480" s="916"/>
      <c r="C480" s="917"/>
      <c r="D480" s="917"/>
      <c r="E480" s="917"/>
      <c r="F480" s="917"/>
      <c r="G480" s="917"/>
      <c r="H480" s="917"/>
      <c r="I480" s="917"/>
      <c r="J480" s="917"/>
      <c r="K480" s="917"/>
      <c r="L480" s="917"/>
      <c r="M480" s="917"/>
      <c r="N480" s="917"/>
      <c r="O480" s="917"/>
      <c r="P480" s="917"/>
      <c r="Q480" s="917"/>
      <c r="R480" s="917"/>
      <c r="S480" s="917"/>
      <c r="T480" s="917"/>
      <c r="U480" s="918"/>
      <c r="V480" s="916"/>
      <c r="W480" s="917"/>
      <c r="X480" s="917"/>
      <c r="Y480" s="917"/>
      <c r="Z480" s="917"/>
      <c r="AA480" s="917"/>
      <c r="AB480" s="917"/>
      <c r="AC480" s="917"/>
      <c r="AD480" s="917"/>
      <c r="AE480" s="917"/>
      <c r="AF480" s="917"/>
      <c r="AG480" s="917"/>
      <c r="AH480" s="917"/>
      <c r="AI480" s="917"/>
      <c r="AJ480" s="917"/>
      <c r="AK480" s="917"/>
      <c r="AL480" s="917"/>
      <c r="AM480" s="917"/>
      <c r="AN480" s="917"/>
      <c r="AO480" s="918"/>
      <c r="AP480" s="935"/>
      <c r="AQ480" s="936"/>
      <c r="AR480" s="936"/>
      <c r="AS480" s="937"/>
      <c r="AT480" s="941"/>
      <c r="AU480" s="942"/>
      <c r="AV480" s="942"/>
      <c r="AW480" s="943"/>
    </row>
    <row r="481" spans="1:49" ht="14.25" hidden="1" customHeight="1">
      <c r="A481" s="931"/>
      <c r="B481" s="916"/>
      <c r="C481" s="917"/>
      <c r="D481" s="917"/>
      <c r="E481" s="917"/>
      <c r="F481" s="917"/>
      <c r="G481" s="917"/>
      <c r="H481" s="917"/>
      <c r="I481" s="917"/>
      <c r="J481" s="917"/>
      <c r="K481" s="917"/>
      <c r="L481" s="917"/>
      <c r="M481" s="917"/>
      <c r="N481" s="917"/>
      <c r="O481" s="917"/>
      <c r="P481" s="917"/>
      <c r="Q481" s="917"/>
      <c r="R481" s="917"/>
      <c r="S481" s="917"/>
      <c r="T481" s="917"/>
      <c r="U481" s="918"/>
      <c r="V481" s="916"/>
      <c r="W481" s="917"/>
      <c r="X481" s="917"/>
      <c r="Y481" s="917"/>
      <c r="Z481" s="917"/>
      <c r="AA481" s="917"/>
      <c r="AB481" s="917"/>
      <c r="AC481" s="917"/>
      <c r="AD481" s="917"/>
      <c r="AE481" s="917"/>
      <c r="AF481" s="917"/>
      <c r="AG481" s="917"/>
      <c r="AH481" s="917"/>
      <c r="AI481" s="917"/>
      <c r="AJ481" s="917"/>
      <c r="AK481" s="917"/>
      <c r="AL481" s="917"/>
      <c r="AM481" s="917"/>
      <c r="AN481" s="917"/>
      <c r="AO481" s="918"/>
      <c r="AP481" s="944" t="s">
        <v>993</v>
      </c>
      <c r="AQ481" s="945"/>
      <c r="AR481" s="945"/>
      <c r="AS481" s="945"/>
      <c r="AT481" s="938"/>
      <c r="AU481" s="939"/>
      <c r="AV481" s="939"/>
      <c r="AW481" s="940"/>
    </row>
    <row r="482" spans="1:49" ht="14.25" hidden="1" customHeight="1">
      <c r="A482" s="931"/>
      <c r="B482" s="916"/>
      <c r="C482" s="917"/>
      <c r="D482" s="917"/>
      <c r="E482" s="917"/>
      <c r="F482" s="917"/>
      <c r="G482" s="917"/>
      <c r="H482" s="917"/>
      <c r="I482" s="917"/>
      <c r="J482" s="917"/>
      <c r="K482" s="917"/>
      <c r="L482" s="917"/>
      <c r="M482" s="917"/>
      <c r="N482" s="917"/>
      <c r="O482" s="917"/>
      <c r="P482" s="917"/>
      <c r="Q482" s="917"/>
      <c r="R482" s="917"/>
      <c r="S482" s="917"/>
      <c r="T482" s="917"/>
      <c r="U482" s="918"/>
      <c r="V482" s="916"/>
      <c r="W482" s="917"/>
      <c r="X482" s="917"/>
      <c r="Y482" s="917"/>
      <c r="Z482" s="917"/>
      <c r="AA482" s="917"/>
      <c r="AB482" s="917"/>
      <c r="AC482" s="917"/>
      <c r="AD482" s="917"/>
      <c r="AE482" s="917"/>
      <c r="AF482" s="917"/>
      <c r="AG482" s="917"/>
      <c r="AH482" s="917"/>
      <c r="AI482" s="917"/>
      <c r="AJ482" s="917"/>
      <c r="AK482" s="917"/>
      <c r="AL482" s="917"/>
      <c r="AM482" s="917"/>
      <c r="AN482" s="917"/>
      <c r="AO482" s="918"/>
      <c r="AP482" s="944"/>
      <c r="AQ482" s="945"/>
      <c r="AR482" s="945"/>
      <c r="AS482" s="945"/>
      <c r="AT482" s="941"/>
      <c r="AU482" s="942"/>
      <c r="AV482" s="942"/>
      <c r="AW482" s="943"/>
    </row>
    <row r="483" spans="1:49" ht="14.25" hidden="1" customHeight="1">
      <c r="A483" s="931"/>
      <c r="B483" s="919"/>
      <c r="C483" s="920"/>
      <c r="D483" s="920"/>
      <c r="E483" s="920"/>
      <c r="F483" s="920"/>
      <c r="G483" s="920"/>
      <c r="H483" s="920"/>
      <c r="I483" s="920"/>
      <c r="J483" s="920"/>
      <c r="K483" s="920"/>
      <c r="L483" s="920"/>
      <c r="M483" s="920"/>
      <c r="N483" s="920"/>
      <c r="O483" s="920"/>
      <c r="P483" s="920"/>
      <c r="Q483" s="920"/>
      <c r="R483" s="920"/>
      <c r="S483" s="920"/>
      <c r="T483" s="920"/>
      <c r="U483" s="921"/>
      <c r="V483" s="919"/>
      <c r="W483" s="920"/>
      <c r="X483" s="920"/>
      <c r="Y483" s="920"/>
      <c r="Z483" s="920"/>
      <c r="AA483" s="920"/>
      <c r="AB483" s="920"/>
      <c r="AC483" s="920"/>
      <c r="AD483" s="920"/>
      <c r="AE483" s="920"/>
      <c r="AF483" s="920"/>
      <c r="AG483" s="920"/>
      <c r="AH483" s="920"/>
      <c r="AI483" s="920"/>
      <c r="AJ483" s="920"/>
      <c r="AK483" s="920"/>
      <c r="AL483" s="920"/>
      <c r="AM483" s="920"/>
      <c r="AN483" s="920"/>
      <c r="AO483" s="921"/>
      <c r="AP483" s="946" t="str">
        <f t="array" aca="1" ref="AP483" ca="1">IF(RepairsPhotoIdentifier65="","",IF(INDIRECT("PropertyInspectionCatagoryPhoto"&amp;RIGHT("0"&amp;RepairsPhotoIdentifier65,2))="","",INDIRECT("PropertyInspectionCatagoryPhoto"&amp;RIGHT("0"&amp;RepairsPhotoIdentifier65,2))))</f>
        <v/>
      </c>
      <c r="AQ483" s="962"/>
      <c r="AR483" s="962"/>
      <c r="AS483" s="962"/>
      <c r="AT483" s="962"/>
      <c r="AU483" s="962"/>
      <c r="AV483" s="962"/>
      <c r="AW483" s="963"/>
    </row>
    <row r="484" spans="1:49" ht="14.25" hidden="1" customHeight="1">
      <c r="A484" s="931">
        <v>66</v>
      </c>
      <c r="B484" s="913"/>
      <c r="C484" s="914"/>
      <c r="D484" s="914"/>
      <c r="E484" s="914"/>
      <c r="F484" s="914"/>
      <c r="G484" s="914"/>
      <c r="H484" s="914"/>
      <c r="I484" s="914"/>
      <c r="J484" s="914"/>
      <c r="K484" s="914"/>
      <c r="L484" s="914"/>
      <c r="M484" s="914"/>
      <c r="N484" s="914"/>
      <c r="O484" s="914"/>
      <c r="P484" s="914"/>
      <c r="Q484" s="914"/>
      <c r="R484" s="914"/>
      <c r="S484" s="914"/>
      <c r="T484" s="914"/>
      <c r="U484" s="915"/>
      <c r="V484" s="913"/>
      <c r="W484" s="914"/>
      <c r="X484" s="914"/>
      <c r="Y484" s="914"/>
      <c r="Z484" s="914"/>
      <c r="AA484" s="914"/>
      <c r="AB484" s="914"/>
      <c r="AC484" s="914"/>
      <c r="AD484" s="914"/>
      <c r="AE484" s="914"/>
      <c r="AF484" s="914"/>
      <c r="AG484" s="914"/>
      <c r="AH484" s="914"/>
      <c r="AI484" s="914"/>
      <c r="AJ484" s="914"/>
      <c r="AK484" s="914"/>
      <c r="AL484" s="914"/>
      <c r="AM484" s="914"/>
      <c r="AN484" s="914"/>
      <c r="AO484" s="915"/>
      <c r="AP484" s="450" t="s">
        <v>990</v>
      </c>
      <c r="AQ484" s="451"/>
      <c r="AR484" s="451"/>
      <c r="AS484" s="452"/>
      <c r="AT484" s="932"/>
      <c r="AU484" s="933"/>
      <c r="AV484" s="933"/>
      <c r="AW484" s="934"/>
    </row>
    <row r="485" spans="1:49" ht="14.25" hidden="1" customHeight="1">
      <c r="A485" s="931"/>
      <c r="B485" s="916"/>
      <c r="C485" s="917"/>
      <c r="D485" s="917"/>
      <c r="E485" s="917"/>
      <c r="F485" s="917"/>
      <c r="G485" s="917"/>
      <c r="H485" s="917"/>
      <c r="I485" s="917"/>
      <c r="J485" s="917"/>
      <c r="K485" s="917"/>
      <c r="L485" s="917"/>
      <c r="M485" s="917"/>
      <c r="N485" s="917"/>
      <c r="O485" s="917"/>
      <c r="P485" s="917"/>
      <c r="Q485" s="917"/>
      <c r="R485" s="917"/>
      <c r="S485" s="917"/>
      <c r="T485" s="917"/>
      <c r="U485" s="918"/>
      <c r="V485" s="916"/>
      <c r="W485" s="917"/>
      <c r="X485" s="917"/>
      <c r="Y485" s="917"/>
      <c r="Z485" s="917"/>
      <c r="AA485" s="917"/>
      <c r="AB485" s="917"/>
      <c r="AC485" s="917"/>
      <c r="AD485" s="917"/>
      <c r="AE485" s="917"/>
      <c r="AF485" s="917"/>
      <c r="AG485" s="917"/>
      <c r="AH485" s="917"/>
      <c r="AI485" s="917"/>
      <c r="AJ485" s="917"/>
      <c r="AK485" s="917"/>
      <c r="AL485" s="917"/>
      <c r="AM485" s="917"/>
      <c r="AN485" s="917"/>
      <c r="AO485" s="918"/>
      <c r="AP485" s="453" t="s">
        <v>991</v>
      </c>
      <c r="AQ485" s="262"/>
      <c r="AR485" s="262"/>
      <c r="AS485" s="262"/>
      <c r="AT485" s="910"/>
      <c r="AU485" s="911"/>
      <c r="AV485" s="911"/>
      <c r="AW485" s="912"/>
    </row>
    <row r="486" spans="1:49" ht="14.25" hidden="1" customHeight="1">
      <c r="A486" s="931"/>
      <c r="B486" s="916"/>
      <c r="C486" s="917"/>
      <c r="D486" s="917"/>
      <c r="E486" s="917"/>
      <c r="F486" s="917"/>
      <c r="G486" s="917"/>
      <c r="H486" s="917"/>
      <c r="I486" s="917"/>
      <c r="J486" s="917"/>
      <c r="K486" s="917"/>
      <c r="L486" s="917"/>
      <c r="M486" s="917"/>
      <c r="N486" s="917"/>
      <c r="O486" s="917"/>
      <c r="P486" s="917"/>
      <c r="Q486" s="917"/>
      <c r="R486" s="917"/>
      <c r="S486" s="917"/>
      <c r="T486" s="917"/>
      <c r="U486" s="918"/>
      <c r="V486" s="916"/>
      <c r="W486" s="917"/>
      <c r="X486" s="917"/>
      <c r="Y486" s="917"/>
      <c r="Z486" s="917"/>
      <c r="AA486" s="917"/>
      <c r="AB486" s="917"/>
      <c r="AC486" s="917"/>
      <c r="AD486" s="917"/>
      <c r="AE486" s="917"/>
      <c r="AF486" s="917"/>
      <c r="AG486" s="917"/>
      <c r="AH486" s="917"/>
      <c r="AI486" s="917"/>
      <c r="AJ486" s="917"/>
      <c r="AK486" s="917"/>
      <c r="AL486" s="917"/>
      <c r="AM486" s="917"/>
      <c r="AN486" s="917"/>
      <c r="AO486" s="918"/>
      <c r="AP486" s="935" t="s">
        <v>992</v>
      </c>
      <c r="AQ486" s="936"/>
      <c r="AR486" s="936"/>
      <c r="AS486" s="937"/>
      <c r="AT486" s="938"/>
      <c r="AU486" s="939"/>
      <c r="AV486" s="939"/>
      <c r="AW486" s="940"/>
    </row>
    <row r="487" spans="1:49" ht="14.25" hidden="1" customHeight="1">
      <c r="A487" s="931"/>
      <c r="B487" s="916"/>
      <c r="C487" s="917"/>
      <c r="D487" s="917"/>
      <c r="E487" s="917"/>
      <c r="F487" s="917"/>
      <c r="G487" s="917"/>
      <c r="H487" s="917"/>
      <c r="I487" s="917"/>
      <c r="J487" s="917"/>
      <c r="K487" s="917"/>
      <c r="L487" s="917"/>
      <c r="M487" s="917"/>
      <c r="N487" s="917"/>
      <c r="O487" s="917"/>
      <c r="P487" s="917"/>
      <c r="Q487" s="917"/>
      <c r="R487" s="917"/>
      <c r="S487" s="917"/>
      <c r="T487" s="917"/>
      <c r="U487" s="918"/>
      <c r="V487" s="916"/>
      <c r="W487" s="917"/>
      <c r="X487" s="917"/>
      <c r="Y487" s="917"/>
      <c r="Z487" s="917"/>
      <c r="AA487" s="917"/>
      <c r="AB487" s="917"/>
      <c r="AC487" s="917"/>
      <c r="AD487" s="917"/>
      <c r="AE487" s="917"/>
      <c r="AF487" s="917"/>
      <c r="AG487" s="917"/>
      <c r="AH487" s="917"/>
      <c r="AI487" s="917"/>
      <c r="AJ487" s="917"/>
      <c r="AK487" s="917"/>
      <c r="AL487" s="917"/>
      <c r="AM487" s="917"/>
      <c r="AN487" s="917"/>
      <c r="AO487" s="918"/>
      <c r="AP487" s="935"/>
      <c r="AQ487" s="936"/>
      <c r="AR487" s="936"/>
      <c r="AS487" s="937"/>
      <c r="AT487" s="941"/>
      <c r="AU487" s="942"/>
      <c r="AV487" s="942"/>
      <c r="AW487" s="943"/>
    </row>
    <row r="488" spans="1:49" ht="14.25" hidden="1" customHeight="1">
      <c r="A488" s="931"/>
      <c r="B488" s="916"/>
      <c r="C488" s="917"/>
      <c r="D488" s="917"/>
      <c r="E488" s="917"/>
      <c r="F488" s="917"/>
      <c r="G488" s="917"/>
      <c r="H488" s="917"/>
      <c r="I488" s="917"/>
      <c r="J488" s="917"/>
      <c r="K488" s="917"/>
      <c r="L488" s="917"/>
      <c r="M488" s="917"/>
      <c r="N488" s="917"/>
      <c r="O488" s="917"/>
      <c r="P488" s="917"/>
      <c r="Q488" s="917"/>
      <c r="R488" s="917"/>
      <c r="S488" s="917"/>
      <c r="T488" s="917"/>
      <c r="U488" s="918"/>
      <c r="V488" s="916"/>
      <c r="W488" s="917"/>
      <c r="X488" s="917"/>
      <c r="Y488" s="917"/>
      <c r="Z488" s="917"/>
      <c r="AA488" s="917"/>
      <c r="AB488" s="917"/>
      <c r="AC488" s="917"/>
      <c r="AD488" s="917"/>
      <c r="AE488" s="917"/>
      <c r="AF488" s="917"/>
      <c r="AG488" s="917"/>
      <c r="AH488" s="917"/>
      <c r="AI488" s="917"/>
      <c r="AJ488" s="917"/>
      <c r="AK488" s="917"/>
      <c r="AL488" s="917"/>
      <c r="AM488" s="917"/>
      <c r="AN488" s="917"/>
      <c r="AO488" s="918"/>
      <c r="AP488" s="944" t="s">
        <v>993</v>
      </c>
      <c r="AQ488" s="945"/>
      <c r="AR488" s="945"/>
      <c r="AS488" s="945"/>
      <c r="AT488" s="938"/>
      <c r="AU488" s="939"/>
      <c r="AV488" s="939"/>
      <c r="AW488" s="940"/>
    </row>
    <row r="489" spans="1:49" ht="14.25" hidden="1" customHeight="1">
      <c r="A489" s="931"/>
      <c r="B489" s="916"/>
      <c r="C489" s="917"/>
      <c r="D489" s="917"/>
      <c r="E489" s="917"/>
      <c r="F489" s="917"/>
      <c r="G489" s="917"/>
      <c r="H489" s="917"/>
      <c r="I489" s="917"/>
      <c r="J489" s="917"/>
      <c r="K489" s="917"/>
      <c r="L489" s="917"/>
      <c r="M489" s="917"/>
      <c r="N489" s="917"/>
      <c r="O489" s="917"/>
      <c r="P489" s="917"/>
      <c r="Q489" s="917"/>
      <c r="R489" s="917"/>
      <c r="S489" s="917"/>
      <c r="T489" s="917"/>
      <c r="U489" s="918"/>
      <c r="V489" s="916"/>
      <c r="W489" s="917"/>
      <c r="X489" s="917"/>
      <c r="Y489" s="917"/>
      <c r="Z489" s="917"/>
      <c r="AA489" s="917"/>
      <c r="AB489" s="917"/>
      <c r="AC489" s="917"/>
      <c r="AD489" s="917"/>
      <c r="AE489" s="917"/>
      <c r="AF489" s="917"/>
      <c r="AG489" s="917"/>
      <c r="AH489" s="917"/>
      <c r="AI489" s="917"/>
      <c r="AJ489" s="917"/>
      <c r="AK489" s="917"/>
      <c r="AL489" s="917"/>
      <c r="AM489" s="917"/>
      <c r="AN489" s="917"/>
      <c r="AO489" s="918"/>
      <c r="AP489" s="944"/>
      <c r="AQ489" s="945"/>
      <c r="AR489" s="945"/>
      <c r="AS489" s="945"/>
      <c r="AT489" s="941"/>
      <c r="AU489" s="942"/>
      <c r="AV489" s="942"/>
      <c r="AW489" s="943"/>
    </row>
    <row r="490" spans="1:49" ht="14.25" hidden="1" customHeight="1">
      <c r="A490" s="931"/>
      <c r="B490" s="919"/>
      <c r="C490" s="920"/>
      <c r="D490" s="920"/>
      <c r="E490" s="920"/>
      <c r="F490" s="920"/>
      <c r="G490" s="920"/>
      <c r="H490" s="920"/>
      <c r="I490" s="920"/>
      <c r="J490" s="920"/>
      <c r="K490" s="920"/>
      <c r="L490" s="920"/>
      <c r="M490" s="920"/>
      <c r="N490" s="920"/>
      <c r="O490" s="920"/>
      <c r="P490" s="920"/>
      <c r="Q490" s="920"/>
      <c r="R490" s="920"/>
      <c r="S490" s="920"/>
      <c r="T490" s="920"/>
      <c r="U490" s="921"/>
      <c r="V490" s="919"/>
      <c r="W490" s="920"/>
      <c r="X490" s="920"/>
      <c r="Y490" s="920"/>
      <c r="Z490" s="920"/>
      <c r="AA490" s="920"/>
      <c r="AB490" s="920"/>
      <c r="AC490" s="920"/>
      <c r="AD490" s="920"/>
      <c r="AE490" s="920"/>
      <c r="AF490" s="920"/>
      <c r="AG490" s="920"/>
      <c r="AH490" s="920"/>
      <c r="AI490" s="920"/>
      <c r="AJ490" s="920"/>
      <c r="AK490" s="920"/>
      <c r="AL490" s="920"/>
      <c r="AM490" s="920"/>
      <c r="AN490" s="920"/>
      <c r="AO490" s="921"/>
      <c r="AP490" s="946" t="str">
        <f t="array" aca="1" ref="AP490" ca="1">IF(RepairsPhotoIdentifier66="","",IF(INDIRECT("PropertyInspectionCatagoryPhoto"&amp;RIGHT("0"&amp;RepairsPhotoIdentifier66,2))="","",INDIRECT("PropertyInspectionCatagoryPhoto"&amp;RIGHT("0"&amp;RepairsPhotoIdentifier66,2))))</f>
        <v/>
      </c>
      <c r="AQ490" s="962"/>
      <c r="AR490" s="962"/>
      <c r="AS490" s="962"/>
      <c r="AT490" s="962"/>
      <c r="AU490" s="962"/>
      <c r="AV490" s="962"/>
      <c r="AW490" s="963"/>
    </row>
    <row r="491" spans="1:49" ht="14.25" hidden="1" customHeight="1">
      <c r="A491" s="931">
        <v>67</v>
      </c>
      <c r="B491" s="913"/>
      <c r="C491" s="914"/>
      <c r="D491" s="914"/>
      <c r="E491" s="914"/>
      <c r="F491" s="914"/>
      <c r="G491" s="914"/>
      <c r="H491" s="914"/>
      <c r="I491" s="914"/>
      <c r="J491" s="914"/>
      <c r="K491" s="914"/>
      <c r="L491" s="914"/>
      <c r="M491" s="914"/>
      <c r="N491" s="914"/>
      <c r="O491" s="914"/>
      <c r="P491" s="914"/>
      <c r="Q491" s="914"/>
      <c r="R491" s="914"/>
      <c r="S491" s="914"/>
      <c r="T491" s="914"/>
      <c r="U491" s="915"/>
      <c r="V491" s="913"/>
      <c r="W491" s="914"/>
      <c r="X491" s="914"/>
      <c r="Y491" s="914"/>
      <c r="Z491" s="914"/>
      <c r="AA491" s="914"/>
      <c r="AB491" s="914"/>
      <c r="AC491" s="914"/>
      <c r="AD491" s="914"/>
      <c r="AE491" s="914"/>
      <c r="AF491" s="914"/>
      <c r="AG491" s="914"/>
      <c r="AH491" s="914"/>
      <c r="AI491" s="914"/>
      <c r="AJ491" s="914"/>
      <c r="AK491" s="914"/>
      <c r="AL491" s="914"/>
      <c r="AM491" s="914"/>
      <c r="AN491" s="914"/>
      <c r="AO491" s="915"/>
      <c r="AP491" s="450" t="s">
        <v>990</v>
      </c>
      <c r="AQ491" s="451"/>
      <c r="AR491" s="451"/>
      <c r="AS491" s="452"/>
      <c r="AT491" s="932"/>
      <c r="AU491" s="933"/>
      <c r="AV491" s="933"/>
      <c r="AW491" s="934"/>
    </row>
    <row r="492" spans="1:49" ht="14.25" hidden="1" customHeight="1">
      <c r="A492" s="931"/>
      <c r="B492" s="916"/>
      <c r="C492" s="917"/>
      <c r="D492" s="917"/>
      <c r="E492" s="917"/>
      <c r="F492" s="917"/>
      <c r="G492" s="917"/>
      <c r="H492" s="917"/>
      <c r="I492" s="917"/>
      <c r="J492" s="917"/>
      <c r="K492" s="917"/>
      <c r="L492" s="917"/>
      <c r="M492" s="917"/>
      <c r="N492" s="917"/>
      <c r="O492" s="917"/>
      <c r="P492" s="917"/>
      <c r="Q492" s="917"/>
      <c r="R492" s="917"/>
      <c r="S492" s="917"/>
      <c r="T492" s="917"/>
      <c r="U492" s="918"/>
      <c r="V492" s="916"/>
      <c r="W492" s="917"/>
      <c r="X492" s="917"/>
      <c r="Y492" s="917"/>
      <c r="Z492" s="917"/>
      <c r="AA492" s="917"/>
      <c r="AB492" s="917"/>
      <c r="AC492" s="917"/>
      <c r="AD492" s="917"/>
      <c r="AE492" s="917"/>
      <c r="AF492" s="917"/>
      <c r="AG492" s="917"/>
      <c r="AH492" s="917"/>
      <c r="AI492" s="917"/>
      <c r="AJ492" s="917"/>
      <c r="AK492" s="917"/>
      <c r="AL492" s="917"/>
      <c r="AM492" s="917"/>
      <c r="AN492" s="917"/>
      <c r="AO492" s="918"/>
      <c r="AP492" s="453" t="s">
        <v>994</v>
      </c>
      <c r="AQ492" s="262"/>
      <c r="AR492" s="262"/>
      <c r="AS492" s="262"/>
      <c r="AT492" s="910"/>
      <c r="AU492" s="911"/>
      <c r="AV492" s="911"/>
      <c r="AW492" s="912"/>
    </row>
    <row r="493" spans="1:49" ht="14.25" hidden="1" customHeight="1">
      <c r="A493" s="931"/>
      <c r="B493" s="916"/>
      <c r="C493" s="917"/>
      <c r="D493" s="917"/>
      <c r="E493" s="917"/>
      <c r="F493" s="917"/>
      <c r="G493" s="917"/>
      <c r="H493" s="917"/>
      <c r="I493" s="917"/>
      <c r="J493" s="917"/>
      <c r="K493" s="917"/>
      <c r="L493" s="917"/>
      <c r="M493" s="917"/>
      <c r="N493" s="917"/>
      <c r="O493" s="917"/>
      <c r="P493" s="917"/>
      <c r="Q493" s="917"/>
      <c r="R493" s="917"/>
      <c r="S493" s="917"/>
      <c r="T493" s="917"/>
      <c r="U493" s="918"/>
      <c r="V493" s="916"/>
      <c r="W493" s="917"/>
      <c r="X493" s="917"/>
      <c r="Y493" s="917"/>
      <c r="Z493" s="917"/>
      <c r="AA493" s="917"/>
      <c r="AB493" s="917"/>
      <c r="AC493" s="917"/>
      <c r="AD493" s="917"/>
      <c r="AE493" s="917"/>
      <c r="AF493" s="917"/>
      <c r="AG493" s="917"/>
      <c r="AH493" s="917"/>
      <c r="AI493" s="917"/>
      <c r="AJ493" s="917"/>
      <c r="AK493" s="917"/>
      <c r="AL493" s="917"/>
      <c r="AM493" s="917"/>
      <c r="AN493" s="917"/>
      <c r="AO493" s="918"/>
      <c r="AP493" s="935" t="s">
        <v>992</v>
      </c>
      <c r="AQ493" s="936"/>
      <c r="AR493" s="936"/>
      <c r="AS493" s="937"/>
      <c r="AT493" s="938"/>
      <c r="AU493" s="939"/>
      <c r="AV493" s="939"/>
      <c r="AW493" s="940"/>
    </row>
    <row r="494" spans="1:49" ht="14.25" hidden="1" customHeight="1">
      <c r="A494" s="931"/>
      <c r="B494" s="916"/>
      <c r="C494" s="917"/>
      <c r="D494" s="917"/>
      <c r="E494" s="917"/>
      <c r="F494" s="917"/>
      <c r="G494" s="917"/>
      <c r="H494" s="917"/>
      <c r="I494" s="917"/>
      <c r="J494" s="917"/>
      <c r="K494" s="917"/>
      <c r="L494" s="917"/>
      <c r="M494" s="917"/>
      <c r="N494" s="917"/>
      <c r="O494" s="917"/>
      <c r="P494" s="917"/>
      <c r="Q494" s="917"/>
      <c r="R494" s="917"/>
      <c r="S494" s="917"/>
      <c r="T494" s="917"/>
      <c r="U494" s="918"/>
      <c r="V494" s="916"/>
      <c r="W494" s="917"/>
      <c r="X494" s="917"/>
      <c r="Y494" s="917"/>
      <c r="Z494" s="917"/>
      <c r="AA494" s="917"/>
      <c r="AB494" s="917"/>
      <c r="AC494" s="917"/>
      <c r="AD494" s="917"/>
      <c r="AE494" s="917"/>
      <c r="AF494" s="917"/>
      <c r="AG494" s="917"/>
      <c r="AH494" s="917"/>
      <c r="AI494" s="917"/>
      <c r="AJ494" s="917"/>
      <c r="AK494" s="917"/>
      <c r="AL494" s="917"/>
      <c r="AM494" s="917"/>
      <c r="AN494" s="917"/>
      <c r="AO494" s="918"/>
      <c r="AP494" s="935"/>
      <c r="AQ494" s="936"/>
      <c r="AR494" s="936"/>
      <c r="AS494" s="937"/>
      <c r="AT494" s="941"/>
      <c r="AU494" s="942"/>
      <c r="AV494" s="942"/>
      <c r="AW494" s="943"/>
    </row>
    <row r="495" spans="1:49" ht="14.25" hidden="1" customHeight="1">
      <c r="A495" s="931"/>
      <c r="B495" s="916"/>
      <c r="C495" s="917"/>
      <c r="D495" s="917"/>
      <c r="E495" s="917"/>
      <c r="F495" s="917"/>
      <c r="G495" s="917"/>
      <c r="H495" s="917"/>
      <c r="I495" s="917"/>
      <c r="J495" s="917"/>
      <c r="K495" s="917"/>
      <c r="L495" s="917"/>
      <c r="M495" s="917"/>
      <c r="N495" s="917"/>
      <c r="O495" s="917"/>
      <c r="P495" s="917"/>
      <c r="Q495" s="917"/>
      <c r="R495" s="917"/>
      <c r="S495" s="917"/>
      <c r="T495" s="917"/>
      <c r="U495" s="918"/>
      <c r="V495" s="916"/>
      <c r="W495" s="917"/>
      <c r="X495" s="917"/>
      <c r="Y495" s="917"/>
      <c r="Z495" s="917"/>
      <c r="AA495" s="917"/>
      <c r="AB495" s="917"/>
      <c r="AC495" s="917"/>
      <c r="AD495" s="917"/>
      <c r="AE495" s="917"/>
      <c r="AF495" s="917"/>
      <c r="AG495" s="917"/>
      <c r="AH495" s="917"/>
      <c r="AI495" s="917"/>
      <c r="AJ495" s="917"/>
      <c r="AK495" s="917"/>
      <c r="AL495" s="917"/>
      <c r="AM495" s="917"/>
      <c r="AN495" s="917"/>
      <c r="AO495" s="918"/>
      <c r="AP495" s="944" t="s">
        <v>993</v>
      </c>
      <c r="AQ495" s="945"/>
      <c r="AR495" s="945"/>
      <c r="AS495" s="945"/>
      <c r="AT495" s="938"/>
      <c r="AU495" s="939"/>
      <c r="AV495" s="939"/>
      <c r="AW495" s="940"/>
    </row>
    <row r="496" spans="1:49" ht="14.25" hidden="1" customHeight="1">
      <c r="A496" s="931"/>
      <c r="B496" s="916"/>
      <c r="C496" s="917"/>
      <c r="D496" s="917"/>
      <c r="E496" s="917"/>
      <c r="F496" s="917"/>
      <c r="G496" s="917"/>
      <c r="H496" s="917"/>
      <c r="I496" s="917"/>
      <c r="J496" s="917"/>
      <c r="K496" s="917"/>
      <c r="L496" s="917"/>
      <c r="M496" s="917"/>
      <c r="N496" s="917"/>
      <c r="O496" s="917"/>
      <c r="P496" s="917"/>
      <c r="Q496" s="917"/>
      <c r="R496" s="917"/>
      <c r="S496" s="917"/>
      <c r="T496" s="917"/>
      <c r="U496" s="918"/>
      <c r="V496" s="916"/>
      <c r="W496" s="917"/>
      <c r="X496" s="917"/>
      <c r="Y496" s="917"/>
      <c r="Z496" s="917"/>
      <c r="AA496" s="917"/>
      <c r="AB496" s="917"/>
      <c r="AC496" s="917"/>
      <c r="AD496" s="917"/>
      <c r="AE496" s="917"/>
      <c r="AF496" s="917"/>
      <c r="AG496" s="917"/>
      <c r="AH496" s="917"/>
      <c r="AI496" s="917"/>
      <c r="AJ496" s="917"/>
      <c r="AK496" s="917"/>
      <c r="AL496" s="917"/>
      <c r="AM496" s="917"/>
      <c r="AN496" s="917"/>
      <c r="AO496" s="918"/>
      <c r="AP496" s="944"/>
      <c r="AQ496" s="945"/>
      <c r="AR496" s="945"/>
      <c r="AS496" s="945"/>
      <c r="AT496" s="941"/>
      <c r="AU496" s="942"/>
      <c r="AV496" s="942"/>
      <c r="AW496" s="943"/>
    </row>
    <row r="497" spans="1:49" ht="14.25" hidden="1" customHeight="1">
      <c r="A497" s="931"/>
      <c r="B497" s="919"/>
      <c r="C497" s="920"/>
      <c r="D497" s="920"/>
      <c r="E497" s="920"/>
      <c r="F497" s="920"/>
      <c r="G497" s="920"/>
      <c r="H497" s="920"/>
      <c r="I497" s="920"/>
      <c r="J497" s="920"/>
      <c r="K497" s="920"/>
      <c r="L497" s="920"/>
      <c r="M497" s="920"/>
      <c r="N497" s="920"/>
      <c r="O497" s="920"/>
      <c r="P497" s="920"/>
      <c r="Q497" s="920"/>
      <c r="R497" s="920"/>
      <c r="S497" s="920"/>
      <c r="T497" s="920"/>
      <c r="U497" s="921"/>
      <c r="V497" s="919"/>
      <c r="W497" s="920"/>
      <c r="X497" s="920"/>
      <c r="Y497" s="920"/>
      <c r="Z497" s="920"/>
      <c r="AA497" s="920"/>
      <c r="AB497" s="920"/>
      <c r="AC497" s="920"/>
      <c r="AD497" s="920"/>
      <c r="AE497" s="920"/>
      <c r="AF497" s="920"/>
      <c r="AG497" s="920"/>
      <c r="AH497" s="920"/>
      <c r="AI497" s="920"/>
      <c r="AJ497" s="920"/>
      <c r="AK497" s="920"/>
      <c r="AL497" s="920"/>
      <c r="AM497" s="920"/>
      <c r="AN497" s="920"/>
      <c r="AO497" s="921"/>
      <c r="AP497" s="946" t="str">
        <f t="array" aca="1" ref="AP497" ca="1">IF(RepairsPhotoIdentifier67="","",IF(INDIRECT("PropertyInspectionCatagoryPhoto"&amp;RIGHT("0"&amp;RepairsPhotoIdentifier67,2))="","",INDIRECT("PropertyInspectionCatagoryPhoto"&amp;RIGHT("0"&amp;RepairsPhotoIdentifier67,2))))</f>
        <v/>
      </c>
      <c r="AQ497" s="962"/>
      <c r="AR497" s="962"/>
      <c r="AS497" s="962"/>
      <c r="AT497" s="962"/>
      <c r="AU497" s="962"/>
      <c r="AV497" s="962"/>
      <c r="AW497" s="963"/>
    </row>
    <row r="498" spans="1:49" ht="14.25" hidden="1" customHeight="1">
      <c r="A498" s="931">
        <v>68</v>
      </c>
      <c r="B498" s="913"/>
      <c r="C498" s="914"/>
      <c r="D498" s="914"/>
      <c r="E498" s="914"/>
      <c r="F498" s="914"/>
      <c r="G498" s="914"/>
      <c r="H498" s="914"/>
      <c r="I498" s="914"/>
      <c r="J498" s="914"/>
      <c r="K498" s="914"/>
      <c r="L498" s="914"/>
      <c r="M498" s="914"/>
      <c r="N498" s="914"/>
      <c r="O498" s="914"/>
      <c r="P498" s="914"/>
      <c r="Q498" s="914"/>
      <c r="R498" s="914"/>
      <c r="S498" s="914"/>
      <c r="T498" s="914"/>
      <c r="U498" s="915"/>
      <c r="V498" s="913"/>
      <c r="W498" s="914"/>
      <c r="X498" s="914"/>
      <c r="Y498" s="914"/>
      <c r="Z498" s="914"/>
      <c r="AA498" s="914"/>
      <c r="AB498" s="914"/>
      <c r="AC498" s="914"/>
      <c r="AD498" s="914"/>
      <c r="AE498" s="914"/>
      <c r="AF498" s="914"/>
      <c r="AG498" s="914"/>
      <c r="AH498" s="914"/>
      <c r="AI498" s="914"/>
      <c r="AJ498" s="914"/>
      <c r="AK498" s="914"/>
      <c r="AL498" s="914"/>
      <c r="AM498" s="914"/>
      <c r="AN498" s="914"/>
      <c r="AO498" s="915"/>
      <c r="AP498" s="450" t="s">
        <v>990</v>
      </c>
      <c r="AQ498" s="451"/>
      <c r="AR498" s="451"/>
      <c r="AS498" s="452"/>
      <c r="AT498" s="932"/>
      <c r="AU498" s="933"/>
      <c r="AV498" s="933"/>
      <c r="AW498" s="934"/>
    </row>
    <row r="499" spans="1:49" ht="14.25" hidden="1" customHeight="1">
      <c r="A499" s="931"/>
      <c r="B499" s="916"/>
      <c r="C499" s="917"/>
      <c r="D499" s="917"/>
      <c r="E499" s="917"/>
      <c r="F499" s="917"/>
      <c r="G499" s="917"/>
      <c r="H499" s="917"/>
      <c r="I499" s="917"/>
      <c r="J499" s="917"/>
      <c r="K499" s="917"/>
      <c r="L499" s="917"/>
      <c r="M499" s="917"/>
      <c r="N499" s="917"/>
      <c r="O499" s="917"/>
      <c r="P499" s="917"/>
      <c r="Q499" s="917"/>
      <c r="R499" s="917"/>
      <c r="S499" s="917"/>
      <c r="T499" s="917"/>
      <c r="U499" s="918"/>
      <c r="V499" s="916"/>
      <c r="W499" s="917"/>
      <c r="X499" s="917"/>
      <c r="Y499" s="917"/>
      <c r="Z499" s="917"/>
      <c r="AA499" s="917"/>
      <c r="AB499" s="917"/>
      <c r="AC499" s="917"/>
      <c r="AD499" s="917"/>
      <c r="AE499" s="917"/>
      <c r="AF499" s="917"/>
      <c r="AG499" s="917"/>
      <c r="AH499" s="917"/>
      <c r="AI499" s="917"/>
      <c r="AJ499" s="917"/>
      <c r="AK499" s="917"/>
      <c r="AL499" s="917"/>
      <c r="AM499" s="917"/>
      <c r="AN499" s="917"/>
      <c r="AO499" s="918"/>
      <c r="AP499" s="453" t="s">
        <v>991</v>
      </c>
      <c r="AQ499" s="262"/>
      <c r="AR499" s="262"/>
      <c r="AS499" s="262"/>
      <c r="AT499" s="910"/>
      <c r="AU499" s="911"/>
      <c r="AV499" s="911"/>
      <c r="AW499" s="912"/>
    </row>
    <row r="500" spans="1:49" ht="14.25" hidden="1" customHeight="1">
      <c r="A500" s="931"/>
      <c r="B500" s="916"/>
      <c r="C500" s="917"/>
      <c r="D500" s="917"/>
      <c r="E500" s="917"/>
      <c r="F500" s="917"/>
      <c r="G500" s="917"/>
      <c r="H500" s="917"/>
      <c r="I500" s="917"/>
      <c r="J500" s="917"/>
      <c r="K500" s="917"/>
      <c r="L500" s="917"/>
      <c r="M500" s="917"/>
      <c r="N500" s="917"/>
      <c r="O500" s="917"/>
      <c r="P500" s="917"/>
      <c r="Q500" s="917"/>
      <c r="R500" s="917"/>
      <c r="S500" s="917"/>
      <c r="T500" s="917"/>
      <c r="U500" s="918"/>
      <c r="V500" s="916"/>
      <c r="W500" s="917"/>
      <c r="X500" s="917"/>
      <c r="Y500" s="917"/>
      <c r="Z500" s="917"/>
      <c r="AA500" s="917"/>
      <c r="AB500" s="917"/>
      <c r="AC500" s="917"/>
      <c r="AD500" s="917"/>
      <c r="AE500" s="917"/>
      <c r="AF500" s="917"/>
      <c r="AG500" s="917"/>
      <c r="AH500" s="917"/>
      <c r="AI500" s="917"/>
      <c r="AJ500" s="917"/>
      <c r="AK500" s="917"/>
      <c r="AL500" s="917"/>
      <c r="AM500" s="917"/>
      <c r="AN500" s="917"/>
      <c r="AO500" s="918"/>
      <c r="AP500" s="935" t="s">
        <v>992</v>
      </c>
      <c r="AQ500" s="936"/>
      <c r="AR500" s="936"/>
      <c r="AS500" s="937"/>
      <c r="AT500" s="938"/>
      <c r="AU500" s="939"/>
      <c r="AV500" s="939"/>
      <c r="AW500" s="940"/>
    </row>
    <row r="501" spans="1:49" ht="14.25" hidden="1" customHeight="1">
      <c r="A501" s="931"/>
      <c r="B501" s="916"/>
      <c r="C501" s="917"/>
      <c r="D501" s="917"/>
      <c r="E501" s="917"/>
      <c r="F501" s="917"/>
      <c r="G501" s="917"/>
      <c r="H501" s="917"/>
      <c r="I501" s="917"/>
      <c r="J501" s="917"/>
      <c r="K501" s="917"/>
      <c r="L501" s="917"/>
      <c r="M501" s="917"/>
      <c r="N501" s="917"/>
      <c r="O501" s="917"/>
      <c r="P501" s="917"/>
      <c r="Q501" s="917"/>
      <c r="R501" s="917"/>
      <c r="S501" s="917"/>
      <c r="T501" s="917"/>
      <c r="U501" s="918"/>
      <c r="V501" s="916"/>
      <c r="W501" s="917"/>
      <c r="X501" s="917"/>
      <c r="Y501" s="917"/>
      <c r="Z501" s="917"/>
      <c r="AA501" s="917"/>
      <c r="AB501" s="917"/>
      <c r="AC501" s="917"/>
      <c r="AD501" s="917"/>
      <c r="AE501" s="917"/>
      <c r="AF501" s="917"/>
      <c r="AG501" s="917"/>
      <c r="AH501" s="917"/>
      <c r="AI501" s="917"/>
      <c r="AJ501" s="917"/>
      <c r="AK501" s="917"/>
      <c r="AL501" s="917"/>
      <c r="AM501" s="917"/>
      <c r="AN501" s="917"/>
      <c r="AO501" s="918"/>
      <c r="AP501" s="935"/>
      <c r="AQ501" s="936"/>
      <c r="AR501" s="936"/>
      <c r="AS501" s="937"/>
      <c r="AT501" s="941"/>
      <c r="AU501" s="942"/>
      <c r="AV501" s="942"/>
      <c r="AW501" s="943"/>
    </row>
    <row r="502" spans="1:49" ht="14.25" hidden="1" customHeight="1">
      <c r="A502" s="931"/>
      <c r="B502" s="916"/>
      <c r="C502" s="917"/>
      <c r="D502" s="917"/>
      <c r="E502" s="917"/>
      <c r="F502" s="917"/>
      <c r="G502" s="917"/>
      <c r="H502" s="917"/>
      <c r="I502" s="917"/>
      <c r="J502" s="917"/>
      <c r="K502" s="917"/>
      <c r="L502" s="917"/>
      <c r="M502" s="917"/>
      <c r="N502" s="917"/>
      <c r="O502" s="917"/>
      <c r="P502" s="917"/>
      <c r="Q502" s="917"/>
      <c r="R502" s="917"/>
      <c r="S502" s="917"/>
      <c r="T502" s="917"/>
      <c r="U502" s="918"/>
      <c r="V502" s="916"/>
      <c r="W502" s="917"/>
      <c r="X502" s="917"/>
      <c r="Y502" s="917"/>
      <c r="Z502" s="917"/>
      <c r="AA502" s="917"/>
      <c r="AB502" s="917"/>
      <c r="AC502" s="917"/>
      <c r="AD502" s="917"/>
      <c r="AE502" s="917"/>
      <c r="AF502" s="917"/>
      <c r="AG502" s="917"/>
      <c r="AH502" s="917"/>
      <c r="AI502" s="917"/>
      <c r="AJ502" s="917"/>
      <c r="AK502" s="917"/>
      <c r="AL502" s="917"/>
      <c r="AM502" s="917"/>
      <c r="AN502" s="917"/>
      <c r="AO502" s="918"/>
      <c r="AP502" s="944" t="s">
        <v>993</v>
      </c>
      <c r="AQ502" s="945"/>
      <c r="AR502" s="945"/>
      <c r="AS502" s="945"/>
      <c r="AT502" s="938"/>
      <c r="AU502" s="939"/>
      <c r="AV502" s="939"/>
      <c r="AW502" s="940"/>
    </row>
    <row r="503" spans="1:49" ht="14.25" hidden="1" customHeight="1">
      <c r="A503" s="931"/>
      <c r="B503" s="916"/>
      <c r="C503" s="917"/>
      <c r="D503" s="917"/>
      <c r="E503" s="917"/>
      <c r="F503" s="917"/>
      <c r="G503" s="917"/>
      <c r="H503" s="917"/>
      <c r="I503" s="917"/>
      <c r="J503" s="917"/>
      <c r="K503" s="917"/>
      <c r="L503" s="917"/>
      <c r="M503" s="917"/>
      <c r="N503" s="917"/>
      <c r="O503" s="917"/>
      <c r="P503" s="917"/>
      <c r="Q503" s="917"/>
      <c r="R503" s="917"/>
      <c r="S503" s="917"/>
      <c r="T503" s="917"/>
      <c r="U503" s="918"/>
      <c r="V503" s="916"/>
      <c r="W503" s="917"/>
      <c r="X503" s="917"/>
      <c r="Y503" s="917"/>
      <c r="Z503" s="917"/>
      <c r="AA503" s="917"/>
      <c r="AB503" s="917"/>
      <c r="AC503" s="917"/>
      <c r="AD503" s="917"/>
      <c r="AE503" s="917"/>
      <c r="AF503" s="917"/>
      <c r="AG503" s="917"/>
      <c r="AH503" s="917"/>
      <c r="AI503" s="917"/>
      <c r="AJ503" s="917"/>
      <c r="AK503" s="917"/>
      <c r="AL503" s="917"/>
      <c r="AM503" s="917"/>
      <c r="AN503" s="917"/>
      <c r="AO503" s="918"/>
      <c r="AP503" s="944"/>
      <c r="AQ503" s="945"/>
      <c r="AR503" s="945"/>
      <c r="AS503" s="945"/>
      <c r="AT503" s="941"/>
      <c r="AU503" s="942"/>
      <c r="AV503" s="942"/>
      <c r="AW503" s="943"/>
    </row>
    <row r="504" spans="1:49" ht="14.25" hidden="1" customHeight="1">
      <c r="A504" s="931"/>
      <c r="B504" s="919"/>
      <c r="C504" s="920"/>
      <c r="D504" s="920"/>
      <c r="E504" s="920"/>
      <c r="F504" s="920"/>
      <c r="G504" s="920"/>
      <c r="H504" s="920"/>
      <c r="I504" s="920"/>
      <c r="J504" s="920"/>
      <c r="K504" s="920"/>
      <c r="L504" s="920"/>
      <c r="M504" s="920"/>
      <c r="N504" s="920"/>
      <c r="O504" s="920"/>
      <c r="P504" s="920"/>
      <c r="Q504" s="920"/>
      <c r="R504" s="920"/>
      <c r="S504" s="920"/>
      <c r="T504" s="920"/>
      <c r="U504" s="921"/>
      <c r="V504" s="919"/>
      <c r="W504" s="920"/>
      <c r="X504" s="920"/>
      <c r="Y504" s="920"/>
      <c r="Z504" s="920"/>
      <c r="AA504" s="920"/>
      <c r="AB504" s="920"/>
      <c r="AC504" s="920"/>
      <c r="AD504" s="920"/>
      <c r="AE504" s="920"/>
      <c r="AF504" s="920"/>
      <c r="AG504" s="920"/>
      <c r="AH504" s="920"/>
      <c r="AI504" s="920"/>
      <c r="AJ504" s="920"/>
      <c r="AK504" s="920"/>
      <c r="AL504" s="920"/>
      <c r="AM504" s="920"/>
      <c r="AN504" s="920"/>
      <c r="AO504" s="921"/>
      <c r="AP504" s="946" t="str">
        <f t="array" aca="1" ref="AP504" ca="1">IF(RepairsPhotoIdentifier68="","",IF(INDIRECT("PropertyInspectionCatagoryPhoto"&amp;RIGHT("0"&amp;RepairsPhotoIdentifier68,2))="","",INDIRECT("PropertyInspectionCatagoryPhoto"&amp;RIGHT("0"&amp;RepairsPhotoIdentifier68,2))))</f>
        <v/>
      </c>
      <c r="AQ504" s="962"/>
      <c r="AR504" s="962"/>
      <c r="AS504" s="962"/>
      <c r="AT504" s="962"/>
      <c r="AU504" s="962"/>
      <c r="AV504" s="962"/>
      <c r="AW504" s="963"/>
    </row>
    <row r="505" spans="1:49" ht="14.25" hidden="1" customHeight="1">
      <c r="A505" s="931">
        <v>69</v>
      </c>
      <c r="B505" s="913"/>
      <c r="C505" s="914"/>
      <c r="D505" s="914"/>
      <c r="E505" s="914"/>
      <c r="F505" s="914"/>
      <c r="G505" s="914"/>
      <c r="H505" s="914"/>
      <c r="I505" s="914"/>
      <c r="J505" s="914"/>
      <c r="K505" s="914"/>
      <c r="L505" s="914"/>
      <c r="M505" s="914"/>
      <c r="N505" s="914"/>
      <c r="O505" s="914"/>
      <c r="P505" s="914"/>
      <c r="Q505" s="914"/>
      <c r="R505" s="914"/>
      <c r="S505" s="914"/>
      <c r="T505" s="914"/>
      <c r="U505" s="915"/>
      <c r="V505" s="913"/>
      <c r="W505" s="914"/>
      <c r="X505" s="914"/>
      <c r="Y505" s="914"/>
      <c r="Z505" s="914"/>
      <c r="AA505" s="914"/>
      <c r="AB505" s="914"/>
      <c r="AC505" s="914"/>
      <c r="AD505" s="914"/>
      <c r="AE505" s="914"/>
      <c r="AF505" s="914"/>
      <c r="AG505" s="914"/>
      <c r="AH505" s="914"/>
      <c r="AI505" s="914"/>
      <c r="AJ505" s="914"/>
      <c r="AK505" s="914"/>
      <c r="AL505" s="914"/>
      <c r="AM505" s="914"/>
      <c r="AN505" s="914"/>
      <c r="AO505" s="915"/>
      <c r="AP505" s="450" t="s">
        <v>990</v>
      </c>
      <c r="AQ505" s="451"/>
      <c r="AR505" s="451"/>
      <c r="AS505" s="452"/>
      <c r="AT505" s="932"/>
      <c r="AU505" s="933"/>
      <c r="AV505" s="933"/>
      <c r="AW505" s="934"/>
    </row>
    <row r="506" spans="1:49" ht="14.25" hidden="1" customHeight="1">
      <c r="A506" s="931"/>
      <c r="B506" s="916"/>
      <c r="C506" s="917"/>
      <c r="D506" s="917"/>
      <c r="E506" s="917"/>
      <c r="F506" s="917"/>
      <c r="G506" s="917"/>
      <c r="H506" s="917"/>
      <c r="I506" s="917"/>
      <c r="J506" s="917"/>
      <c r="K506" s="917"/>
      <c r="L506" s="917"/>
      <c r="M506" s="917"/>
      <c r="N506" s="917"/>
      <c r="O506" s="917"/>
      <c r="P506" s="917"/>
      <c r="Q506" s="917"/>
      <c r="R506" s="917"/>
      <c r="S506" s="917"/>
      <c r="T506" s="917"/>
      <c r="U506" s="918"/>
      <c r="V506" s="916"/>
      <c r="W506" s="917"/>
      <c r="X506" s="917"/>
      <c r="Y506" s="917"/>
      <c r="Z506" s="917"/>
      <c r="AA506" s="917"/>
      <c r="AB506" s="917"/>
      <c r="AC506" s="917"/>
      <c r="AD506" s="917"/>
      <c r="AE506" s="917"/>
      <c r="AF506" s="917"/>
      <c r="AG506" s="917"/>
      <c r="AH506" s="917"/>
      <c r="AI506" s="917"/>
      <c r="AJ506" s="917"/>
      <c r="AK506" s="917"/>
      <c r="AL506" s="917"/>
      <c r="AM506" s="917"/>
      <c r="AN506" s="917"/>
      <c r="AO506" s="918"/>
      <c r="AP506" s="453" t="s">
        <v>994</v>
      </c>
      <c r="AQ506" s="262"/>
      <c r="AR506" s="262"/>
      <c r="AS506" s="262"/>
      <c r="AT506" s="910"/>
      <c r="AU506" s="911"/>
      <c r="AV506" s="911"/>
      <c r="AW506" s="912"/>
    </row>
    <row r="507" spans="1:49" ht="14.25" hidden="1" customHeight="1">
      <c r="A507" s="931"/>
      <c r="B507" s="916"/>
      <c r="C507" s="917"/>
      <c r="D507" s="917"/>
      <c r="E507" s="917"/>
      <c r="F507" s="917"/>
      <c r="G507" s="917"/>
      <c r="H507" s="917"/>
      <c r="I507" s="917"/>
      <c r="J507" s="917"/>
      <c r="K507" s="917"/>
      <c r="L507" s="917"/>
      <c r="M507" s="917"/>
      <c r="N507" s="917"/>
      <c r="O507" s="917"/>
      <c r="P507" s="917"/>
      <c r="Q507" s="917"/>
      <c r="R507" s="917"/>
      <c r="S507" s="917"/>
      <c r="T507" s="917"/>
      <c r="U507" s="918"/>
      <c r="V507" s="916"/>
      <c r="W507" s="917"/>
      <c r="X507" s="917"/>
      <c r="Y507" s="917"/>
      <c r="Z507" s="917"/>
      <c r="AA507" s="917"/>
      <c r="AB507" s="917"/>
      <c r="AC507" s="917"/>
      <c r="AD507" s="917"/>
      <c r="AE507" s="917"/>
      <c r="AF507" s="917"/>
      <c r="AG507" s="917"/>
      <c r="AH507" s="917"/>
      <c r="AI507" s="917"/>
      <c r="AJ507" s="917"/>
      <c r="AK507" s="917"/>
      <c r="AL507" s="917"/>
      <c r="AM507" s="917"/>
      <c r="AN507" s="917"/>
      <c r="AO507" s="918"/>
      <c r="AP507" s="935" t="s">
        <v>992</v>
      </c>
      <c r="AQ507" s="936"/>
      <c r="AR507" s="936"/>
      <c r="AS507" s="937"/>
      <c r="AT507" s="938"/>
      <c r="AU507" s="939"/>
      <c r="AV507" s="939"/>
      <c r="AW507" s="940"/>
    </row>
    <row r="508" spans="1:49" ht="14.25" hidden="1" customHeight="1">
      <c r="A508" s="931"/>
      <c r="B508" s="916"/>
      <c r="C508" s="917"/>
      <c r="D508" s="917"/>
      <c r="E508" s="917"/>
      <c r="F508" s="917"/>
      <c r="G508" s="917"/>
      <c r="H508" s="917"/>
      <c r="I508" s="917"/>
      <c r="J508" s="917"/>
      <c r="K508" s="917"/>
      <c r="L508" s="917"/>
      <c r="M508" s="917"/>
      <c r="N508" s="917"/>
      <c r="O508" s="917"/>
      <c r="P508" s="917"/>
      <c r="Q508" s="917"/>
      <c r="R508" s="917"/>
      <c r="S508" s="917"/>
      <c r="T508" s="917"/>
      <c r="U508" s="918"/>
      <c r="V508" s="916"/>
      <c r="W508" s="917"/>
      <c r="X508" s="917"/>
      <c r="Y508" s="917"/>
      <c r="Z508" s="917"/>
      <c r="AA508" s="917"/>
      <c r="AB508" s="917"/>
      <c r="AC508" s="917"/>
      <c r="AD508" s="917"/>
      <c r="AE508" s="917"/>
      <c r="AF508" s="917"/>
      <c r="AG508" s="917"/>
      <c r="AH508" s="917"/>
      <c r="AI508" s="917"/>
      <c r="AJ508" s="917"/>
      <c r="AK508" s="917"/>
      <c r="AL508" s="917"/>
      <c r="AM508" s="917"/>
      <c r="AN508" s="917"/>
      <c r="AO508" s="918"/>
      <c r="AP508" s="935"/>
      <c r="AQ508" s="936"/>
      <c r="AR508" s="936"/>
      <c r="AS508" s="937"/>
      <c r="AT508" s="941"/>
      <c r="AU508" s="942"/>
      <c r="AV508" s="942"/>
      <c r="AW508" s="943"/>
    </row>
    <row r="509" spans="1:49" ht="14.25" hidden="1" customHeight="1">
      <c r="A509" s="931"/>
      <c r="B509" s="916"/>
      <c r="C509" s="917"/>
      <c r="D509" s="917"/>
      <c r="E509" s="917"/>
      <c r="F509" s="917"/>
      <c r="G509" s="917"/>
      <c r="H509" s="917"/>
      <c r="I509" s="917"/>
      <c r="J509" s="917"/>
      <c r="K509" s="917"/>
      <c r="L509" s="917"/>
      <c r="M509" s="917"/>
      <c r="N509" s="917"/>
      <c r="O509" s="917"/>
      <c r="P509" s="917"/>
      <c r="Q509" s="917"/>
      <c r="R509" s="917"/>
      <c r="S509" s="917"/>
      <c r="T509" s="917"/>
      <c r="U509" s="918"/>
      <c r="V509" s="916"/>
      <c r="W509" s="917"/>
      <c r="X509" s="917"/>
      <c r="Y509" s="917"/>
      <c r="Z509" s="917"/>
      <c r="AA509" s="917"/>
      <c r="AB509" s="917"/>
      <c r="AC509" s="917"/>
      <c r="AD509" s="917"/>
      <c r="AE509" s="917"/>
      <c r="AF509" s="917"/>
      <c r="AG509" s="917"/>
      <c r="AH509" s="917"/>
      <c r="AI509" s="917"/>
      <c r="AJ509" s="917"/>
      <c r="AK509" s="917"/>
      <c r="AL509" s="917"/>
      <c r="AM509" s="917"/>
      <c r="AN509" s="917"/>
      <c r="AO509" s="918"/>
      <c r="AP509" s="944" t="s">
        <v>993</v>
      </c>
      <c r="AQ509" s="945"/>
      <c r="AR509" s="945"/>
      <c r="AS509" s="945"/>
      <c r="AT509" s="938"/>
      <c r="AU509" s="939"/>
      <c r="AV509" s="939"/>
      <c r="AW509" s="940"/>
    </row>
    <row r="510" spans="1:49" ht="14.25" hidden="1" customHeight="1">
      <c r="A510" s="931"/>
      <c r="B510" s="916"/>
      <c r="C510" s="917"/>
      <c r="D510" s="917"/>
      <c r="E510" s="917"/>
      <c r="F510" s="917"/>
      <c r="G510" s="917"/>
      <c r="H510" s="917"/>
      <c r="I510" s="917"/>
      <c r="J510" s="917"/>
      <c r="K510" s="917"/>
      <c r="L510" s="917"/>
      <c r="M510" s="917"/>
      <c r="N510" s="917"/>
      <c r="O510" s="917"/>
      <c r="P510" s="917"/>
      <c r="Q510" s="917"/>
      <c r="R510" s="917"/>
      <c r="S510" s="917"/>
      <c r="T510" s="917"/>
      <c r="U510" s="918"/>
      <c r="V510" s="916"/>
      <c r="W510" s="917"/>
      <c r="X510" s="917"/>
      <c r="Y510" s="917"/>
      <c r="Z510" s="917"/>
      <c r="AA510" s="917"/>
      <c r="AB510" s="917"/>
      <c r="AC510" s="917"/>
      <c r="AD510" s="917"/>
      <c r="AE510" s="917"/>
      <c r="AF510" s="917"/>
      <c r="AG510" s="917"/>
      <c r="AH510" s="917"/>
      <c r="AI510" s="917"/>
      <c r="AJ510" s="917"/>
      <c r="AK510" s="917"/>
      <c r="AL510" s="917"/>
      <c r="AM510" s="917"/>
      <c r="AN510" s="917"/>
      <c r="AO510" s="918"/>
      <c r="AP510" s="944"/>
      <c r="AQ510" s="945"/>
      <c r="AR510" s="945"/>
      <c r="AS510" s="945"/>
      <c r="AT510" s="941"/>
      <c r="AU510" s="942"/>
      <c r="AV510" s="942"/>
      <c r="AW510" s="943"/>
    </row>
    <row r="511" spans="1:49" ht="14.25" hidden="1" customHeight="1">
      <c r="A511" s="931"/>
      <c r="B511" s="919"/>
      <c r="C511" s="920"/>
      <c r="D511" s="920"/>
      <c r="E511" s="920"/>
      <c r="F511" s="920"/>
      <c r="G511" s="920"/>
      <c r="H511" s="920"/>
      <c r="I511" s="920"/>
      <c r="J511" s="920"/>
      <c r="K511" s="920"/>
      <c r="L511" s="920"/>
      <c r="M511" s="920"/>
      <c r="N511" s="920"/>
      <c r="O511" s="920"/>
      <c r="P511" s="920"/>
      <c r="Q511" s="920"/>
      <c r="R511" s="920"/>
      <c r="S511" s="920"/>
      <c r="T511" s="920"/>
      <c r="U511" s="921"/>
      <c r="V511" s="919"/>
      <c r="W511" s="920"/>
      <c r="X511" s="920"/>
      <c r="Y511" s="920"/>
      <c r="Z511" s="920"/>
      <c r="AA511" s="920"/>
      <c r="AB511" s="920"/>
      <c r="AC511" s="920"/>
      <c r="AD511" s="920"/>
      <c r="AE511" s="920"/>
      <c r="AF511" s="920"/>
      <c r="AG511" s="920"/>
      <c r="AH511" s="920"/>
      <c r="AI511" s="920"/>
      <c r="AJ511" s="920"/>
      <c r="AK511" s="920"/>
      <c r="AL511" s="920"/>
      <c r="AM511" s="920"/>
      <c r="AN511" s="920"/>
      <c r="AO511" s="921"/>
      <c r="AP511" s="946" t="str">
        <f t="array" aca="1" ref="AP511" ca="1">IF(RepairsPhotoIdentifier69="","",IF(INDIRECT("PropertyInspectionCatagoryPhoto"&amp;RIGHT("0"&amp;RepairsPhotoIdentifier69,2))="","",INDIRECT("PropertyInspectionCatagoryPhoto"&amp;RIGHT("0"&amp;RepairsPhotoIdentifier69,2))))</f>
        <v/>
      </c>
      <c r="AQ511" s="962"/>
      <c r="AR511" s="962"/>
      <c r="AS511" s="962"/>
      <c r="AT511" s="962"/>
      <c r="AU511" s="962"/>
      <c r="AV511" s="962"/>
      <c r="AW511" s="963"/>
    </row>
    <row r="512" spans="1:49" ht="14.25" hidden="1" customHeight="1">
      <c r="A512" s="931">
        <v>70</v>
      </c>
      <c r="B512" s="913"/>
      <c r="C512" s="914"/>
      <c r="D512" s="914"/>
      <c r="E512" s="914"/>
      <c r="F512" s="914"/>
      <c r="G512" s="914"/>
      <c r="H512" s="914"/>
      <c r="I512" s="914"/>
      <c r="J512" s="914"/>
      <c r="K512" s="914"/>
      <c r="L512" s="914"/>
      <c r="M512" s="914"/>
      <c r="N512" s="914"/>
      <c r="O512" s="914"/>
      <c r="P512" s="914"/>
      <c r="Q512" s="914"/>
      <c r="R512" s="914"/>
      <c r="S512" s="914"/>
      <c r="T512" s="914"/>
      <c r="U512" s="915"/>
      <c r="V512" s="913"/>
      <c r="W512" s="914"/>
      <c r="X512" s="914"/>
      <c r="Y512" s="914"/>
      <c r="Z512" s="914"/>
      <c r="AA512" s="914"/>
      <c r="AB512" s="914"/>
      <c r="AC512" s="914"/>
      <c r="AD512" s="914"/>
      <c r="AE512" s="914"/>
      <c r="AF512" s="914"/>
      <c r="AG512" s="914"/>
      <c r="AH512" s="914"/>
      <c r="AI512" s="914"/>
      <c r="AJ512" s="914"/>
      <c r="AK512" s="914"/>
      <c r="AL512" s="914"/>
      <c r="AM512" s="914"/>
      <c r="AN512" s="914"/>
      <c r="AO512" s="915"/>
      <c r="AP512" s="450" t="s">
        <v>990</v>
      </c>
      <c r="AQ512" s="451"/>
      <c r="AR512" s="451"/>
      <c r="AS512" s="452"/>
      <c r="AT512" s="932"/>
      <c r="AU512" s="933"/>
      <c r="AV512" s="933"/>
      <c r="AW512" s="934"/>
    </row>
    <row r="513" spans="1:49" ht="14.25" hidden="1" customHeight="1">
      <c r="A513" s="931"/>
      <c r="B513" s="916"/>
      <c r="C513" s="917"/>
      <c r="D513" s="917"/>
      <c r="E513" s="917"/>
      <c r="F513" s="917"/>
      <c r="G513" s="917"/>
      <c r="H513" s="917"/>
      <c r="I513" s="917"/>
      <c r="J513" s="917"/>
      <c r="K513" s="917"/>
      <c r="L513" s="917"/>
      <c r="M513" s="917"/>
      <c r="N513" s="917"/>
      <c r="O513" s="917"/>
      <c r="P513" s="917"/>
      <c r="Q513" s="917"/>
      <c r="R513" s="917"/>
      <c r="S513" s="917"/>
      <c r="T513" s="917"/>
      <c r="U513" s="918"/>
      <c r="V513" s="916"/>
      <c r="W513" s="917"/>
      <c r="X513" s="917"/>
      <c r="Y513" s="917"/>
      <c r="Z513" s="917"/>
      <c r="AA513" s="917"/>
      <c r="AB513" s="917"/>
      <c r="AC513" s="917"/>
      <c r="AD513" s="917"/>
      <c r="AE513" s="917"/>
      <c r="AF513" s="917"/>
      <c r="AG513" s="917"/>
      <c r="AH513" s="917"/>
      <c r="AI513" s="917"/>
      <c r="AJ513" s="917"/>
      <c r="AK513" s="917"/>
      <c r="AL513" s="917"/>
      <c r="AM513" s="917"/>
      <c r="AN513" s="917"/>
      <c r="AO513" s="918"/>
      <c r="AP513" s="453" t="s">
        <v>991</v>
      </c>
      <c r="AQ513" s="262"/>
      <c r="AR513" s="262"/>
      <c r="AS513" s="262"/>
      <c r="AT513" s="910"/>
      <c r="AU513" s="911"/>
      <c r="AV513" s="911"/>
      <c r="AW513" s="912"/>
    </row>
    <row r="514" spans="1:49" ht="14.25" hidden="1" customHeight="1">
      <c r="A514" s="931"/>
      <c r="B514" s="916"/>
      <c r="C514" s="917"/>
      <c r="D514" s="917"/>
      <c r="E514" s="917"/>
      <c r="F514" s="917"/>
      <c r="G514" s="917"/>
      <c r="H514" s="917"/>
      <c r="I514" s="917"/>
      <c r="J514" s="917"/>
      <c r="K514" s="917"/>
      <c r="L514" s="917"/>
      <c r="M514" s="917"/>
      <c r="N514" s="917"/>
      <c r="O514" s="917"/>
      <c r="P514" s="917"/>
      <c r="Q514" s="917"/>
      <c r="R514" s="917"/>
      <c r="S514" s="917"/>
      <c r="T514" s="917"/>
      <c r="U514" s="918"/>
      <c r="V514" s="916"/>
      <c r="W514" s="917"/>
      <c r="X514" s="917"/>
      <c r="Y514" s="917"/>
      <c r="Z514" s="917"/>
      <c r="AA514" s="917"/>
      <c r="AB514" s="917"/>
      <c r="AC514" s="917"/>
      <c r="AD514" s="917"/>
      <c r="AE514" s="917"/>
      <c r="AF514" s="917"/>
      <c r="AG514" s="917"/>
      <c r="AH514" s="917"/>
      <c r="AI514" s="917"/>
      <c r="AJ514" s="917"/>
      <c r="AK514" s="917"/>
      <c r="AL514" s="917"/>
      <c r="AM514" s="917"/>
      <c r="AN514" s="917"/>
      <c r="AO514" s="918"/>
      <c r="AP514" s="935" t="s">
        <v>992</v>
      </c>
      <c r="AQ514" s="936"/>
      <c r="AR514" s="936"/>
      <c r="AS514" s="937"/>
      <c r="AT514" s="938"/>
      <c r="AU514" s="939"/>
      <c r="AV514" s="939"/>
      <c r="AW514" s="940"/>
    </row>
    <row r="515" spans="1:49" ht="14.25" hidden="1" customHeight="1">
      <c r="A515" s="931"/>
      <c r="B515" s="916"/>
      <c r="C515" s="917"/>
      <c r="D515" s="917"/>
      <c r="E515" s="917"/>
      <c r="F515" s="917"/>
      <c r="G515" s="917"/>
      <c r="H515" s="917"/>
      <c r="I515" s="917"/>
      <c r="J515" s="917"/>
      <c r="K515" s="917"/>
      <c r="L515" s="917"/>
      <c r="M515" s="917"/>
      <c r="N515" s="917"/>
      <c r="O515" s="917"/>
      <c r="P515" s="917"/>
      <c r="Q515" s="917"/>
      <c r="R515" s="917"/>
      <c r="S515" s="917"/>
      <c r="T515" s="917"/>
      <c r="U515" s="918"/>
      <c r="V515" s="916"/>
      <c r="W515" s="917"/>
      <c r="X515" s="917"/>
      <c r="Y515" s="917"/>
      <c r="Z515" s="917"/>
      <c r="AA515" s="917"/>
      <c r="AB515" s="917"/>
      <c r="AC515" s="917"/>
      <c r="AD515" s="917"/>
      <c r="AE515" s="917"/>
      <c r="AF515" s="917"/>
      <c r="AG515" s="917"/>
      <c r="AH515" s="917"/>
      <c r="AI515" s="917"/>
      <c r="AJ515" s="917"/>
      <c r="AK515" s="917"/>
      <c r="AL515" s="917"/>
      <c r="AM515" s="917"/>
      <c r="AN515" s="917"/>
      <c r="AO515" s="918"/>
      <c r="AP515" s="935"/>
      <c r="AQ515" s="936"/>
      <c r="AR515" s="936"/>
      <c r="AS515" s="937"/>
      <c r="AT515" s="941"/>
      <c r="AU515" s="942"/>
      <c r="AV515" s="942"/>
      <c r="AW515" s="943"/>
    </row>
    <row r="516" spans="1:49" ht="14.25" hidden="1" customHeight="1">
      <c r="A516" s="931"/>
      <c r="B516" s="916"/>
      <c r="C516" s="917"/>
      <c r="D516" s="917"/>
      <c r="E516" s="917"/>
      <c r="F516" s="917"/>
      <c r="G516" s="917"/>
      <c r="H516" s="917"/>
      <c r="I516" s="917"/>
      <c r="J516" s="917"/>
      <c r="K516" s="917"/>
      <c r="L516" s="917"/>
      <c r="M516" s="917"/>
      <c r="N516" s="917"/>
      <c r="O516" s="917"/>
      <c r="P516" s="917"/>
      <c r="Q516" s="917"/>
      <c r="R516" s="917"/>
      <c r="S516" s="917"/>
      <c r="T516" s="917"/>
      <c r="U516" s="918"/>
      <c r="V516" s="916"/>
      <c r="W516" s="917"/>
      <c r="X516" s="917"/>
      <c r="Y516" s="917"/>
      <c r="Z516" s="917"/>
      <c r="AA516" s="917"/>
      <c r="AB516" s="917"/>
      <c r="AC516" s="917"/>
      <c r="AD516" s="917"/>
      <c r="AE516" s="917"/>
      <c r="AF516" s="917"/>
      <c r="AG516" s="917"/>
      <c r="AH516" s="917"/>
      <c r="AI516" s="917"/>
      <c r="AJ516" s="917"/>
      <c r="AK516" s="917"/>
      <c r="AL516" s="917"/>
      <c r="AM516" s="917"/>
      <c r="AN516" s="917"/>
      <c r="AO516" s="918"/>
      <c r="AP516" s="944" t="s">
        <v>993</v>
      </c>
      <c r="AQ516" s="945"/>
      <c r="AR516" s="945"/>
      <c r="AS516" s="945"/>
      <c r="AT516" s="938"/>
      <c r="AU516" s="939"/>
      <c r="AV516" s="939"/>
      <c r="AW516" s="940"/>
    </row>
    <row r="517" spans="1:49" ht="14.25" hidden="1" customHeight="1">
      <c r="A517" s="931"/>
      <c r="B517" s="916"/>
      <c r="C517" s="917"/>
      <c r="D517" s="917"/>
      <c r="E517" s="917"/>
      <c r="F517" s="917"/>
      <c r="G517" s="917"/>
      <c r="H517" s="917"/>
      <c r="I517" s="917"/>
      <c r="J517" s="917"/>
      <c r="K517" s="917"/>
      <c r="L517" s="917"/>
      <c r="M517" s="917"/>
      <c r="N517" s="917"/>
      <c r="O517" s="917"/>
      <c r="P517" s="917"/>
      <c r="Q517" s="917"/>
      <c r="R517" s="917"/>
      <c r="S517" s="917"/>
      <c r="T517" s="917"/>
      <c r="U517" s="918"/>
      <c r="V517" s="916"/>
      <c r="W517" s="917"/>
      <c r="X517" s="917"/>
      <c r="Y517" s="917"/>
      <c r="Z517" s="917"/>
      <c r="AA517" s="917"/>
      <c r="AB517" s="917"/>
      <c r="AC517" s="917"/>
      <c r="AD517" s="917"/>
      <c r="AE517" s="917"/>
      <c r="AF517" s="917"/>
      <c r="AG517" s="917"/>
      <c r="AH517" s="917"/>
      <c r="AI517" s="917"/>
      <c r="AJ517" s="917"/>
      <c r="AK517" s="917"/>
      <c r="AL517" s="917"/>
      <c r="AM517" s="917"/>
      <c r="AN517" s="917"/>
      <c r="AO517" s="918"/>
      <c r="AP517" s="944"/>
      <c r="AQ517" s="945"/>
      <c r="AR517" s="945"/>
      <c r="AS517" s="945"/>
      <c r="AT517" s="941"/>
      <c r="AU517" s="942"/>
      <c r="AV517" s="942"/>
      <c r="AW517" s="943"/>
    </row>
    <row r="518" spans="1:49" ht="14.25" hidden="1" customHeight="1">
      <c r="A518" s="931"/>
      <c r="B518" s="919"/>
      <c r="C518" s="920"/>
      <c r="D518" s="920"/>
      <c r="E518" s="920"/>
      <c r="F518" s="920"/>
      <c r="G518" s="920"/>
      <c r="H518" s="920"/>
      <c r="I518" s="920"/>
      <c r="J518" s="920"/>
      <c r="K518" s="920"/>
      <c r="L518" s="920"/>
      <c r="M518" s="920"/>
      <c r="N518" s="920"/>
      <c r="O518" s="920"/>
      <c r="P518" s="920"/>
      <c r="Q518" s="920"/>
      <c r="R518" s="920"/>
      <c r="S518" s="920"/>
      <c r="T518" s="920"/>
      <c r="U518" s="921"/>
      <c r="V518" s="919"/>
      <c r="W518" s="920"/>
      <c r="X518" s="920"/>
      <c r="Y518" s="920"/>
      <c r="Z518" s="920"/>
      <c r="AA518" s="920"/>
      <c r="AB518" s="920"/>
      <c r="AC518" s="920"/>
      <c r="AD518" s="920"/>
      <c r="AE518" s="920"/>
      <c r="AF518" s="920"/>
      <c r="AG518" s="920"/>
      <c r="AH518" s="920"/>
      <c r="AI518" s="920"/>
      <c r="AJ518" s="920"/>
      <c r="AK518" s="920"/>
      <c r="AL518" s="920"/>
      <c r="AM518" s="920"/>
      <c r="AN518" s="920"/>
      <c r="AO518" s="921"/>
      <c r="AP518" s="946" t="str">
        <f t="array" aca="1" ref="AP518" ca="1">IF(RepairsPhotoIdentifier70="","",IF(INDIRECT("PropertyInspectionCatagoryPhoto"&amp;RIGHT("0"&amp;RepairsPhotoIdentifier70,2))="","",INDIRECT("PropertyInspectionCatagoryPhoto"&amp;RIGHT("0"&amp;RepairsPhotoIdentifier70,2))))</f>
        <v/>
      </c>
      <c r="AQ518" s="962"/>
      <c r="AR518" s="962"/>
      <c r="AS518" s="962"/>
      <c r="AT518" s="962"/>
      <c r="AU518" s="962"/>
      <c r="AV518" s="962"/>
      <c r="AW518" s="963"/>
    </row>
    <row r="519" spans="1:49" ht="14.25" hidden="1" customHeight="1">
      <c r="A519" s="931">
        <v>71</v>
      </c>
      <c r="B519" s="913"/>
      <c r="C519" s="914"/>
      <c r="D519" s="914"/>
      <c r="E519" s="914"/>
      <c r="F519" s="914"/>
      <c r="G519" s="914"/>
      <c r="H519" s="914"/>
      <c r="I519" s="914"/>
      <c r="J519" s="914"/>
      <c r="K519" s="914"/>
      <c r="L519" s="914"/>
      <c r="M519" s="914"/>
      <c r="N519" s="914"/>
      <c r="O519" s="914"/>
      <c r="P519" s="914"/>
      <c r="Q519" s="914"/>
      <c r="R519" s="914"/>
      <c r="S519" s="914"/>
      <c r="T519" s="914"/>
      <c r="U519" s="915"/>
      <c r="V519" s="913"/>
      <c r="W519" s="914"/>
      <c r="X519" s="914"/>
      <c r="Y519" s="914"/>
      <c r="Z519" s="914"/>
      <c r="AA519" s="914"/>
      <c r="AB519" s="914"/>
      <c r="AC519" s="914"/>
      <c r="AD519" s="914"/>
      <c r="AE519" s="914"/>
      <c r="AF519" s="914"/>
      <c r="AG519" s="914"/>
      <c r="AH519" s="914"/>
      <c r="AI519" s="914"/>
      <c r="AJ519" s="914"/>
      <c r="AK519" s="914"/>
      <c r="AL519" s="914"/>
      <c r="AM519" s="914"/>
      <c r="AN519" s="914"/>
      <c r="AO519" s="915"/>
      <c r="AP519" s="450" t="s">
        <v>990</v>
      </c>
      <c r="AQ519" s="451"/>
      <c r="AR519" s="451"/>
      <c r="AS519" s="452"/>
      <c r="AT519" s="932"/>
      <c r="AU519" s="933"/>
      <c r="AV519" s="933"/>
      <c r="AW519" s="934"/>
    </row>
    <row r="520" spans="1:49" ht="14.25" hidden="1" customHeight="1">
      <c r="A520" s="931"/>
      <c r="B520" s="916"/>
      <c r="C520" s="917"/>
      <c r="D520" s="917"/>
      <c r="E520" s="917"/>
      <c r="F520" s="917"/>
      <c r="G520" s="917"/>
      <c r="H520" s="917"/>
      <c r="I520" s="917"/>
      <c r="J520" s="917"/>
      <c r="K520" s="917"/>
      <c r="L520" s="917"/>
      <c r="M520" s="917"/>
      <c r="N520" s="917"/>
      <c r="O520" s="917"/>
      <c r="P520" s="917"/>
      <c r="Q520" s="917"/>
      <c r="R520" s="917"/>
      <c r="S520" s="917"/>
      <c r="T520" s="917"/>
      <c r="U520" s="918"/>
      <c r="V520" s="916"/>
      <c r="W520" s="917"/>
      <c r="X520" s="917"/>
      <c r="Y520" s="917"/>
      <c r="Z520" s="917"/>
      <c r="AA520" s="917"/>
      <c r="AB520" s="917"/>
      <c r="AC520" s="917"/>
      <c r="AD520" s="917"/>
      <c r="AE520" s="917"/>
      <c r="AF520" s="917"/>
      <c r="AG520" s="917"/>
      <c r="AH520" s="917"/>
      <c r="AI520" s="917"/>
      <c r="AJ520" s="917"/>
      <c r="AK520" s="917"/>
      <c r="AL520" s="917"/>
      <c r="AM520" s="917"/>
      <c r="AN520" s="917"/>
      <c r="AO520" s="918"/>
      <c r="AP520" s="453" t="s">
        <v>994</v>
      </c>
      <c r="AQ520" s="262"/>
      <c r="AR520" s="262"/>
      <c r="AS520" s="262"/>
      <c r="AT520" s="910"/>
      <c r="AU520" s="911"/>
      <c r="AV520" s="911"/>
      <c r="AW520" s="912"/>
    </row>
    <row r="521" spans="1:49" ht="14.25" hidden="1" customHeight="1">
      <c r="A521" s="931"/>
      <c r="B521" s="916"/>
      <c r="C521" s="917"/>
      <c r="D521" s="917"/>
      <c r="E521" s="917"/>
      <c r="F521" s="917"/>
      <c r="G521" s="917"/>
      <c r="H521" s="917"/>
      <c r="I521" s="917"/>
      <c r="J521" s="917"/>
      <c r="K521" s="917"/>
      <c r="L521" s="917"/>
      <c r="M521" s="917"/>
      <c r="N521" s="917"/>
      <c r="O521" s="917"/>
      <c r="P521" s="917"/>
      <c r="Q521" s="917"/>
      <c r="R521" s="917"/>
      <c r="S521" s="917"/>
      <c r="T521" s="917"/>
      <c r="U521" s="918"/>
      <c r="V521" s="916"/>
      <c r="W521" s="917"/>
      <c r="X521" s="917"/>
      <c r="Y521" s="917"/>
      <c r="Z521" s="917"/>
      <c r="AA521" s="917"/>
      <c r="AB521" s="917"/>
      <c r="AC521" s="917"/>
      <c r="AD521" s="917"/>
      <c r="AE521" s="917"/>
      <c r="AF521" s="917"/>
      <c r="AG521" s="917"/>
      <c r="AH521" s="917"/>
      <c r="AI521" s="917"/>
      <c r="AJ521" s="917"/>
      <c r="AK521" s="917"/>
      <c r="AL521" s="917"/>
      <c r="AM521" s="917"/>
      <c r="AN521" s="917"/>
      <c r="AO521" s="918"/>
      <c r="AP521" s="935" t="s">
        <v>992</v>
      </c>
      <c r="AQ521" s="936"/>
      <c r="AR521" s="936"/>
      <c r="AS521" s="937"/>
      <c r="AT521" s="938"/>
      <c r="AU521" s="939"/>
      <c r="AV521" s="939"/>
      <c r="AW521" s="940"/>
    </row>
    <row r="522" spans="1:49" ht="14.25" hidden="1" customHeight="1">
      <c r="A522" s="931"/>
      <c r="B522" s="916"/>
      <c r="C522" s="917"/>
      <c r="D522" s="917"/>
      <c r="E522" s="917"/>
      <c r="F522" s="917"/>
      <c r="G522" s="917"/>
      <c r="H522" s="917"/>
      <c r="I522" s="917"/>
      <c r="J522" s="917"/>
      <c r="K522" s="917"/>
      <c r="L522" s="917"/>
      <c r="M522" s="917"/>
      <c r="N522" s="917"/>
      <c r="O522" s="917"/>
      <c r="P522" s="917"/>
      <c r="Q522" s="917"/>
      <c r="R522" s="917"/>
      <c r="S522" s="917"/>
      <c r="T522" s="917"/>
      <c r="U522" s="918"/>
      <c r="V522" s="916"/>
      <c r="W522" s="917"/>
      <c r="X522" s="917"/>
      <c r="Y522" s="917"/>
      <c r="Z522" s="917"/>
      <c r="AA522" s="917"/>
      <c r="AB522" s="917"/>
      <c r="AC522" s="917"/>
      <c r="AD522" s="917"/>
      <c r="AE522" s="917"/>
      <c r="AF522" s="917"/>
      <c r="AG522" s="917"/>
      <c r="AH522" s="917"/>
      <c r="AI522" s="917"/>
      <c r="AJ522" s="917"/>
      <c r="AK522" s="917"/>
      <c r="AL522" s="917"/>
      <c r="AM522" s="917"/>
      <c r="AN522" s="917"/>
      <c r="AO522" s="918"/>
      <c r="AP522" s="935"/>
      <c r="AQ522" s="936"/>
      <c r="AR522" s="936"/>
      <c r="AS522" s="937"/>
      <c r="AT522" s="941"/>
      <c r="AU522" s="942"/>
      <c r="AV522" s="942"/>
      <c r="AW522" s="943"/>
    </row>
    <row r="523" spans="1:49" ht="14.25" hidden="1" customHeight="1">
      <c r="A523" s="931"/>
      <c r="B523" s="916"/>
      <c r="C523" s="917"/>
      <c r="D523" s="917"/>
      <c r="E523" s="917"/>
      <c r="F523" s="917"/>
      <c r="G523" s="917"/>
      <c r="H523" s="917"/>
      <c r="I523" s="917"/>
      <c r="J523" s="917"/>
      <c r="K523" s="917"/>
      <c r="L523" s="917"/>
      <c r="M523" s="917"/>
      <c r="N523" s="917"/>
      <c r="O523" s="917"/>
      <c r="P523" s="917"/>
      <c r="Q523" s="917"/>
      <c r="R523" s="917"/>
      <c r="S523" s="917"/>
      <c r="T523" s="917"/>
      <c r="U523" s="918"/>
      <c r="V523" s="916"/>
      <c r="W523" s="917"/>
      <c r="X523" s="917"/>
      <c r="Y523" s="917"/>
      <c r="Z523" s="917"/>
      <c r="AA523" s="917"/>
      <c r="AB523" s="917"/>
      <c r="AC523" s="917"/>
      <c r="AD523" s="917"/>
      <c r="AE523" s="917"/>
      <c r="AF523" s="917"/>
      <c r="AG523" s="917"/>
      <c r="AH523" s="917"/>
      <c r="AI523" s="917"/>
      <c r="AJ523" s="917"/>
      <c r="AK523" s="917"/>
      <c r="AL523" s="917"/>
      <c r="AM523" s="917"/>
      <c r="AN523" s="917"/>
      <c r="AO523" s="918"/>
      <c r="AP523" s="944" t="s">
        <v>993</v>
      </c>
      <c r="AQ523" s="945"/>
      <c r="AR523" s="945"/>
      <c r="AS523" s="945"/>
      <c r="AT523" s="938"/>
      <c r="AU523" s="939"/>
      <c r="AV523" s="939"/>
      <c r="AW523" s="940"/>
    </row>
    <row r="524" spans="1:49" ht="14.25" hidden="1" customHeight="1">
      <c r="A524" s="931"/>
      <c r="B524" s="916"/>
      <c r="C524" s="917"/>
      <c r="D524" s="917"/>
      <c r="E524" s="917"/>
      <c r="F524" s="917"/>
      <c r="G524" s="917"/>
      <c r="H524" s="917"/>
      <c r="I524" s="917"/>
      <c r="J524" s="917"/>
      <c r="K524" s="917"/>
      <c r="L524" s="917"/>
      <c r="M524" s="917"/>
      <c r="N524" s="917"/>
      <c r="O524" s="917"/>
      <c r="P524" s="917"/>
      <c r="Q524" s="917"/>
      <c r="R524" s="917"/>
      <c r="S524" s="917"/>
      <c r="T524" s="917"/>
      <c r="U524" s="918"/>
      <c r="V524" s="916"/>
      <c r="W524" s="917"/>
      <c r="X524" s="917"/>
      <c r="Y524" s="917"/>
      <c r="Z524" s="917"/>
      <c r="AA524" s="917"/>
      <c r="AB524" s="917"/>
      <c r="AC524" s="917"/>
      <c r="AD524" s="917"/>
      <c r="AE524" s="917"/>
      <c r="AF524" s="917"/>
      <c r="AG524" s="917"/>
      <c r="AH524" s="917"/>
      <c r="AI524" s="917"/>
      <c r="AJ524" s="917"/>
      <c r="AK524" s="917"/>
      <c r="AL524" s="917"/>
      <c r="AM524" s="917"/>
      <c r="AN524" s="917"/>
      <c r="AO524" s="918"/>
      <c r="AP524" s="944"/>
      <c r="AQ524" s="945"/>
      <c r="AR524" s="945"/>
      <c r="AS524" s="945"/>
      <c r="AT524" s="941"/>
      <c r="AU524" s="942"/>
      <c r="AV524" s="942"/>
      <c r="AW524" s="943"/>
    </row>
    <row r="525" spans="1:49" ht="14.25" hidden="1" customHeight="1">
      <c r="A525" s="931"/>
      <c r="B525" s="919"/>
      <c r="C525" s="920"/>
      <c r="D525" s="920"/>
      <c r="E525" s="920"/>
      <c r="F525" s="920"/>
      <c r="G525" s="920"/>
      <c r="H525" s="920"/>
      <c r="I525" s="920"/>
      <c r="J525" s="920"/>
      <c r="K525" s="920"/>
      <c r="L525" s="920"/>
      <c r="M525" s="920"/>
      <c r="N525" s="920"/>
      <c r="O525" s="920"/>
      <c r="P525" s="920"/>
      <c r="Q525" s="920"/>
      <c r="R525" s="920"/>
      <c r="S525" s="920"/>
      <c r="T525" s="920"/>
      <c r="U525" s="921"/>
      <c r="V525" s="919"/>
      <c r="W525" s="920"/>
      <c r="X525" s="920"/>
      <c r="Y525" s="920"/>
      <c r="Z525" s="920"/>
      <c r="AA525" s="920"/>
      <c r="AB525" s="920"/>
      <c r="AC525" s="920"/>
      <c r="AD525" s="920"/>
      <c r="AE525" s="920"/>
      <c r="AF525" s="920"/>
      <c r="AG525" s="920"/>
      <c r="AH525" s="920"/>
      <c r="AI525" s="920"/>
      <c r="AJ525" s="920"/>
      <c r="AK525" s="920"/>
      <c r="AL525" s="920"/>
      <c r="AM525" s="920"/>
      <c r="AN525" s="920"/>
      <c r="AO525" s="921"/>
      <c r="AP525" s="946" t="str">
        <f t="array" aca="1" ref="AP525" ca="1">IF(RepairsPhotoIdentifier71="","",IF(INDIRECT("PropertyInspectionCatagoryPhoto"&amp;RIGHT("0"&amp;RepairsPhotoIdentifier71,2))="","",INDIRECT("PropertyInspectionCatagoryPhoto"&amp;RIGHT("0"&amp;RepairsPhotoIdentifier71,2))))</f>
        <v/>
      </c>
      <c r="AQ525" s="962"/>
      <c r="AR525" s="962"/>
      <c r="AS525" s="962"/>
      <c r="AT525" s="962"/>
      <c r="AU525" s="962"/>
      <c r="AV525" s="962"/>
      <c r="AW525" s="963"/>
    </row>
    <row r="526" spans="1:49" ht="14.25" hidden="1" customHeight="1">
      <c r="A526" s="931">
        <v>72</v>
      </c>
      <c r="B526" s="913"/>
      <c r="C526" s="914"/>
      <c r="D526" s="914"/>
      <c r="E526" s="914"/>
      <c r="F526" s="914"/>
      <c r="G526" s="914"/>
      <c r="H526" s="914"/>
      <c r="I526" s="914"/>
      <c r="J526" s="914"/>
      <c r="K526" s="914"/>
      <c r="L526" s="914"/>
      <c r="M526" s="914"/>
      <c r="N526" s="914"/>
      <c r="O526" s="914"/>
      <c r="P526" s="914"/>
      <c r="Q526" s="914"/>
      <c r="R526" s="914"/>
      <c r="S526" s="914"/>
      <c r="T526" s="914"/>
      <c r="U526" s="915"/>
      <c r="V526" s="913"/>
      <c r="W526" s="914"/>
      <c r="X526" s="914"/>
      <c r="Y526" s="914"/>
      <c r="Z526" s="914"/>
      <c r="AA526" s="914"/>
      <c r="AB526" s="914"/>
      <c r="AC526" s="914"/>
      <c r="AD526" s="914"/>
      <c r="AE526" s="914"/>
      <c r="AF526" s="914"/>
      <c r="AG526" s="914"/>
      <c r="AH526" s="914"/>
      <c r="AI526" s="914"/>
      <c r="AJ526" s="914"/>
      <c r="AK526" s="914"/>
      <c r="AL526" s="914"/>
      <c r="AM526" s="914"/>
      <c r="AN526" s="914"/>
      <c r="AO526" s="915"/>
      <c r="AP526" s="450" t="s">
        <v>990</v>
      </c>
      <c r="AQ526" s="451"/>
      <c r="AR526" s="451"/>
      <c r="AS526" s="452"/>
      <c r="AT526" s="932"/>
      <c r="AU526" s="933"/>
      <c r="AV526" s="933"/>
      <c r="AW526" s="934"/>
    </row>
    <row r="527" spans="1:49" ht="14.25" hidden="1" customHeight="1">
      <c r="A527" s="931"/>
      <c r="B527" s="916"/>
      <c r="C527" s="917"/>
      <c r="D527" s="917"/>
      <c r="E527" s="917"/>
      <c r="F527" s="917"/>
      <c r="G527" s="917"/>
      <c r="H527" s="917"/>
      <c r="I527" s="917"/>
      <c r="J527" s="917"/>
      <c r="K527" s="917"/>
      <c r="L527" s="917"/>
      <c r="M527" s="917"/>
      <c r="N527" s="917"/>
      <c r="O527" s="917"/>
      <c r="P527" s="917"/>
      <c r="Q527" s="917"/>
      <c r="R527" s="917"/>
      <c r="S527" s="917"/>
      <c r="T527" s="917"/>
      <c r="U527" s="918"/>
      <c r="V527" s="916"/>
      <c r="W527" s="917"/>
      <c r="X527" s="917"/>
      <c r="Y527" s="917"/>
      <c r="Z527" s="917"/>
      <c r="AA527" s="917"/>
      <c r="AB527" s="917"/>
      <c r="AC527" s="917"/>
      <c r="AD527" s="917"/>
      <c r="AE527" s="917"/>
      <c r="AF527" s="917"/>
      <c r="AG527" s="917"/>
      <c r="AH527" s="917"/>
      <c r="AI527" s="917"/>
      <c r="AJ527" s="917"/>
      <c r="AK527" s="917"/>
      <c r="AL527" s="917"/>
      <c r="AM527" s="917"/>
      <c r="AN527" s="917"/>
      <c r="AO527" s="918"/>
      <c r="AP527" s="453" t="s">
        <v>991</v>
      </c>
      <c r="AQ527" s="262"/>
      <c r="AR527" s="262"/>
      <c r="AS527" s="262"/>
      <c r="AT527" s="910"/>
      <c r="AU527" s="911"/>
      <c r="AV527" s="911"/>
      <c r="AW527" s="912"/>
    </row>
    <row r="528" spans="1:49" ht="14.25" hidden="1" customHeight="1">
      <c r="A528" s="931"/>
      <c r="B528" s="916"/>
      <c r="C528" s="917"/>
      <c r="D528" s="917"/>
      <c r="E528" s="917"/>
      <c r="F528" s="917"/>
      <c r="G528" s="917"/>
      <c r="H528" s="917"/>
      <c r="I528" s="917"/>
      <c r="J528" s="917"/>
      <c r="K528" s="917"/>
      <c r="L528" s="917"/>
      <c r="M528" s="917"/>
      <c r="N528" s="917"/>
      <c r="O528" s="917"/>
      <c r="P528" s="917"/>
      <c r="Q528" s="917"/>
      <c r="R528" s="917"/>
      <c r="S528" s="917"/>
      <c r="T528" s="917"/>
      <c r="U528" s="918"/>
      <c r="V528" s="916"/>
      <c r="W528" s="917"/>
      <c r="X528" s="917"/>
      <c r="Y528" s="917"/>
      <c r="Z528" s="917"/>
      <c r="AA528" s="917"/>
      <c r="AB528" s="917"/>
      <c r="AC528" s="917"/>
      <c r="AD528" s="917"/>
      <c r="AE528" s="917"/>
      <c r="AF528" s="917"/>
      <c r="AG528" s="917"/>
      <c r="AH528" s="917"/>
      <c r="AI528" s="917"/>
      <c r="AJ528" s="917"/>
      <c r="AK528" s="917"/>
      <c r="AL528" s="917"/>
      <c r="AM528" s="917"/>
      <c r="AN528" s="917"/>
      <c r="AO528" s="918"/>
      <c r="AP528" s="935" t="s">
        <v>992</v>
      </c>
      <c r="AQ528" s="936"/>
      <c r="AR528" s="936"/>
      <c r="AS528" s="937"/>
      <c r="AT528" s="938"/>
      <c r="AU528" s="939"/>
      <c r="AV528" s="939"/>
      <c r="AW528" s="940"/>
    </row>
    <row r="529" spans="1:49" ht="14.25" hidden="1" customHeight="1">
      <c r="A529" s="931"/>
      <c r="B529" s="916"/>
      <c r="C529" s="917"/>
      <c r="D529" s="917"/>
      <c r="E529" s="917"/>
      <c r="F529" s="917"/>
      <c r="G529" s="917"/>
      <c r="H529" s="917"/>
      <c r="I529" s="917"/>
      <c r="J529" s="917"/>
      <c r="K529" s="917"/>
      <c r="L529" s="917"/>
      <c r="M529" s="917"/>
      <c r="N529" s="917"/>
      <c r="O529" s="917"/>
      <c r="P529" s="917"/>
      <c r="Q529" s="917"/>
      <c r="R529" s="917"/>
      <c r="S529" s="917"/>
      <c r="T529" s="917"/>
      <c r="U529" s="918"/>
      <c r="V529" s="916"/>
      <c r="W529" s="917"/>
      <c r="X529" s="917"/>
      <c r="Y529" s="917"/>
      <c r="Z529" s="917"/>
      <c r="AA529" s="917"/>
      <c r="AB529" s="917"/>
      <c r="AC529" s="917"/>
      <c r="AD529" s="917"/>
      <c r="AE529" s="917"/>
      <c r="AF529" s="917"/>
      <c r="AG529" s="917"/>
      <c r="AH529" s="917"/>
      <c r="AI529" s="917"/>
      <c r="AJ529" s="917"/>
      <c r="AK529" s="917"/>
      <c r="AL529" s="917"/>
      <c r="AM529" s="917"/>
      <c r="AN529" s="917"/>
      <c r="AO529" s="918"/>
      <c r="AP529" s="935"/>
      <c r="AQ529" s="936"/>
      <c r="AR529" s="936"/>
      <c r="AS529" s="937"/>
      <c r="AT529" s="941"/>
      <c r="AU529" s="942"/>
      <c r="AV529" s="942"/>
      <c r="AW529" s="943"/>
    </row>
    <row r="530" spans="1:49" ht="14.25" hidden="1" customHeight="1">
      <c r="A530" s="931"/>
      <c r="B530" s="916"/>
      <c r="C530" s="917"/>
      <c r="D530" s="917"/>
      <c r="E530" s="917"/>
      <c r="F530" s="917"/>
      <c r="G530" s="917"/>
      <c r="H530" s="917"/>
      <c r="I530" s="917"/>
      <c r="J530" s="917"/>
      <c r="K530" s="917"/>
      <c r="L530" s="917"/>
      <c r="M530" s="917"/>
      <c r="N530" s="917"/>
      <c r="O530" s="917"/>
      <c r="P530" s="917"/>
      <c r="Q530" s="917"/>
      <c r="R530" s="917"/>
      <c r="S530" s="917"/>
      <c r="T530" s="917"/>
      <c r="U530" s="918"/>
      <c r="V530" s="916"/>
      <c r="W530" s="917"/>
      <c r="X530" s="917"/>
      <c r="Y530" s="917"/>
      <c r="Z530" s="917"/>
      <c r="AA530" s="917"/>
      <c r="AB530" s="917"/>
      <c r="AC530" s="917"/>
      <c r="AD530" s="917"/>
      <c r="AE530" s="917"/>
      <c r="AF530" s="917"/>
      <c r="AG530" s="917"/>
      <c r="AH530" s="917"/>
      <c r="AI530" s="917"/>
      <c r="AJ530" s="917"/>
      <c r="AK530" s="917"/>
      <c r="AL530" s="917"/>
      <c r="AM530" s="917"/>
      <c r="AN530" s="917"/>
      <c r="AO530" s="918"/>
      <c r="AP530" s="944" t="s">
        <v>993</v>
      </c>
      <c r="AQ530" s="945"/>
      <c r="AR530" s="945"/>
      <c r="AS530" s="945"/>
      <c r="AT530" s="938"/>
      <c r="AU530" s="939"/>
      <c r="AV530" s="939"/>
      <c r="AW530" s="940"/>
    </row>
    <row r="531" spans="1:49" ht="14.25" hidden="1" customHeight="1">
      <c r="A531" s="931"/>
      <c r="B531" s="916"/>
      <c r="C531" s="917"/>
      <c r="D531" s="917"/>
      <c r="E531" s="917"/>
      <c r="F531" s="917"/>
      <c r="G531" s="917"/>
      <c r="H531" s="917"/>
      <c r="I531" s="917"/>
      <c r="J531" s="917"/>
      <c r="K531" s="917"/>
      <c r="L531" s="917"/>
      <c r="M531" s="917"/>
      <c r="N531" s="917"/>
      <c r="O531" s="917"/>
      <c r="P531" s="917"/>
      <c r="Q531" s="917"/>
      <c r="R531" s="917"/>
      <c r="S531" s="917"/>
      <c r="T531" s="917"/>
      <c r="U531" s="918"/>
      <c r="V531" s="916"/>
      <c r="W531" s="917"/>
      <c r="X531" s="917"/>
      <c r="Y531" s="917"/>
      <c r="Z531" s="917"/>
      <c r="AA531" s="917"/>
      <c r="AB531" s="917"/>
      <c r="AC531" s="917"/>
      <c r="AD531" s="917"/>
      <c r="AE531" s="917"/>
      <c r="AF531" s="917"/>
      <c r="AG531" s="917"/>
      <c r="AH531" s="917"/>
      <c r="AI531" s="917"/>
      <c r="AJ531" s="917"/>
      <c r="AK531" s="917"/>
      <c r="AL531" s="917"/>
      <c r="AM531" s="917"/>
      <c r="AN531" s="917"/>
      <c r="AO531" s="918"/>
      <c r="AP531" s="944"/>
      <c r="AQ531" s="945"/>
      <c r="AR531" s="945"/>
      <c r="AS531" s="945"/>
      <c r="AT531" s="941"/>
      <c r="AU531" s="942"/>
      <c r="AV531" s="942"/>
      <c r="AW531" s="943"/>
    </row>
    <row r="532" spans="1:49" ht="14.25" hidden="1" customHeight="1">
      <c r="A532" s="931"/>
      <c r="B532" s="919"/>
      <c r="C532" s="920"/>
      <c r="D532" s="920"/>
      <c r="E532" s="920"/>
      <c r="F532" s="920"/>
      <c r="G532" s="920"/>
      <c r="H532" s="920"/>
      <c r="I532" s="920"/>
      <c r="J532" s="920"/>
      <c r="K532" s="920"/>
      <c r="L532" s="920"/>
      <c r="M532" s="920"/>
      <c r="N532" s="920"/>
      <c r="O532" s="920"/>
      <c r="P532" s="920"/>
      <c r="Q532" s="920"/>
      <c r="R532" s="920"/>
      <c r="S532" s="920"/>
      <c r="T532" s="920"/>
      <c r="U532" s="921"/>
      <c r="V532" s="919"/>
      <c r="W532" s="920"/>
      <c r="X532" s="920"/>
      <c r="Y532" s="920"/>
      <c r="Z532" s="920"/>
      <c r="AA532" s="920"/>
      <c r="AB532" s="920"/>
      <c r="AC532" s="920"/>
      <c r="AD532" s="920"/>
      <c r="AE532" s="920"/>
      <c r="AF532" s="920"/>
      <c r="AG532" s="920"/>
      <c r="AH532" s="920"/>
      <c r="AI532" s="920"/>
      <c r="AJ532" s="920"/>
      <c r="AK532" s="920"/>
      <c r="AL532" s="920"/>
      <c r="AM532" s="920"/>
      <c r="AN532" s="920"/>
      <c r="AO532" s="921"/>
      <c r="AP532" s="946" t="str">
        <f t="array" aca="1" ref="AP532" ca="1">IF(RepairsPhotoIdentifier72="","",IF(INDIRECT("PropertyInspectionCatagoryPhoto"&amp;RIGHT("0"&amp;RepairsPhotoIdentifier72,2))="","",INDIRECT("PropertyInspectionCatagoryPhoto"&amp;RIGHT("0"&amp;RepairsPhotoIdentifier72,2))))</f>
        <v/>
      </c>
      <c r="AQ532" s="962"/>
      <c r="AR532" s="962"/>
      <c r="AS532" s="962"/>
      <c r="AT532" s="962"/>
      <c r="AU532" s="962"/>
      <c r="AV532" s="962"/>
      <c r="AW532" s="963"/>
    </row>
    <row r="533" spans="1:49" ht="14.25" hidden="1" customHeight="1">
      <c r="A533" s="931">
        <v>73</v>
      </c>
      <c r="B533" s="913"/>
      <c r="C533" s="914"/>
      <c r="D533" s="914"/>
      <c r="E533" s="914"/>
      <c r="F533" s="914"/>
      <c r="G533" s="914"/>
      <c r="H533" s="914"/>
      <c r="I533" s="914"/>
      <c r="J533" s="914"/>
      <c r="K533" s="914"/>
      <c r="L533" s="914"/>
      <c r="M533" s="914"/>
      <c r="N533" s="914"/>
      <c r="O533" s="914"/>
      <c r="P533" s="914"/>
      <c r="Q533" s="914"/>
      <c r="R533" s="914"/>
      <c r="S533" s="914"/>
      <c r="T533" s="914"/>
      <c r="U533" s="915"/>
      <c r="V533" s="913"/>
      <c r="W533" s="914"/>
      <c r="X533" s="914"/>
      <c r="Y533" s="914"/>
      <c r="Z533" s="914"/>
      <c r="AA533" s="914"/>
      <c r="AB533" s="914"/>
      <c r="AC533" s="914"/>
      <c r="AD533" s="914"/>
      <c r="AE533" s="914"/>
      <c r="AF533" s="914"/>
      <c r="AG533" s="914"/>
      <c r="AH533" s="914"/>
      <c r="AI533" s="914"/>
      <c r="AJ533" s="914"/>
      <c r="AK533" s="914"/>
      <c r="AL533" s="914"/>
      <c r="AM533" s="914"/>
      <c r="AN533" s="914"/>
      <c r="AO533" s="915"/>
      <c r="AP533" s="450" t="s">
        <v>990</v>
      </c>
      <c r="AQ533" s="451"/>
      <c r="AR533" s="451"/>
      <c r="AS533" s="452"/>
      <c r="AT533" s="932"/>
      <c r="AU533" s="933"/>
      <c r="AV533" s="933"/>
      <c r="AW533" s="934"/>
    </row>
    <row r="534" spans="1:49" ht="14.25" hidden="1" customHeight="1">
      <c r="A534" s="931"/>
      <c r="B534" s="916"/>
      <c r="C534" s="917"/>
      <c r="D534" s="917"/>
      <c r="E534" s="917"/>
      <c r="F534" s="917"/>
      <c r="G534" s="917"/>
      <c r="H534" s="917"/>
      <c r="I534" s="917"/>
      <c r="J534" s="917"/>
      <c r="K534" s="917"/>
      <c r="L534" s="917"/>
      <c r="M534" s="917"/>
      <c r="N534" s="917"/>
      <c r="O534" s="917"/>
      <c r="P534" s="917"/>
      <c r="Q534" s="917"/>
      <c r="R534" s="917"/>
      <c r="S534" s="917"/>
      <c r="T534" s="917"/>
      <c r="U534" s="918"/>
      <c r="V534" s="916"/>
      <c r="W534" s="917"/>
      <c r="X534" s="917"/>
      <c r="Y534" s="917"/>
      <c r="Z534" s="917"/>
      <c r="AA534" s="917"/>
      <c r="AB534" s="917"/>
      <c r="AC534" s="917"/>
      <c r="AD534" s="917"/>
      <c r="AE534" s="917"/>
      <c r="AF534" s="917"/>
      <c r="AG534" s="917"/>
      <c r="AH534" s="917"/>
      <c r="AI534" s="917"/>
      <c r="AJ534" s="917"/>
      <c r="AK534" s="917"/>
      <c r="AL534" s="917"/>
      <c r="AM534" s="917"/>
      <c r="AN534" s="917"/>
      <c r="AO534" s="918"/>
      <c r="AP534" s="453" t="s">
        <v>994</v>
      </c>
      <c r="AQ534" s="262"/>
      <c r="AR534" s="262"/>
      <c r="AS534" s="262"/>
      <c r="AT534" s="910"/>
      <c r="AU534" s="911"/>
      <c r="AV534" s="911"/>
      <c r="AW534" s="912"/>
    </row>
    <row r="535" spans="1:49" ht="14.25" hidden="1" customHeight="1">
      <c r="A535" s="931"/>
      <c r="B535" s="916"/>
      <c r="C535" s="917"/>
      <c r="D535" s="917"/>
      <c r="E535" s="917"/>
      <c r="F535" s="917"/>
      <c r="G535" s="917"/>
      <c r="H535" s="917"/>
      <c r="I535" s="917"/>
      <c r="J535" s="917"/>
      <c r="K535" s="917"/>
      <c r="L535" s="917"/>
      <c r="M535" s="917"/>
      <c r="N535" s="917"/>
      <c r="O535" s="917"/>
      <c r="P535" s="917"/>
      <c r="Q535" s="917"/>
      <c r="R535" s="917"/>
      <c r="S535" s="917"/>
      <c r="T535" s="917"/>
      <c r="U535" s="918"/>
      <c r="V535" s="916"/>
      <c r="W535" s="917"/>
      <c r="X535" s="917"/>
      <c r="Y535" s="917"/>
      <c r="Z535" s="917"/>
      <c r="AA535" s="917"/>
      <c r="AB535" s="917"/>
      <c r="AC535" s="917"/>
      <c r="AD535" s="917"/>
      <c r="AE535" s="917"/>
      <c r="AF535" s="917"/>
      <c r="AG535" s="917"/>
      <c r="AH535" s="917"/>
      <c r="AI535" s="917"/>
      <c r="AJ535" s="917"/>
      <c r="AK535" s="917"/>
      <c r="AL535" s="917"/>
      <c r="AM535" s="917"/>
      <c r="AN535" s="917"/>
      <c r="AO535" s="918"/>
      <c r="AP535" s="935" t="s">
        <v>992</v>
      </c>
      <c r="AQ535" s="936"/>
      <c r="AR535" s="936"/>
      <c r="AS535" s="937"/>
      <c r="AT535" s="938"/>
      <c r="AU535" s="939"/>
      <c r="AV535" s="939"/>
      <c r="AW535" s="940"/>
    </row>
    <row r="536" spans="1:49" ht="14.25" hidden="1" customHeight="1">
      <c r="A536" s="931"/>
      <c r="B536" s="916"/>
      <c r="C536" s="917"/>
      <c r="D536" s="917"/>
      <c r="E536" s="917"/>
      <c r="F536" s="917"/>
      <c r="G536" s="917"/>
      <c r="H536" s="917"/>
      <c r="I536" s="917"/>
      <c r="J536" s="917"/>
      <c r="K536" s="917"/>
      <c r="L536" s="917"/>
      <c r="M536" s="917"/>
      <c r="N536" s="917"/>
      <c r="O536" s="917"/>
      <c r="P536" s="917"/>
      <c r="Q536" s="917"/>
      <c r="R536" s="917"/>
      <c r="S536" s="917"/>
      <c r="T536" s="917"/>
      <c r="U536" s="918"/>
      <c r="V536" s="916"/>
      <c r="W536" s="917"/>
      <c r="X536" s="917"/>
      <c r="Y536" s="917"/>
      <c r="Z536" s="917"/>
      <c r="AA536" s="917"/>
      <c r="AB536" s="917"/>
      <c r="AC536" s="917"/>
      <c r="AD536" s="917"/>
      <c r="AE536" s="917"/>
      <c r="AF536" s="917"/>
      <c r="AG536" s="917"/>
      <c r="AH536" s="917"/>
      <c r="AI536" s="917"/>
      <c r="AJ536" s="917"/>
      <c r="AK536" s="917"/>
      <c r="AL536" s="917"/>
      <c r="AM536" s="917"/>
      <c r="AN536" s="917"/>
      <c r="AO536" s="918"/>
      <c r="AP536" s="935"/>
      <c r="AQ536" s="936"/>
      <c r="AR536" s="936"/>
      <c r="AS536" s="937"/>
      <c r="AT536" s="941"/>
      <c r="AU536" s="942"/>
      <c r="AV536" s="942"/>
      <c r="AW536" s="943"/>
    </row>
    <row r="537" spans="1:49" ht="14.25" hidden="1" customHeight="1">
      <c r="A537" s="931"/>
      <c r="B537" s="916"/>
      <c r="C537" s="917"/>
      <c r="D537" s="917"/>
      <c r="E537" s="917"/>
      <c r="F537" s="917"/>
      <c r="G537" s="917"/>
      <c r="H537" s="917"/>
      <c r="I537" s="917"/>
      <c r="J537" s="917"/>
      <c r="K537" s="917"/>
      <c r="L537" s="917"/>
      <c r="M537" s="917"/>
      <c r="N537" s="917"/>
      <c r="O537" s="917"/>
      <c r="P537" s="917"/>
      <c r="Q537" s="917"/>
      <c r="R537" s="917"/>
      <c r="S537" s="917"/>
      <c r="T537" s="917"/>
      <c r="U537" s="918"/>
      <c r="V537" s="916"/>
      <c r="W537" s="917"/>
      <c r="X537" s="917"/>
      <c r="Y537" s="917"/>
      <c r="Z537" s="917"/>
      <c r="AA537" s="917"/>
      <c r="AB537" s="917"/>
      <c r="AC537" s="917"/>
      <c r="AD537" s="917"/>
      <c r="AE537" s="917"/>
      <c r="AF537" s="917"/>
      <c r="AG537" s="917"/>
      <c r="AH537" s="917"/>
      <c r="AI537" s="917"/>
      <c r="AJ537" s="917"/>
      <c r="AK537" s="917"/>
      <c r="AL537" s="917"/>
      <c r="AM537" s="917"/>
      <c r="AN537" s="917"/>
      <c r="AO537" s="918"/>
      <c r="AP537" s="944" t="s">
        <v>993</v>
      </c>
      <c r="AQ537" s="945"/>
      <c r="AR537" s="945"/>
      <c r="AS537" s="945"/>
      <c r="AT537" s="938"/>
      <c r="AU537" s="939"/>
      <c r="AV537" s="939"/>
      <c r="AW537" s="940"/>
    </row>
    <row r="538" spans="1:49" ht="14.25" hidden="1" customHeight="1">
      <c r="A538" s="931"/>
      <c r="B538" s="916"/>
      <c r="C538" s="917"/>
      <c r="D538" s="917"/>
      <c r="E538" s="917"/>
      <c r="F538" s="917"/>
      <c r="G538" s="917"/>
      <c r="H538" s="917"/>
      <c r="I538" s="917"/>
      <c r="J538" s="917"/>
      <c r="K538" s="917"/>
      <c r="L538" s="917"/>
      <c r="M538" s="917"/>
      <c r="N538" s="917"/>
      <c r="O538" s="917"/>
      <c r="P538" s="917"/>
      <c r="Q538" s="917"/>
      <c r="R538" s="917"/>
      <c r="S538" s="917"/>
      <c r="T538" s="917"/>
      <c r="U538" s="918"/>
      <c r="V538" s="916"/>
      <c r="W538" s="917"/>
      <c r="X538" s="917"/>
      <c r="Y538" s="917"/>
      <c r="Z538" s="917"/>
      <c r="AA538" s="917"/>
      <c r="AB538" s="917"/>
      <c r="AC538" s="917"/>
      <c r="AD538" s="917"/>
      <c r="AE538" s="917"/>
      <c r="AF538" s="917"/>
      <c r="AG538" s="917"/>
      <c r="AH538" s="917"/>
      <c r="AI538" s="917"/>
      <c r="AJ538" s="917"/>
      <c r="AK538" s="917"/>
      <c r="AL538" s="917"/>
      <c r="AM538" s="917"/>
      <c r="AN538" s="917"/>
      <c r="AO538" s="918"/>
      <c r="AP538" s="944"/>
      <c r="AQ538" s="945"/>
      <c r="AR538" s="945"/>
      <c r="AS538" s="945"/>
      <c r="AT538" s="941"/>
      <c r="AU538" s="942"/>
      <c r="AV538" s="942"/>
      <c r="AW538" s="943"/>
    </row>
    <row r="539" spans="1:49" ht="14.25" hidden="1" customHeight="1">
      <c r="A539" s="931"/>
      <c r="B539" s="919"/>
      <c r="C539" s="920"/>
      <c r="D539" s="920"/>
      <c r="E539" s="920"/>
      <c r="F539" s="920"/>
      <c r="G539" s="920"/>
      <c r="H539" s="920"/>
      <c r="I539" s="920"/>
      <c r="J539" s="920"/>
      <c r="K539" s="920"/>
      <c r="L539" s="920"/>
      <c r="M539" s="920"/>
      <c r="N539" s="920"/>
      <c r="O539" s="920"/>
      <c r="P539" s="920"/>
      <c r="Q539" s="920"/>
      <c r="R539" s="920"/>
      <c r="S539" s="920"/>
      <c r="T539" s="920"/>
      <c r="U539" s="921"/>
      <c r="V539" s="919"/>
      <c r="W539" s="920"/>
      <c r="X539" s="920"/>
      <c r="Y539" s="920"/>
      <c r="Z539" s="920"/>
      <c r="AA539" s="920"/>
      <c r="AB539" s="920"/>
      <c r="AC539" s="920"/>
      <c r="AD539" s="920"/>
      <c r="AE539" s="920"/>
      <c r="AF539" s="920"/>
      <c r="AG539" s="920"/>
      <c r="AH539" s="920"/>
      <c r="AI539" s="920"/>
      <c r="AJ539" s="920"/>
      <c r="AK539" s="920"/>
      <c r="AL539" s="920"/>
      <c r="AM539" s="920"/>
      <c r="AN539" s="920"/>
      <c r="AO539" s="921"/>
      <c r="AP539" s="946" t="str">
        <f t="array" aca="1" ref="AP539" ca="1">IF(RepairsPhotoIdentifier73="","",IF(INDIRECT("PropertyInspectionCatagoryPhoto"&amp;RIGHT("0"&amp;RepairsPhotoIdentifier73,2))="","",INDIRECT("PropertyInspectionCatagoryPhoto"&amp;RIGHT("0"&amp;RepairsPhotoIdentifier73,2))))</f>
        <v/>
      </c>
      <c r="AQ539" s="962"/>
      <c r="AR539" s="962"/>
      <c r="AS539" s="962"/>
      <c r="AT539" s="962"/>
      <c r="AU539" s="962"/>
      <c r="AV539" s="962"/>
      <c r="AW539" s="963"/>
    </row>
    <row r="540" spans="1:49" ht="14.25" hidden="1" customHeight="1">
      <c r="A540" s="931">
        <v>74</v>
      </c>
      <c r="B540" s="913"/>
      <c r="C540" s="914"/>
      <c r="D540" s="914"/>
      <c r="E540" s="914"/>
      <c r="F540" s="914"/>
      <c r="G540" s="914"/>
      <c r="H540" s="914"/>
      <c r="I540" s="914"/>
      <c r="J540" s="914"/>
      <c r="K540" s="914"/>
      <c r="L540" s="914"/>
      <c r="M540" s="914"/>
      <c r="N540" s="914"/>
      <c r="O540" s="914"/>
      <c r="P540" s="914"/>
      <c r="Q540" s="914"/>
      <c r="R540" s="914"/>
      <c r="S540" s="914"/>
      <c r="T540" s="914"/>
      <c r="U540" s="915"/>
      <c r="V540" s="913"/>
      <c r="W540" s="914"/>
      <c r="X540" s="914"/>
      <c r="Y540" s="914"/>
      <c r="Z540" s="914"/>
      <c r="AA540" s="914"/>
      <c r="AB540" s="914"/>
      <c r="AC540" s="914"/>
      <c r="AD540" s="914"/>
      <c r="AE540" s="914"/>
      <c r="AF540" s="914"/>
      <c r="AG540" s="914"/>
      <c r="AH540" s="914"/>
      <c r="AI540" s="914"/>
      <c r="AJ540" s="914"/>
      <c r="AK540" s="914"/>
      <c r="AL540" s="914"/>
      <c r="AM540" s="914"/>
      <c r="AN540" s="914"/>
      <c r="AO540" s="915"/>
      <c r="AP540" s="450" t="s">
        <v>990</v>
      </c>
      <c r="AQ540" s="451"/>
      <c r="AR540" s="451"/>
      <c r="AS540" s="452"/>
      <c r="AT540" s="932"/>
      <c r="AU540" s="933"/>
      <c r="AV540" s="933"/>
      <c r="AW540" s="934"/>
    </row>
    <row r="541" spans="1:49" ht="14.25" hidden="1" customHeight="1">
      <c r="A541" s="931"/>
      <c r="B541" s="916"/>
      <c r="C541" s="917"/>
      <c r="D541" s="917"/>
      <c r="E541" s="917"/>
      <c r="F541" s="917"/>
      <c r="G541" s="917"/>
      <c r="H541" s="917"/>
      <c r="I541" s="917"/>
      <c r="J541" s="917"/>
      <c r="K541" s="917"/>
      <c r="L541" s="917"/>
      <c r="M541" s="917"/>
      <c r="N541" s="917"/>
      <c r="O541" s="917"/>
      <c r="P541" s="917"/>
      <c r="Q541" s="917"/>
      <c r="R541" s="917"/>
      <c r="S541" s="917"/>
      <c r="T541" s="917"/>
      <c r="U541" s="918"/>
      <c r="V541" s="916"/>
      <c r="W541" s="917"/>
      <c r="X541" s="917"/>
      <c r="Y541" s="917"/>
      <c r="Z541" s="917"/>
      <c r="AA541" s="917"/>
      <c r="AB541" s="917"/>
      <c r="AC541" s="917"/>
      <c r="AD541" s="917"/>
      <c r="AE541" s="917"/>
      <c r="AF541" s="917"/>
      <c r="AG541" s="917"/>
      <c r="AH541" s="917"/>
      <c r="AI541" s="917"/>
      <c r="AJ541" s="917"/>
      <c r="AK541" s="917"/>
      <c r="AL541" s="917"/>
      <c r="AM541" s="917"/>
      <c r="AN541" s="917"/>
      <c r="AO541" s="918"/>
      <c r="AP541" s="453" t="s">
        <v>991</v>
      </c>
      <c r="AQ541" s="262"/>
      <c r="AR541" s="262"/>
      <c r="AS541" s="262"/>
      <c r="AT541" s="910"/>
      <c r="AU541" s="911"/>
      <c r="AV541" s="911"/>
      <c r="AW541" s="912"/>
    </row>
    <row r="542" spans="1:49" ht="14.25" hidden="1" customHeight="1">
      <c r="A542" s="931"/>
      <c r="B542" s="916"/>
      <c r="C542" s="917"/>
      <c r="D542" s="917"/>
      <c r="E542" s="917"/>
      <c r="F542" s="917"/>
      <c r="G542" s="917"/>
      <c r="H542" s="917"/>
      <c r="I542" s="917"/>
      <c r="J542" s="917"/>
      <c r="K542" s="917"/>
      <c r="L542" s="917"/>
      <c r="M542" s="917"/>
      <c r="N542" s="917"/>
      <c r="O542" s="917"/>
      <c r="P542" s="917"/>
      <c r="Q542" s="917"/>
      <c r="R542" s="917"/>
      <c r="S542" s="917"/>
      <c r="T542" s="917"/>
      <c r="U542" s="918"/>
      <c r="V542" s="916"/>
      <c r="W542" s="917"/>
      <c r="X542" s="917"/>
      <c r="Y542" s="917"/>
      <c r="Z542" s="917"/>
      <c r="AA542" s="917"/>
      <c r="AB542" s="917"/>
      <c r="AC542" s="917"/>
      <c r="AD542" s="917"/>
      <c r="AE542" s="917"/>
      <c r="AF542" s="917"/>
      <c r="AG542" s="917"/>
      <c r="AH542" s="917"/>
      <c r="AI542" s="917"/>
      <c r="AJ542" s="917"/>
      <c r="AK542" s="917"/>
      <c r="AL542" s="917"/>
      <c r="AM542" s="917"/>
      <c r="AN542" s="917"/>
      <c r="AO542" s="918"/>
      <c r="AP542" s="935" t="s">
        <v>992</v>
      </c>
      <c r="AQ542" s="936"/>
      <c r="AR542" s="936"/>
      <c r="AS542" s="937"/>
      <c r="AT542" s="938"/>
      <c r="AU542" s="939"/>
      <c r="AV542" s="939"/>
      <c r="AW542" s="940"/>
    </row>
    <row r="543" spans="1:49" ht="14.25" hidden="1" customHeight="1">
      <c r="A543" s="931"/>
      <c r="B543" s="916"/>
      <c r="C543" s="917"/>
      <c r="D543" s="917"/>
      <c r="E543" s="917"/>
      <c r="F543" s="917"/>
      <c r="G543" s="917"/>
      <c r="H543" s="917"/>
      <c r="I543" s="917"/>
      <c r="J543" s="917"/>
      <c r="K543" s="917"/>
      <c r="L543" s="917"/>
      <c r="M543" s="917"/>
      <c r="N543" s="917"/>
      <c r="O543" s="917"/>
      <c r="P543" s="917"/>
      <c r="Q543" s="917"/>
      <c r="R543" s="917"/>
      <c r="S543" s="917"/>
      <c r="T543" s="917"/>
      <c r="U543" s="918"/>
      <c r="V543" s="916"/>
      <c r="W543" s="917"/>
      <c r="X543" s="917"/>
      <c r="Y543" s="917"/>
      <c r="Z543" s="917"/>
      <c r="AA543" s="917"/>
      <c r="AB543" s="917"/>
      <c r="AC543" s="917"/>
      <c r="AD543" s="917"/>
      <c r="AE543" s="917"/>
      <c r="AF543" s="917"/>
      <c r="AG543" s="917"/>
      <c r="AH543" s="917"/>
      <c r="AI543" s="917"/>
      <c r="AJ543" s="917"/>
      <c r="AK543" s="917"/>
      <c r="AL543" s="917"/>
      <c r="AM543" s="917"/>
      <c r="AN543" s="917"/>
      <c r="AO543" s="918"/>
      <c r="AP543" s="935"/>
      <c r="AQ543" s="936"/>
      <c r="AR543" s="936"/>
      <c r="AS543" s="937"/>
      <c r="AT543" s="941"/>
      <c r="AU543" s="942"/>
      <c r="AV543" s="942"/>
      <c r="AW543" s="943"/>
    </row>
    <row r="544" spans="1:49" ht="14.25" hidden="1" customHeight="1">
      <c r="A544" s="931"/>
      <c r="B544" s="916"/>
      <c r="C544" s="917"/>
      <c r="D544" s="917"/>
      <c r="E544" s="917"/>
      <c r="F544" s="917"/>
      <c r="G544" s="917"/>
      <c r="H544" s="917"/>
      <c r="I544" s="917"/>
      <c r="J544" s="917"/>
      <c r="K544" s="917"/>
      <c r="L544" s="917"/>
      <c r="M544" s="917"/>
      <c r="N544" s="917"/>
      <c r="O544" s="917"/>
      <c r="P544" s="917"/>
      <c r="Q544" s="917"/>
      <c r="R544" s="917"/>
      <c r="S544" s="917"/>
      <c r="T544" s="917"/>
      <c r="U544" s="918"/>
      <c r="V544" s="916"/>
      <c r="W544" s="917"/>
      <c r="X544" s="917"/>
      <c r="Y544" s="917"/>
      <c r="Z544" s="917"/>
      <c r="AA544" s="917"/>
      <c r="AB544" s="917"/>
      <c r="AC544" s="917"/>
      <c r="AD544" s="917"/>
      <c r="AE544" s="917"/>
      <c r="AF544" s="917"/>
      <c r="AG544" s="917"/>
      <c r="AH544" s="917"/>
      <c r="AI544" s="917"/>
      <c r="AJ544" s="917"/>
      <c r="AK544" s="917"/>
      <c r="AL544" s="917"/>
      <c r="AM544" s="917"/>
      <c r="AN544" s="917"/>
      <c r="AO544" s="918"/>
      <c r="AP544" s="944" t="s">
        <v>993</v>
      </c>
      <c r="AQ544" s="945"/>
      <c r="AR544" s="945"/>
      <c r="AS544" s="945"/>
      <c r="AT544" s="938"/>
      <c r="AU544" s="939"/>
      <c r="AV544" s="939"/>
      <c r="AW544" s="940"/>
    </row>
    <row r="545" spans="1:49" ht="14.25" hidden="1" customHeight="1">
      <c r="A545" s="931"/>
      <c r="B545" s="916"/>
      <c r="C545" s="917"/>
      <c r="D545" s="917"/>
      <c r="E545" s="917"/>
      <c r="F545" s="917"/>
      <c r="G545" s="917"/>
      <c r="H545" s="917"/>
      <c r="I545" s="917"/>
      <c r="J545" s="917"/>
      <c r="K545" s="917"/>
      <c r="L545" s="917"/>
      <c r="M545" s="917"/>
      <c r="N545" s="917"/>
      <c r="O545" s="917"/>
      <c r="P545" s="917"/>
      <c r="Q545" s="917"/>
      <c r="R545" s="917"/>
      <c r="S545" s="917"/>
      <c r="T545" s="917"/>
      <c r="U545" s="918"/>
      <c r="V545" s="916"/>
      <c r="W545" s="917"/>
      <c r="X545" s="917"/>
      <c r="Y545" s="917"/>
      <c r="Z545" s="917"/>
      <c r="AA545" s="917"/>
      <c r="AB545" s="917"/>
      <c r="AC545" s="917"/>
      <c r="AD545" s="917"/>
      <c r="AE545" s="917"/>
      <c r="AF545" s="917"/>
      <c r="AG545" s="917"/>
      <c r="AH545" s="917"/>
      <c r="AI545" s="917"/>
      <c r="AJ545" s="917"/>
      <c r="AK545" s="917"/>
      <c r="AL545" s="917"/>
      <c r="AM545" s="917"/>
      <c r="AN545" s="917"/>
      <c r="AO545" s="918"/>
      <c r="AP545" s="944"/>
      <c r="AQ545" s="945"/>
      <c r="AR545" s="945"/>
      <c r="AS545" s="945"/>
      <c r="AT545" s="941"/>
      <c r="AU545" s="942"/>
      <c r="AV545" s="942"/>
      <c r="AW545" s="943"/>
    </row>
    <row r="546" spans="1:49" ht="14.25" hidden="1" customHeight="1">
      <c r="A546" s="931"/>
      <c r="B546" s="919"/>
      <c r="C546" s="920"/>
      <c r="D546" s="920"/>
      <c r="E546" s="920"/>
      <c r="F546" s="920"/>
      <c r="G546" s="920"/>
      <c r="H546" s="920"/>
      <c r="I546" s="920"/>
      <c r="J546" s="920"/>
      <c r="K546" s="920"/>
      <c r="L546" s="920"/>
      <c r="M546" s="920"/>
      <c r="N546" s="920"/>
      <c r="O546" s="920"/>
      <c r="P546" s="920"/>
      <c r="Q546" s="920"/>
      <c r="R546" s="920"/>
      <c r="S546" s="920"/>
      <c r="T546" s="920"/>
      <c r="U546" s="921"/>
      <c r="V546" s="919"/>
      <c r="W546" s="920"/>
      <c r="X546" s="920"/>
      <c r="Y546" s="920"/>
      <c r="Z546" s="920"/>
      <c r="AA546" s="920"/>
      <c r="AB546" s="920"/>
      <c r="AC546" s="920"/>
      <c r="AD546" s="920"/>
      <c r="AE546" s="920"/>
      <c r="AF546" s="920"/>
      <c r="AG546" s="920"/>
      <c r="AH546" s="920"/>
      <c r="AI546" s="920"/>
      <c r="AJ546" s="920"/>
      <c r="AK546" s="920"/>
      <c r="AL546" s="920"/>
      <c r="AM546" s="920"/>
      <c r="AN546" s="920"/>
      <c r="AO546" s="921"/>
      <c r="AP546" s="946" t="str">
        <f t="array" aca="1" ref="AP546" ca="1">IF(RepairsPhotoIdentifier74="","",IF(INDIRECT("PropertyInspectionCatagoryPhoto"&amp;RIGHT("0"&amp;RepairsPhotoIdentifier74,2))="","",INDIRECT("PropertyInspectionCatagoryPhoto"&amp;RIGHT("0"&amp;RepairsPhotoIdentifier74,2))))</f>
        <v/>
      </c>
      <c r="AQ546" s="962"/>
      <c r="AR546" s="962"/>
      <c r="AS546" s="962"/>
      <c r="AT546" s="962"/>
      <c r="AU546" s="962"/>
      <c r="AV546" s="962"/>
      <c r="AW546" s="963"/>
    </row>
    <row r="547" spans="1:49" ht="14.25" hidden="1" customHeight="1">
      <c r="A547" s="931">
        <v>75</v>
      </c>
      <c r="B547" s="913"/>
      <c r="C547" s="914"/>
      <c r="D547" s="914"/>
      <c r="E547" s="914"/>
      <c r="F547" s="914"/>
      <c r="G547" s="914"/>
      <c r="H547" s="914"/>
      <c r="I547" s="914"/>
      <c r="J547" s="914"/>
      <c r="K547" s="914"/>
      <c r="L547" s="914"/>
      <c r="M547" s="914"/>
      <c r="N547" s="914"/>
      <c r="O547" s="914"/>
      <c r="P547" s="914"/>
      <c r="Q547" s="914"/>
      <c r="R547" s="914"/>
      <c r="S547" s="914"/>
      <c r="T547" s="914"/>
      <c r="U547" s="915"/>
      <c r="V547" s="913"/>
      <c r="W547" s="914"/>
      <c r="X547" s="914"/>
      <c r="Y547" s="914"/>
      <c r="Z547" s="914"/>
      <c r="AA547" s="914"/>
      <c r="AB547" s="914"/>
      <c r="AC547" s="914"/>
      <c r="AD547" s="914"/>
      <c r="AE547" s="914"/>
      <c r="AF547" s="914"/>
      <c r="AG547" s="914"/>
      <c r="AH547" s="914"/>
      <c r="AI547" s="914"/>
      <c r="AJ547" s="914"/>
      <c r="AK547" s="914"/>
      <c r="AL547" s="914"/>
      <c r="AM547" s="914"/>
      <c r="AN547" s="914"/>
      <c r="AO547" s="915"/>
      <c r="AP547" s="450" t="s">
        <v>990</v>
      </c>
      <c r="AQ547" s="451"/>
      <c r="AR547" s="451"/>
      <c r="AS547" s="452"/>
      <c r="AT547" s="932"/>
      <c r="AU547" s="933"/>
      <c r="AV547" s="933"/>
      <c r="AW547" s="934"/>
    </row>
    <row r="548" spans="1:49" ht="14.25" hidden="1" customHeight="1">
      <c r="A548" s="931"/>
      <c r="B548" s="916"/>
      <c r="C548" s="917"/>
      <c r="D548" s="917"/>
      <c r="E548" s="917"/>
      <c r="F548" s="917"/>
      <c r="G548" s="917"/>
      <c r="H548" s="917"/>
      <c r="I548" s="917"/>
      <c r="J548" s="917"/>
      <c r="K548" s="917"/>
      <c r="L548" s="917"/>
      <c r="M548" s="917"/>
      <c r="N548" s="917"/>
      <c r="O548" s="917"/>
      <c r="P548" s="917"/>
      <c r="Q548" s="917"/>
      <c r="R548" s="917"/>
      <c r="S548" s="917"/>
      <c r="T548" s="917"/>
      <c r="U548" s="918"/>
      <c r="V548" s="916"/>
      <c r="W548" s="917"/>
      <c r="X548" s="917"/>
      <c r="Y548" s="917"/>
      <c r="Z548" s="917"/>
      <c r="AA548" s="917"/>
      <c r="AB548" s="917"/>
      <c r="AC548" s="917"/>
      <c r="AD548" s="917"/>
      <c r="AE548" s="917"/>
      <c r="AF548" s="917"/>
      <c r="AG548" s="917"/>
      <c r="AH548" s="917"/>
      <c r="AI548" s="917"/>
      <c r="AJ548" s="917"/>
      <c r="AK548" s="917"/>
      <c r="AL548" s="917"/>
      <c r="AM548" s="917"/>
      <c r="AN548" s="917"/>
      <c r="AO548" s="918"/>
      <c r="AP548" s="453" t="s">
        <v>994</v>
      </c>
      <c r="AQ548" s="262"/>
      <c r="AR548" s="262"/>
      <c r="AS548" s="262"/>
      <c r="AT548" s="910"/>
      <c r="AU548" s="911"/>
      <c r="AV548" s="911"/>
      <c r="AW548" s="912"/>
    </row>
    <row r="549" spans="1:49" ht="14.25" hidden="1" customHeight="1">
      <c r="A549" s="931"/>
      <c r="B549" s="916"/>
      <c r="C549" s="917"/>
      <c r="D549" s="917"/>
      <c r="E549" s="917"/>
      <c r="F549" s="917"/>
      <c r="G549" s="917"/>
      <c r="H549" s="917"/>
      <c r="I549" s="917"/>
      <c r="J549" s="917"/>
      <c r="K549" s="917"/>
      <c r="L549" s="917"/>
      <c r="M549" s="917"/>
      <c r="N549" s="917"/>
      <c r="O549" s="917"/>
      <c r="P549" s="917"/>
      <c r="Q549" s="917"/>
      <c r="R549" s="917"/>
      <c r="S549" s="917"/>
      <c r="T549" s="917"/>
      <c r="U549" s="918"/>
      <c r="V549" s="916"/>
      <c r="W549" s="917"/>
      <c r="X549" s="917"/>
      <c r="Y549" s="917"/>
      <c r="Z549" s="917"/>
      <c r="AA549" s="917"/>
      <c r="AB549" s="917"/>
      <c r="AC549" s="917"/>
      <c r="AD549" s="917"/>
      <c r="AE549" s="917"/>
      <c r="AF549" s="917"/>
      <c r="AG549" s="917"/>
      <c r="AH549" s="917"/>
      <c r="AI549" s="917"/>
      <c r="AJ549" s="917"/>
      <c r="AK549" s="917"/>
      <c r="AL549" s="917"/>
      <c r="AM549" s="917"/>
      <c r="AN549" s="917"/>
      <c r="AO549" s="918"/>
      <c r="AP549" s="935" t="s">
        <v>992</v>
      </c>
      <c r="AQ549" s="936"/>
      <c r="AR549" s="936"/>
      <c r="AS549" s="937"/>
      <c r="AT549" s="938"/>
      <c r="AU549" s="939"/>
      <c r="AV549" s="939"/>
      <c r="AW549" s="940"/>
    </row>
    <row r="550" spans="1:49" ht="14.25" hidden="1" customHeight="1">
      <c r="A550" s="931"/>
      <c r="B550" s="916"/>
      <c r="C550" s="917"/>
      <c r="D550" s="917"/>
      <c r="E550" s="917"/>
      <c r="F550" s="917"/>
      <c r="G550" s="917"/>
      <c r="H550" s="917"/>
      <c r="I550" s="917"/>
      <c r="J550" s="917"/>
      <c r="K550" s="917"/>
      <c r="L550" s="917"/>
      <c r="M550" s="917"/>
      <c r="N550" s="917"/>
      <c r="O550" s="917"/>
      <c r="P550" s="917"/>
      <c r="Q550" s="917"/>
      <c r="R550" s="917"/>
      <c r="S550" s="917"/>
      <c r="T550" s="917"/>
      <c r="U550" s="918"/>
      <c r="V550" s="916"/>
      <c r="W550" s="917"/>
      <c r="X550" s="917"/>
      <c r="Y550" s="917"/>
      <c r="Z550" s="917"/>
      <c r="AA550" s="917"/>
      <c r="AB550" s="917"/>
      <c r="AC550" s="917"/>
      <c r="AD550" s="917"/>
      <c r="AE550" s="917"/>
      <c r="AF550" s="917"/>
      <c r="AG550" s="917"/>
      <c r="AH550" s="917"/>
      <c r="AI550" s="917"/>
      <c r="AJ550" s="917"/>
      <c r="AK550" s="917"/>
      <c r="AL550" s="917"/>
      <c r="AM550" s="917"/>
      <c r="AN550" s="917"/>
      <c r="AO550" s="918"/>
      <c r="AP550" s="935"/>
      <c r="AQ550" s="936"/>
      <c r="AR550" s="936"/>
      <c r="AS550" s="937"/>
      <c r="AT550" s="941"/>
      <c r="AU550" s="942"/>
      <c r="AV550" s="942"/>
      <c r="AW550" s="943"/>
    </row>
    <row r="551" spans="1:49" ht="14.25" hidden="1" customHeight="1">
      <c r="A551" s="931"/>
      <c r="B551" s="916"/>
      <c r="C551" s="917"/>
      <c r="D551" s="917"/>
      <c r="E551" s="917"/>
      <c r="F551" s="917"/>
      <c r="G551" s="917"/>
      <c r="H551" s="917"/>
      <c r="I551" s="917"/>
      <c r="J551" s="917"/>
      <c r="K551" s="917"/>
      <c r="L551" s="917"/>
      <c r="M551" s="917"/>
      <c r="N551" s="917"/>
      <c r="O551" s="917"/>
      <c r="P551" s="917"/>
      <c r="Q551" s="917"/>
      <c r="R551" s="917"/>
      <c r="S551" s="917"/>
      <c r="T551" s="917"/>
      <c r="U551" s="918"/>
      <c r="V551" s="916"/>
      <c r="W551" s="917"/>
      <c r="X551" s="917"/>
      <c r="Y551" s="917"/>
      <c r="Z551" s="917"/>
      <c r="AA551" s="917"/>
      <c r="AB551" s="917"/>
      <c r="AC551" s="917"/>
      <c r="AD551" s="917"/>
      <c r="AE551" s="917"/>
      <c r="AF551" s="917"/>
      <c r="AG551" s="917"/>
      <c r="AH551" s="917"/>
      <c r="AI551" s="917"/>
      <c r="AJ551" s="917"/>
      <c r="AK551" s="917"/>
      <c r="AL551" s="917"/>
      <c r="AM551" s="917"/>
      <c r="AN551" s="917"/>
      <c r="AO551" s="918"/>
      <c r="AP551" s="944" t="s">
        <v>993</v>
      </c>
      <c r="AQ551" s="945"/>
      <c r="AR551" s="945"/>
      <c r="AS551" s="945"/>
      <c r="AT551" s="938"/>
      <c r="AU551" s="939"/>
      <c r="AV551" s="939"/>
      <c r="AW551" s="940"/>
    </row>
    <row r="552" spans="1:49" ht="14.25" hidden="1" customHeight="1">
      <c r="A552" s="931"/>
      <c r="B552" s="916"/>
      <c r="C552" s="917"/>
      <c r="D552" s="917"/>
      <c r="E552" s="917"/>
      <c r="F552" s="917"/>
      <c r="G552" s="917"/>
      <c r="H552" s="917"/>
      <c r="I552" s="917"/>
      <c r="J552" s="917"/>
      <c r="K552" s="917"/>
      <c r="L552" s="917"/>
      <c r="M552" s="917"/>
      <c r="N552" s="917"/>
      <c r="O552" s="917"/>
      <c r="P552" s="917"/>
      <c r="Q552" s="917"/>
      <c r="R552" s="917"/>
      <c r="S552" s="917"/>
      <c r="T552" s="917"/>
      <c r="U552" s="918"/>
      <c r="V552" s="916"/>
      <c r="W552" s="917"/>
      <c r="X552" s="917"/>
      <c r="Y552" s="917"/>
      <c r="Z552" s="917"/>
      <c r="AA552" s="917"/>
      <c r="AB552" s="917"/>
      <c r="AC552" s="917"/>
      <c r="AD552" s="917"/>
      <c r="AE552" s="917"/>
      <c r="AF552" s="917"/>
      <c r="AG552" s="917"/>
      <c r="AH552" s="917"/>
      <c r="AI552" s="917"/>
      <c r="AJ552" s="917"/>
      <c r="AK552" s="917"/>
      <c r="AL552" s="917"/>
      <c r="AM552" s="917"/>
      <c r="AN552" s="917"/>
      <c r="AO552" s="918"/>
      <c r="AP552" s="944"/>
      <c r="AQ552" s="945"/>
      <c r="AR552" s="945"/>
      <c r="AS552" s="945"/>
      <c r="AT552" s="941"/>
      <c r="AU552" s="942"/>
      <c r="AV552" s="942"/>
      <c r="AW552" s="943"/>
    </row>
    <row r="553" spans="1:49" ht="14.25" hidden="1" customHeight="1">
      <c r="A553" s="931"/>
      <c r="B553" s="919"/>
      <c r="C553" s="920"/>
      <c r="D553" s="920"/>
      <c r="E553" s="920"/>
      <c r="F553" s="920"/>
      <c r="G553" s="920"/>
      <c r="H553" s="920"/>
      <c r="I553" s="920"/>
      <c r="J553" s="920"/>
      <c r="K553" s="920"/>
      <c r="L553" s="920"/>
      <c r="M553" s="920"/>
      <c r="N553" s="920"/>
      <c r="O553" s="920"/>
      <c r="P553" s="920"/>
      <c r="Q553" s="920"/>
      <c r="R553" s="920"/>
      <c r="S553" s="920"/>
      <c r="T553" s="920"/>
      <c r="U553" s="921"/>
      <c r="V553" s="919"/>
      <c r="W553" s="920"/>
      <c r="X553" s="920"/>
      <c r="Y553" s="920"/>
      <c r="Z553" s="920"/>
      <c r="AA553" s="920"/>
      <c r="AB553" s="920"/>
      <c r="AC553" s="920"/>
      <c r="AD553" s="920"/>
      <c r="AE553" s="920"/>
      <c r="AF553" s="920"/>
      <c r="AG553" s="920"/>
      <c r="AH553" s="920"/>
      <c r="AI553" s="920"/>
      <c r="AJ553" s="920"/>
      <c r="AK553" s="920"/>
      <c r="AL553" s="920"/>
      <c r="AM553" s="920"/>
      <c r="AN553" s="920"/>
      <c r="AO553" s="921"/>
      <c r="AP553" s="946" t="str">
        <f t="array" aca="1" ref="AP553" ca="1">IF(RepairsPhotoIdentifier75="","",IF(INDIRECT("PropertyInspectionCatagoryPhoto"&amp;RIGHT("0"&amp;RepairsPhotoIdentifier75,2))="","",INDIRECT("PropertyInspectionCatagoryPhoto"&amp;RIGHT("0"&amp;RepairsPhotoIdentifier75,2))))</f>
        <v/>
      </c>
      <c r="AQ553" s="962"/>
      <c r="AR553" s="962"/>
      <c r="AS553" s="962"/>
      <c r="AT553" s="962"/>
      <c r="AU553" s="962"/>
      <c r="AV553" s="962"/>
      <c r="AW553" s="963"/>
    </row>
    <row r="554" spans="1:49" ht="14.25" hidden="1" customHeight="1">
      <c r="A554" s="931">
        <v>76</v>
      </c>
      <c r="B554" s="913"/>
      <c r="C554" s="914"/>
      <c r="D554" s="914"/>
      <c r="E554" s="914"/>
      <c r="F554" s="914"/>
      <c r="G554" s="914"/>
      <c r="H554" s="914"/>
      <c r="I554" s="914"/>
      <c r="J554" s="914"/>
      <c r="K554" s="914"/>
      <c r="L554" s="914"/>
      <c r="M554" s="914"/>
      <c r="N554" s="914"/>
      <c r="O554" s="914"/>
      <c r="P554" s="914"/>
      <c r="Q554" s="914"/>
      <c r="R554" s="914"/>
      <c r="S554" s="914"/>
      <c r="T554" s="914"/>
      <c r="U554" s="915"/>
      <c r="V554" s="913"/>
      <c r="W554" s="914"/>
      <c r="X554" s="914"/>
      <c r="Y554" s="914"/>
      <c r="Z554" s="914"/>
      <c r="AA554" s="914"/>
      <c r="AB554" s="914"/>
      <c r="AC554" s="914"/>
      <c r="AD554" s="914"/>
      <c r="AE554" s="914"/>
      <c r="AF554" s="914"/>
      <c r="AG554" s="914"/>
      <c r="AH554" s="914"/>
      <c r="AI554" s="914"/>
      <c r="AJ554" s="914"/>
      <c r="AK554" s="914"/>
      <c r="AL554" s="914"/>
      <c r="AM554" s="914"/>
      <c r="AN554" s="914"/>
      <c r="AO554" s="915"/>
      <c r="AP554" s="450" t="s">
        <v>990</v>
      </c>
      <c r="AQ554" s="451"/>
      <c r="AR554" s="451"/>
      <c r="AS554" s="452"/>
      <c r="AT554" s="932"/>
      <c r="AU554" s="933"/>
      <c r="AV554" s="933"/>
      <c r="AW554" s="934"/>
    </row>
    <row r="555" spans="1:49" ht="14.25" hidden="1" customHeight="1">
      <c r="A555" s="931"/>
      <c r="B555" s="916"/>
      <c r="C555" s="917"/>
      <c r="D555" s="917"/>
      <c r="E555" s="917"/>
      <c r="F555" s="917"/>
      <c r="G555" s="917"/>
      <c r="H555" s="917"/>
      <c r="I555" s="917"/>
      <c r="J555" s="917"/>
      <c r="K555" s="917"/>
      <c r="L555" s="917"/>
      <c r="M555" s="917"/>
      <c r="N555" s="917"/>
      <c r="O555" s="917"/>
      <c r="P555" s="917"/>
      <c r="Q555" s="917"/>
      <c r="R555" s="917"/>
      <c r="S555" s="917"/>
      <c r="T555" s="917"/>
      <c r="U555" s="918"/>
      <c r="V555" s="916"/>
      <c r="W555" s="917"/>
      <c r="X555" s="917"/>
      <c r="Y555" s="917"/>
      <c r="Z555" s="917"/>
      <c r="AA555" s="917"/>
      <c r="AB555" s="917"/>
      <c r="AC555" s="917"/>
      <c r="AD555" s="917"/>
      <c r="AE555" s="917"/>
      <c r="AF555" s="917"/>
      <c r="AG555" s="917"/>
      <c r="AH555" s="917"/>
      <c r="AI555" s="917"/>
      <c r="AJ555" s="917"/>
      <c r="AK555" s="917"/>
      <c r="AL555" s="917"/>
      <c r="AM555" s="917"/>
      <c r="AN555" s="917"/>
      <c r="AO555" s="918"/>
      <c r="AP555" s="453" t="s">
        <v>991</v>
      </c>
      <c r="AQ555" s="262"/>
      <c r="AR555" s="262"/>
      <c r="AS555" s="262"/>
      <c r="AT555" s="910"/>
      <c r="AU555" s="911"/>
      <c r="AV555" s="911"/>
      <c r="AW555" s="912"/>
    </row>
    <row r="556" spans="1:49" ht="14.25" hidden="1" customHeight="1">
      <c r="A556" s="931"/>
      <c r="B556" s="916"/>
      <c r="C556" s="917"/>
      <c r="D556" s="917"/>
      <c r="E556" s="917"/>
      <c r="F556" s="917"/>
      <c r="G556" s="917"/>
      <c r="H556" s="917"/>
      <c r="I556" s="917"/>
      <c r="J556" s="917"/>
      <c r="K556" s="917"/>
      <c r="L556" s="917"/>
      <c r="M556" s="917"/>
      <c r="N556" s="917"/>
      <c r="O556" s="917"/>
      <c r="P556" s="917"/>
      <c r="Q556" s="917"/>
      <c r="R556" s="917"/>
      <c r="S556" s="917"/>
      <c r="T556" s="917"/>
      <c r="U556" s="918"/>
      <c r="V556" s="916"/>
      <c r="W556" s="917"/>
      <c r="X556" s="917"/>
      <c r="Y556" s="917"/>
      <c r="Z556" s="917"/>
      <c r="AA556" s="917"/>
      <c r="AB556" s="917"/>
      <c r="AC556" s="917"/>
      <c r="AD556" s="917"/>
      <c r="AE556" s="917"/>
      <c r="AF556" s="917"/>
      <c r="AG556" s="917"/>
      <c r="AH556" s="917"/>
      <c r="AI556" s="917"/>
      <c r="AJ556" s="917"/>
      <c r="AK556" s="917"/>
      <c r="AL556" s="917"/>
      <c r="AM556" s="917"/>
      <c r="AN556" s="917"/>
      <c r="AO556" s="918"/>
      <c r="AP556" s="935" t="s">
        <v>992</v>
      </c>
      <c r="AQ556" s="936"/>
      <c r="AR556" s="936"/>
      <c r="AS556" s="937"/>
      <c r="AT556" s="938"/>
      <c r="AU556" s="939"/>
      <c r="AV556" s="939"/>
      <c r="AW556" s="940"/>
    </row>
    <row r="557" spans="1:49" ht="14.25" hidden="1" customHeight="1">
      <c r="A557" s="931"/>
      <c r="B557" s="916"/>
      <c r="C557" s="917"/>
      <c r="D557" s="917"/>
      <c r="E557" s="917"/>
      <c r="F557" s="917"/>
      <c r="G557" s="917"/>
      <c r="H557" s="917"/>
      <c r="I557" s="917"/>
      <c r="J557" s="917"/>
      <c r="K557" s="917"/>
      <c r="L557" s="917"/>
      <c r="M557" s="917"/>
      <c r="N557" s="917"/>
      <c r="O557" s="917"/>
      <c r="P557" s="917"/>
      <c r="Q557" s="917"/>
      <c r="R557" s="917"/>
      <c r="S557" s="917"/>
      <c r="T557" s="917"/>
      <c r="U557" s="918"/>
      <c r="V557" s="916"/>
      <c r="W557" s="917"/>
      <c r="X557" s="917"/>
      <c r="Y557" s="917"/>
      <c r="Z557" s="917"/>
      <c r="AA557" s="917"/>
      <c r="AB557" s="917"/>
      <c r="AC557" s="917"/>
      <c r="AD557" s="917"/>
      <c r="AE557" s="917"/>
      <c r="AF557" s="917"/>
      <c r="AG557" s="917"/>
      <c r="AH557" s="917"/>
      <c r="AI557" s="917"/>
      <c r="AJ557" s="917"/>
      <c r="AK557" s="917"/>
      <c r="AL557" s="917"/>
      <c r="AM557" s="917"/>
      <c r="AN557" s="917"/>
      <c r="AO557" s="918"/>
      <c r="AP557" s="935"/>
      <c r="AQ557" s="936"/>
      <c r="AR557" s="936"/>
      <c r="AS557" s="937"/>
      <c r="AT557" s="941"/>
      <c r="AU557" s="942"/>
      <c r="AV557" s="942"/>
      <c r="AW557" s="943"/>
    </row>
    <row r="558" spans="1:49" ht="14.25" hidden="1" customHeight="1">
      <c r="A558" s="931"/>
      <c r="B558" s="916"/>
      <c r="C558" s="917"/>
      <c r="D558" s="917"/>
      <c r="E558" s="917"/>
      <c r="F558" s="917"/>
      <c r="G558" s="917"/>
      <c r="H558" s="917"/>
      <c r="I558" s="917"/>
      <c r="J558" s="917"/>
      <c r="K558" s="917"/>
      <c r="L558" s="917"/>
      <c r="M558" s="917"/>
      <c r="N558" s="917"/>
      <c r="O558" s="917"/>
      <c r="P558" s="917"/>
      <c r="Q558" s="917"/>
      <c r="R558" s="917"/>
      <c r="S558" s="917"/>
      <c r="T558" s="917"/>
      <c r="U558" s="918"/>
      <c r="V558" s="916"/>
      <c r="W558" s="917"/>
      <c r="X558" s="917"/>
      <c r="Y558" s="917"/>
      <c r="Z558" s="917"/>
      <c r="AA558" s="917"/>
      <c r="AB558" s="917"/>
      <c r="AC558" s="917"/>
      <c r="AD558" s="917"/>
      <c r="AE558" s="917"/>
      <c r="AF558" s="917"/>
      <c r="AG558" s="917"/>
      <c r="AH558" s="917"/>
      <c r="AI558" s="917"/>
      <c r="AJ558" s="917"/>
      <c r="AK558" s="917"/>
      <c r="AL558" s="917"/>
      <c r="AM558" s="917"/>
      <c r="AN558" s="917"/>
      <c r="AO558" s="918"/>
      <c r="AP558" s="944" t="s">
        <v>993</v>
      </c>
      <c r="AQ558" s="945"/>
      <c r="AR558" s="945"/>
      <c r="AS558" s="945"/>
      <c r="AT558" s="938"/>
      <c r="AU558" s="939"/>
      <c r="AV558" s="939"/>
      <c r="AW558" s="940"/>
    </row>
    <row r="559" spans="1:49" ht="14.25" hidden="1" customHeight="1">
      <c r="A559" s="931"/>
      <c r="B559" s="916"/>
      <c r="C559" s="917"/>
      <c r="D559" s="917"/>
      <c r="E559" s="917"/>
      <c r="F559" s="917"/>
      <c r="G559" s="917"/>
      <c r="H559" s="917"/>
      <c r="I559" s="917"/>
      <c r="J559" s="917"/>
      <c r="K559" s="917"/>
      <c r="L559" s="917"/>
      <c r="M559" s="917"/>
      <c r="N559" s="917"/>
      <c r="O559" s="917"/>
      <c r="P559" s="917"/>
      <c r="Q559" s="917"/>
      <c r="R559" s="917"/>
      <c r="S559" s="917"/>
      <c r="T559" s="917"/>
      <c r="U559" s="918"/>
      <c r="V559" s="916"/>
      <c r="W559" s="917"/>
      <c r="X559" s="917"/>
      <c r="Y559" s="917"/>
      <c r="Z559" s="917"/>
      <c r="AA559" s="917"/>
      <c r="AB559" s="917"/>
      <c r="AC559" s="917"/>
      <c r="AD559" s="917"/>
      <c r="AE559" s="917"/>
      <c r="AF559" s="917"/>
      <c r="AG559" s="917"/>
      <c r="AH559" s="917"/>
      <c r="AI559" s="917"/>
      <c r="AJ559" s="917"/>
      <c r="AK559" s="917"/>
      <c r="AL559" s="917"/>
      <c r="AM559" s="917"/>
      <c r="AN559" s="917"/>
      <c r="AO559" s="918"/>
      <c r="AP559" s="944"/>
      <c r="AQ559" s="945"/>
      <c r="AR559" s="945"/>
      <c r="AS559" s="945"/>
      <c r="AT559" s="941"/>
      <c r="AU559" s="942"/>
      <c r="AV559" s="942"/>
      <c r="AW559" s="943"/>
    </row>
    <row r="560" spans="1:49" ht="14.25" hidden="1" customHeight="1">
      <c r="A560" s="931"/>
      <c r="B560" s="919"/>
      <c r="C560" s="920"/>
      <c r="D560" s="920"/>
      <c r="E560" s="920"/>
      <c r="F560" s="920"/>
      <c r="G560" s="920"/>
      <c r="H560" s="920"/>
      <c r="I560" s="920"/>
      <c r="J560" s="920"/>
      <c r="K560" s="920"/>
      <c r="L560" s="920"/>
      <c r="M560" s="920"/>
      <c r="N560" s="920"/>
      <c r="O560" s="920"/>
      <c r="P560" s="920"/>
      <c r="Q560" s="920"/>
      <c r="R560" s="920"/>
      <c r="S560" s="920"/>
      <c r="T560" s="920"/>
      <c r="U560" s="921"/>
      <c r="V560" s="919"/>
      <c r="W560" s="920"/>
      <c r="X560" s="920"/>
      <c r="Y560" s="920"/>
      <c r="Z560" s="920"/>
      <c r="AA560" s="920"/>
      <c r="AB560" s="920"/>
      <c r="AC560" s="920"/>
      <c r="AD560" s="920"/>
      <c r="AE560" s="920"/>
      <c r="AF560" s="920"/>
      <c r="AG560" s="920"/>
      <c r="AH560" s="920"/>
      <c r="AI560" s="920"/>
      <c r="AJ560" s="920"/>
      <c r="AK560" s="920"/>
      <c r="AL560" s="920"/>
      <c r="AM560" s="920"/>
      <c r="AN560" s="920"/>
      <c r="AO560" s="921"/>
      <c r="AP560" s="946" t="str">
        <f t="array" aca="1" ref="AP560" ca="1">IF(RepairsPhotoIdentifier76="","",IF(INDIRECT("PropertyInspectionCatagoryPhoto"&amp;RIGHT("0"&amp;RepairsPhotoIdentifier76,2))="","",INDIRECT("PropertyInspectionCatagoryPhoto"&amp;RIGHT("0"&amp;RepairsPhotoIdentifier76,2))))</f>
        <v/>
      </c>
      <c r="AQ560" s="962"/>
      <c r="AR560" s="962"/>
      <c r="AS560" s="962"/>
      <c r="AT560" s="962"/>
      <c r="AU560" s="962"/>
      <c r="AV560" s="962"/>
      <c r="AW560" s="963"/>
    </row>
    <row r="561" spans="1:49" ht="14.25" hidden="1" customHeight="1">
      <c r="A561" s="931">
        <v>77</v>
      </c>
      <c r="B561" s="913"/>
      <c r="C561" s="914"/>
      <c r="D561" s="914"/>
      <c r="E561" s="914"/>
      <c r="F561" s="914"/>
      <c r="G561" s="914"/>
      <c r="H561" s="914"/>
      <c r="I561" s="914"/>
      <c r="J561" s="914"/>
      <c r="K561" s="914"/>
      <c r="L561" s="914"/>
      <c r="M561" s="914"/>
      <c r="N561" s="914"/>
      <c r="O561" s="914"/>
      <c r="P561" s="914"/>
      <c r="Q561" s="914"/>
      <c r="R561" s="914"/>
      <c r="S561" s="914"/>
      <c r="T561" s="914"/>
      <c r="U561" s="915"/>
      <c r="V561" s="913"/>
      <c r="W561" s="914"/>
      <c r="X561" s="914"/>
      <c r="Y561" s="914"/>
      <c r="Z561" s="914"/>
      <c r="AA561" s="914"/>
      <c r="AB561" s="914"/>
      <c r="AC561" s="914"/>
      <c r="AD561" s="914"/>
      <c r="AE561" s="914"/>
      <c r="AF561" s="914"/>
      <c r="AG561" s="914"/>
      <c r="AH561" s="914"/>
      <c r="AI561" s="914"/>
      <c r="AJ561" s="914"/>
      <c r="AK561" s="914"/>
      <c r="AL561" s="914"/>
      <c r="AM561" s="914"/>
      <c r="AN561" s="914"/>
      <c r="AO561" s="915"/>
      <c r="AP561" s="450" t="s">
        <v>990</v>
      </c>
      <c r="AQ561" s="451"/>
      <c r="AR561" s="451"/>
      <c r="AS561" s="452"/>
      <c r="AT561" s="932"/>
      <c r="AU561" s="933"/>
      <c r="AV561" s="933"/>
      <c r="AW561" s="934"/>
    </row>
    <row r="562" spans="1:49" ht="14.25" hidden="1" customHeight="1">
      <c r="A562" s="931"/>
      <c r="B562" s="916"/>
      <c r="C562" s="917"/>
      <c r="D562" s="917"/>
      <c r="E562" s="917"/>
      <c r="F562" s="917"/>
      <c r="G562" s="917"/>
      <c r="H562" s="917"/>
      <c r="I562" s="917"/>
      <c r="J562" s="917"/>
      <c r="K562" s="917"/>
      <c r="L562" s="917"/>
      <c r="M562" s="917"/>
      <c r="N562" s="917"/>
      <c r="O562" s="917"/>
      <c r="P562" s="917"/>
      <c r="Q562" s="917"/>
      <c r="R562" s="917"/>
      <c r="S562" s="917"/>
      <c r="T562" s="917"/>
      <c r="U562" s="918"/>
      <c r="V562" s="916"/>
      <c r="W562" s="917"/>
      <c r="X562" s="917"/>
      <c r="Y562" s="917"/>
      <c r="Z562" s="917"/>
      <c r="AA562" s="917"/>
      <c r="AB562" s="917"/>
      <c r="AC562" s="917"/>
      <c r="AD562" s="917"/>
      <c r="AE562" s="917"/>
      <c r="AF562" s="917"/>
      <c r="AG562" s="917"/>
      <c r="AH562" s="917"/>
      <c r="AI562" s="917"/>
      <c r="AJ562" s="917"/>
      <c r="AK562" s="917"/>
      <c r="AL562" s="917"/>
      <c r="AM562" s="917"/>
      <c r="AN562" s="917"/>
      <c r="AO562" s="918"/>
      <c r="AP562" s="453" t="s">
        <v>994</v>
      </c>
      <c r="AQ562" s="262"/>
      <c r="AR562" s="262"/>
      <c r="AS562" s="262"/>
      <c r="AT562" s="910"/>
      <c r="AU562" s="911"/>
      <c r="AV562" s="911"/>
      <c r="AW562" s="912"/>
    </row>
    <row r="563" spans="1:49" ht="14.25" hidden="1" customHeight="1">
      <c r="A563" s="931"/>
      <c r="B563" s="916"/>
      <c r="C563" s="917"/>
      <c r="D563" s="917"/>
      <c r="E563" s="917"/>
      <c r="F563" s="917"/>
      <c r="G563" s="917"/>
      <c r="H563" s="917"/>
      <c r="I563" s="917"/>
      <c r="J563" s="917"/>
      <c r="K563" s="917"/>
      <c r="L563" s="917"/>
      <c r="M563" s="917"/>
      <c r="N563" s="917"/>
      <c r="O563" s="917"/>
      <c r="P563" s="917"/>
      <c r="Q563" s="917"/>
      <c r="R563" s="917"/>
      <c r="S563" s="917"/>
      <c r="T563" s="917"/>
      <c r="U563" s="918"/>
      <c r="V563" s="916"/>
      <c r="W563" s="917"/>
      <c r="X563" s="917"/>
      <c r="Y563" s="917"/>
      <c r="Z563" s="917"/>
      <c r="AA563" s="917"/>
      <c r="AB563" s="917"/>
      <c r="AC563" s="917"/>
      <c r="AD563" s="917"/>
      <c r="AE563" s="917"/>
      <c r="AF563" s="917"/>
      <c r="AG563" s="917"/>
      <c r="AH563" s="917"/>
      <c r="AI563" s="917"/>
      <c r="AJ563" s="917"/>
      <c r="AK563" s="917"/>
      <c r="AL563" s="917"/>
      <c r="AM563" s="917"/>
      <c r="AN563" s="917"/>
      <c r="AO563" s="918"/>
      <c r="AP563" s="935" t="s">
        <v>992</v>
      </c>
      <c r="AQ563" s="936"/>
      <c r="AR563" s="936"/>
      <c r="AS563" s="937"/>
      <c r="AT563" s="938"/>
      <c r="AU563" s="939"/>
      <c r="AV563" s="939"/>
      <c r="AW563" s="940"/>
    </row>
    <row r="564" spans="1:49" ht="14.25" hidden="1" customHeight="1">
      <c r="A564" s="931"/>
      <c r="B564" s="916"/>
      <c r="C564" s="917"/>
      <c r="D564" s="917"/>
      <c r="E564" s="917"/>
      <c r="F564" s="917"/>
      <c r="G564" s="917"/>
      <c r="H564" s="917"/>
      <c r="I564" s="917"/>
      <c r="J564" s="917"/>
      <c r="K564" s="917"/>
      <c r="L564" s="917"/>
      <c r="M564" s="917"/>
      <c r="N564" s="917"/>
      <c r="O564" s="917"/>
      <c r="P564" s="917"/>
      <c r="Q564" s="917"/>
      <c r="R564" s="917"/>
      <c r="S564" s="917"/>
      <c r="T564" s="917"/>
      <c r="U564" s="918"/>
      <c r="V564" s="916"/>
      <c r="W564" s="917"/>
      <c r="X564" s="917"/>
      <c r="Y564" s="917"/>
      <c r="Z564" s="917"/>
      <c r="AA564" s="917"/>
      <c r="AB564" s="917"/>
      <c r="AC564" s="917"/>
      <c r="AD564" s="917"/>
      <c r="AE564" s="917"/>
      <c r="AF564" s="917"/>
      <c r="AG564" s="917"/>
      <c r="AH564" s="917"/>
      <c r="AI564" s="917"/>
      <c r="AJ564" s="917"/>
      <c r="AK564" s="917"/>
      <c r="AL564" s="917"/>
      <c r="AM564" s="917"/>
      <c r="AN564" s="917"/>
      <c r="AO564" s="918"/>
      <c r="AP564" s="935"/>
      <c r="AQ564" s="936"/>
      <c r="AR564" s="936"/>
      <c r="AS564" s="937"/>
      <c r="AT564" s="941"/>
      <c r="AU564" s="942"/>
      <c r="AV564" s="942"/>
      <c r="AW564" s="943"/>
    </row>
    <row r="565" spans="1:49" ht="14.25" hidden="1" customHeight="1">
      <c r="A565" s="931"/>
      <c r="B565" s="916"/>
      <c r="C565" s="917"/>
      <c r="D565" s="917"/>
      <c r="E565" s="917"/>
      <c r="F565" s="917"/>
      <c r="G565" s="917"/>
      <c r="H565" s="917"/>
      <c r="I565" s="917"/>
      <c r="J565" s="917"/>
      <c r="K565" s="917"/>
      <c r="L565" s="917"/>
      <c r="M565" s="917"/>
      <c r="N565" s="917"/>
      <c r="O565" s="917"/>
      <c r="P565" s="917"/>
      <c r="Q565" s="917"/>
      <c r="R565" s="917"/>
      <c r="S565" s="917"/>
      <c r="T565" s="917"/>
      <c r="U565" s="918"/>
      <c r="V565" s="916"/>
      <c r="W565" s="917"/>
      <c r="X565" s="917"/>
      <c r="Y565" s="917"/>
      <c r="Z565" s="917"/>
      <c r="AA565" s="917"/>
      <c r="AB565" s="917"/>
      <c r="AC565" s="917"/>
      <c r="AD565" s="917"/>
      <c r="AE565" s="917"/>
      <c r="AF565" s="917"/>
      <c r="AG565" s="917"/>
      <c r="AH565" s="917"/>
      <c r="AI565" s="917"/>
      <c r="AJ565" s="917"/>
      <c r="AK565" s="917"/>
      <c r="AL565" s="917"/>
      <c r="AM565" s="917"/>
      <c r="AN565" s="917"/>
      <c r="AO565" s="918"/>
      <c r="AP565" s="944" t="s">
        <v>993</v>
      </c>
      <c r="AQ565" s="945"/>
      <c r="AR565" s="945"/>
      <c r="AS565" s="945"/>
      <c r="AT565" s="938"/>
      <c r="AU565" s="939"/>
      <c r="AV565" s="939"/>
      <c r="AW565" s="940"/>
    </row>
    <row r="566" spans="1:49" ht="14.25" hidden="1" customHeight="1">
      <c r="A566" s="931"/>
      <c r="B566" s="916"/>
      <c r="C566" s="917"/>
      <c r="D566" s="917"/>
      <c r="E566" s="917"/>
      <c r="F566" s="917"/>
      <c r="G566" s="917"/>
      <c r="H566" s="917"/>
      <c r="I566" s="917"/>
      <c r="J566" s="917"/>
      <c r="K566" s="917"/>
      <c r="L566" s="917"/>
      <c r="M566" s="917"/>
      <c r="N566" s="917"/>
      <c r="O566" s="917"/>
      <c r="P566" s="917"/>
      <c r="Q566" s="917"/>
      <c r="R566" s="917"/>
      <c r="S566" s="917"/>
      <c r="T566" s="917"/>
      <c r="U566" s="918"/>
      <c r="V566" s="916"/>
      <c r="W566" s="917"/>
      <c r="X566" s="917"/>
      <c r="Y566" s="917"/>
      <c r="Z566" s="917"/>
      <c r="AA566" s="917"/>
      <c r="AB566" s="917"/>
      <c r="AC566" s="917"/>
      <c r="AD566" s="917"/>
      <c r="AE566" s="917"/>
      <c r="AF566" s="917"/>
      <c r="AG566" s="917"/>
      <c r="AH566" s="917"/>
      <c r="AI566" s="917"/>
      <c r="AJ566" s="917"/>
      <c r="AK566" s="917"/>
      <c r="AL566" s="917"/>
      <c r="AM566" s="917"/>
      <c r="AN566" s="917"/>
      <c r="AO566" s="918"/>
      <c r="AP566" s="944"/>
      <c r="AQ566" s="945"/>
      <c r="AR566" s="945"/>
      <c r="AS566" s="945"/>
      <c r="AT566" s="941"/>
      <c r="AU566" s="942"/>
      <c r="AV566" s="942"/>
      <c r="AW566" s="943"/>
    </row>
    <row r="567" spans="1:49" ht="14.25" hidden="1" customHeight="1">
      <c r="A567" s="931"/>
      <c r="B567" s="919"/>
      <c r="C567" s="920"/>
      <c r="D567" s="920"/>
      <c r="E567" s="920"/>
      <c r="F567" s="920"/>
      <c r="G567" s="920"/>
      <c r="H567" s="920"/>
      <c r="I567" s="920"/>
      <c r="J567" s="920"/>
      <c r="K567" s="920"/>
      <c r="L567" s="920"/>
      <c r="M567" s="920"/>
      <c r="N567" s="920"/>
      <c r="O567" s="920"/>
      <c r="P567" s="920"/>
      <c r="Q567" s="920"/>
      <c r="R567" s="920"/>
      <c r="S567" s="920"/>
      <c r="T567" s="920"/>
      <c r="U567" s="921"/>
      <c r="V567" s="919"/>
      <c r="W567" s="920"/>
      <c r="X567" s="920"/>
      <c r="Y567" s="920"/>
      <c r="Z567" s="920"/>
      <c r="AA567" s="920"/>
      <c r="AB567" s="920"/>
      <c r="AC567" s="920"/>
      <c r="AD567" s="920"/>
      <c r="AE567" s="920"/>
      <c r="AF567" s="920"/>
      <c r="AG567" s="920"/>
      <c r="AH567" s="920"/>
      <c r="AI567" s="920"/>
      <c r="AJ567" s="920"/>
      <c r="AK567" s="920"/>
      <c r="AL567" s="920"/>
      <c r="AM567" s="920"/>
      <c r="AN567" s="920"/>
      <c r="AO567" s="921"/>
      <c r="AP567" s="946" t="str">
        <f t="array" aca="1" ref="AP567" ca="1">IF(RepairsPhotoIdentifier77="","",IF(INDIRECT("PropertyInspectionCatagoryPhoto"&amp;RIGHT("0"&amp;RepairsPhotoIdentifier77,2))="","",INDIRECT("PropertyInspectionCatagoryPhoto"&amp;RIGHT("0"&amp;RepairsPhotoIdentifier77,2))))</f>
        <v/>
      </c>
      <c r="AQ567" s="962"/>
      <c r="AR567" s="962"/>
      <c r="AS567" s="962"/>
      <c r="AT567" s="962"/>
      <c r="AU567" s="962"/>
      <c r="AV567" s="962"/>
      <c r="AW567" s="963"/>
    </row>
    <row r="568" spans="1:49" ht="14.25" hidden="1" customHeight="1">
      <c r="A568" s="931">
        <v>78</v>
      </c>
      <c r="B568" s="913"/>
      <c r="C568" s="914"/>
      <c r="D568" s="914"/>
      <c r="E568" s="914"/>
      <c r="F568" s="914"/>
      <c r="G568" s="914"/>
      <c r="H568" s="914"/>
      <c r="I568" s="914"/>
      <c r="J568" s="914"/>
      <c r="K568" s="914"/>
      <c r="L568" s="914"/>
      <c r="M568" s="914"/>
      <c r="N568" s="914"/>
      <c r="O568" s="914"/>
      <c r="P568" s="914"/>
      <c r="Q568" s="914"/>
      <c r="R568" s="914"/>
      <c r="S568" s="914"/>
      <c r="T568" s="914"/>
      <c r="U568" s="915"/>
      <c r="V568" s="913"/>
      <c r="W568" s="914"/>
      <c r="X568" s="914"/>
      <c r="Y568" s="914"/>
      <c r="Z568" s="914"/>
      <c r="AA568" s="914"/>
      <c r="AB568" s="914"/>
      <c r="AC568" s="914"/>
      <c r="AD568" s="914"/>
      <c r="AE568" s="914"/>
      <c r="AF568" s="914"/>
      <c r="AG568" s="914"/>
      <c r="AH568" s="914"/>
      <c r="AI568" s="914"/>
      <c r="AJ568" s="914"/>
      <c r="AK568" s="914"/>
      <c r="AL568" s="914"/>
      <c r="AM568" s="914"/>
      <c r="AN568" s="914"/>
      <c r="AO568" s="915"/>
      <c r="AP568" s="450" t="s">
        <v>990</v>
      </c>
      <c r="AQ568" s="451"/>
      <c r="AR568" s="451"/>
      <c r="AS568" s="452"/>
      <c r="AT568" s="932"/>
      <c r="AU568" s="933"/>
      <c r="AV568" s="933"/>
      <c r="AW568" s="934"/>
    </row>
    <row r="569" spans="1:49" ht="14.25" hidden="1" customHeight="1">
      <c r="A569" s="931"/>
      <c r="B569" s="916"/>
      <c r="C569" s="917"/>
      <c r="D569" s="917"/>
      <c r="E569" s="917"/>
      <c r="F569" s="917"/>
      <c r="G569" s="917"/>
      <c r="H569" s="917"/>
      <c r="I569" s="917"/>
      <c r="J569" s="917"/>
      <c r="K569" s="917"/>
      <c r="L569" s="917"/>
      <c r="M569" s="917"/>
      <c r="N569" s="917"/>
      <c r="O569" s="917"/>
      <c r="P569" s="917"/>
      <c r="Q569" s="917"/>
      <c r="R569" s="917"/>
      <c r="S569" s="917"/>
      <c r="T569" s="917"/>
      <c r="U569" s="918"/>
      <c r="V569" s="916"/>
      <c r="W569" s="917"/>
      <c r="X569" s="917"/>
      <c r="Y569" s="917"/>
      <c r="Z569" s="917"/>
      <c r="AA569" s="917"/>
      <c r="AB569" s="917"/>
      <c r="AC569" s="917"/>
      <c r="AD569" s="917"/>
      <c r="AE569" s="917"/>
      <c r="AF569" s="917"/>
      <c r="AG569" s="917"/>
      <c r="AH569" s="917"/>
      <c r="AI569" s="917"/>
      <c r="AJ569" s="917"/>
      <c r="AK569" s="917"/>
      <c r="AL569" s="917"/>
      <c r="AM569" s="917"/>
      <c r="AN569" s="917"/>
      <c r="AO569" s="918"/>
      <c r="AP569" s="453" t="s">
        <v>991</v>
      </c>
      <c r="AQ569" s="262"/>
      <c r="AR569" s="262"/>
      <c r="AS569" s="262"/>
      <c r="AT569" s="910"/>
      <c r="AU569" s="911"/>
      <c r="AV569" s="911"/>
      <c r="AW569" s="912"/>
    </row>
    <row r="570" spans="1:49" ht="14.25" hidden="1" customHeight="1">
      <c r="A570" s="931"/>
      <c r="B570" s="916"/>
      <c r="C570" s="917"/>
      <c r="D570" s="917"/>
      <c r="E570" s="917"/>
      <c r="F570" s="917"/>
      <c r="G570" s="917"/>
      <c r="H570" s="917"/>
      <c r="I570" s="917"/>
      <c r="J570" s="917"/>
      <c r="K570" s="917"/>
      <c r="L570" s="917"/>
      <c r="M570" s="917"/>
      <c r="N570" s="917"/>
      <c r="O570" s="917"/>
      <c r="P570" s="917"/>
      <c r="Q570" s="917"/>
      <c r="R570" s="917"/>
      <c r="S570" s="917"/>
      <c r="T570" s="917"/>
      <c r="U570" s="918"/>
      <c r="V570" s="916"/>
      <c r="W570" s="917"/>
      <c r="X570" s="917"/>
      <c r="Y570" s="917"/>
      <c r="Z570" s="917"/>
      <c r="AA570" s="917"/>
      <c r="AB570" s="917"/>
      <c r="AC570" s="917"/>
      <c r="AD570" s="917"/>
      <c r="AE570" s="917"/>
      <c r="AF570" s="917"/>
      <c r="AG570" s="917"/>
      <c r="AH570" s="917"/>
      <c r="AI570" s="917"/>
      <c r="AJ570" s="917"/>
      <c r="AK570" s="917"/>
      <c r="AL570" s="917"/>
      <c r="AM570" s="917"/>
      <c r="AN570" s="917"/>
      <c r="AO570" s="918"/>
      <c r="AP570" s="935" t="s">
        <v>992</v>
      </c>
      <c r="AQ570" s="936"/>
      <c r="AR570" s="936"/>
      <c r="AS570" s="937"/>
      <c r="AT570" s="938"/>
      <c r="AU570" s="939"/>
      <c r="AV570" s="939"/>
      <c r="AW570" s="940"/>
    </row>
    <row r="571" spans="1:49" ht="14.25" hidden="1" customHeight="1">
      <c r="A571" s="931"/>
      <c r="B571" s="916"/>
      <c r="C571" s="917"/>
      <c r="D571" s="917"/>
      <c r="E571" s="917"/>
      <c r="F571" s="917"/>
      <c r="G571" s="917"/>
      <c r="H571" s="917"/>
      <c r="I571" s="917"/>
      <c r="J571" s="917"/>
      <c r="K571" s="917"/>
      <c r="L571" s="917"/>
      <c r="M571" s="917"/>
      <c r="N571" s="917"/>
      <c r="O571" s="917"/>
      <c r="P571" s="917"/>
      <c r="Q571" s="917"/>
      <c r="R571" s="917"/>
      <c r="S571" s="917"/>
      <c r="T571" s="917"/>
      <c r="U571" s="918"/>
      <c r="V571" s="916"/>
      <c r="W571" s="917"/>
      <c r="X571" s="917"/>
      <c r="Y571" s="917"/>
      <c r="Z571" s="917"/>
      <c r="AA571" s="917"/>
      <c r="AB571" s="917"/>
      <c r="AC571" s="917"/>
      <c r="AD571" s="917"/>
      <c r="AE571" s="917"/>
      <c r="AF571" s="917"/>
      <c r="AG571" s="917"/>
      <c r="AH571" s="917"/>
      <c r="AI571" s="917"/>
      <c r="AJ571" s="917"/>
      <c r="AK571" s="917"/>
      <c r="AL571" s="917"/>
      <c r="AM571" s="917"/>
      <c r="AN571" s="917"/>
      <c r="AO571" s="918"/>
      <c r="AP571" s="935"/>
      <c r="AQ571" s="936"/>
      <c r="AR571" s="936"/>
      <c r="AS571" s="937"/>
      <c r="AT571" s="941"/>
      <c r="AU571" s="942"/>
      <c r="AV571" s="942"/>
      <c r="AW571" s="943"/>
    </row>
    <row r="572" spans="1:49" ht="14.25" hidden="1" customHeight="1">
      <c r="A572" s="931"/>
      <c r="B572" s="916"/>
      <c r="C572" s="917"/>
      <c r="D572" s="917"/>
      <c r="E572" s="917"/>
      <c r="F572" s="917"/>
      <c r="G572" s="917"/>
      <c r="H572" s="917"/>
      <c r="I572" s="917"/>
      <c r="J572" s="917"/>
      <c r="K572" s="917"/>
      <c r="L572" s="917"/>
      <c r="M572" s="917"/>
      <c r="N572" s="917"/>
      <c r="O572" s="917"/>
      <c r="P572" s="917"/>
      <c r="Q572" s="917"/>
      <c r="R572" s="917"/>
      <c r="S572" s="917"/>
      <c r="T572" s="917"/>
      <c r="U572" s="918"/>
      <c r="V572" s="916"/>
      <c r="W572" s="917"/>
      <c r="X572" s="917"/>
      <c r="Y572" s="917"/>
      <c r="Z572" s="917"/>
      <c r="AA572" s="917"/>
      <c r="AB572" s="917"/>
      <c r="AC572" s="917"/>
      <c r="AD572" s="917"/>
      <c r="AE572" s="917"/>
      <c r="AF572" s="917"/>
      <c r="AG572" s="917"/>
      <c r="AH572" s="917"/>
      <c r="AI572" s="917"/>
      <c r="AJ572" s="917"/>
      <c r="AK572" s="917"/>
      <c r="AL572" s="917"/>
      <c r="AM572" s="917"/>
      <c r="AN572" s="917"/>
      <c r="AO572" s="918"/>
      <c r="AP572" s="944" t="s">
        <v>993</v>
      </c>
      <c r="AQ572" s="945"/>
      <c r="AR572" s="945"/>
      <c r="AS572" s="945"/>
      <c r="AT572" s="938"/>
      <c r="AU572" s="939"/>
      <c r="AV572" s="939"/>
      <c r="AW572" s="940"/>
    </row>
    <row r="573" spans="1:49" ht="14.25" hidden="1" customHeight="1">
      <c r="A573" s="931"/>
      <c r="B573" s="916"/>
      <c r="C573" s="917"/>
      <c r="D573" s="917"/>
      <c r="E573" s="917"/>
      <c r="F573" s="917"/>
      <c r="G573" s="917"/>
      <c r="H573" s="917"/>
      <c r="I573" s="917"/>
      <c r="J573" s="917"/>
      <c r="K573" s="917"/>
      <c r="L573" s="917"/>
      <c r="M573" s="917"/>
      <c r="N573" s="917"/>
      <c r="O573" s="917"/>
      <c r="P573" s="917"/>
      <c r="Q573" s="917"/>
      <c r="R573" s="917"/>
      <c r="S573" s="917"/>
      <c r="T573" s="917"/>
      <c r="U573" s="918"/>
      <c r="V573" s="916"/>
      <c r="W573" s="917"/>
      <c r="X573" s="917"/>
      <c r="Y573" s="917"/>
      <c r="Z573" s="917"/>
      <c r="AA573" s="917"/>
      <c r="AB573" s="917"/>
      <c r="AC573" s="917"/>
      <c r="AD573" s="917"/>
      <c r="AE573" s="917"/>
      <c r="AF573" s="917"/>
      <c r="AG573" s="917"/>
      <c r="AH573" s="917"/>
      <c r="AI573" s="917"/>
      <c r="AJ573" s="917"/>
      <c r="AK573" s="917"/>
      <c r="AL573" s="917"/>
      <c r="AM573" s="917"/>
      <c r="AN573" s="917"/>
      <c r="AO573" s="918"/>
      <c r="AP573" s="944"/>
      <c r="AQ573" s="945"/>
      <c r="AR573" s="945"/>
      <c r="AS573" s="945"/>
      <c r="AT573" s="941"/>
      <c r="AU573" s="942"/>
      <c r="AV573" s="942"/>
      <c r="AW573" s="943"/>
    </row>
    <row r="574" spans="1:49" ht="14.25" hidden="1" customHeight="1">
      <c r="A574" s="931"/>
      <c r="B574" s="919"/>
      <c r="C574" s="920"/>
      <c r="D574" s="920"/>
      <c r="E574" s="920"/>
      <c r="F574" s="920"/>
      <c r="G574" s="920"/>
      <c r="H574" s="920"/>
      <c r="I574" s="920"/>
      <c r="J574" s="920"/>
      <c r="K574" s="920"/>
      <c r="L574" s="920"/>
      <c r="M574" s="920"/>
      <c r="N574" s="920"/>
      <c r="O574" s="920"/>
      <c r="P574" s="920"/>
      <c r="Q574" s="920"/>
      <c r="R574" s="920"/>
      <c r="S574" s="920"/>
      <c r="T574" s="920"/>
      <c r="U574" s="921"/>
      <c r="V574" s="919"/>
      <c r="W574" s="920"/>
      <c r="X574" s="920"/>
      <c r="Y574" s="920"/>
      <c r="Z574" s="920"/>
      <c r="AA574" s="920"/>
      <c r="AB574" s="920"/>
      <c r="AC574" s="920"/>
      <c r="AD574" s="920"/>
      <c r="AE574" s="920"/>
      <c r="AF574" s="920"/>
      <c r="AG574" s="920"/>
      <c r="AH574" s="920"/>
      <c r="AI574" s="920"/>
      <c r="AJ574" s="920"/>
      <c r="AK574" s="920"/>
      <c r="AL574" s="920"/>
      <c r="AM574" s="920"/>
      <c r="AN574" s="920"/>
      <c r="AO574" s="921"/>
      <c r="AP574" s="946" t="str">
        <f t="array" aca="1" ref="AP574" ca="1">IF(RepairsPhotoIdentifier78="","",IF(INDIRECT("PropertyInspectionCatagoryPhoto"&amp;RIGHT("0"&amp;RepairsPhotoIdentifier78,2))="","",INDIRECT("PropertyInspectionCatagoryPhoto"&amp;RIGHT("0"&amp;RepairsPhotoIdentifier78,2))))</f>
        <v/>
      </c>
      <c r="AQ574" s="962"/>
      <c r="AR574" s="962"/>
      <c r="AS574" s="962"/>
      <c r="AT574" s="962"/>
      <c r="AU574" s="962"/>
      <c r="AV574" s="962"/>
      <c r="AW574" s="963"/>
    </row>
    <row r="575" spans="1:49" ht="14.25" hidden="1" customHeight="1">
      <c r="A575" s="931">
        <v>79</v>
      </c>
      <c r="B575" s="913"/>
      <c r="C575" s="914"/>
      <c r="D575" s="914"/>
      <c r="E575" s="914"/>
      <c r="F575" s="914"/>
      <c r="G575" s="914"/>
      <c r="H575" s="914"/>
      <c r="I575" s="914"/>
      <c r="J575" s="914"/>
      <c r="K575" s="914"/>
      <c r="L575" s="914"/>
      <c r="M575" s="914"/>
      <c r="N575" s="914"/>
      <c r="O575" s="914"/>
      <c r="P575" s="914"/>
      <c r="Q575" s="914"/>
      <c r="R575" s="914"/>
      <c r="S575" s="914"/>
      <c r="T575" s="914"/>
      <c r="U575" s="915"/>
      <c r="V575" s="913"/>
      <c r="W575" s="914"/>
      <c r="X575" s="914"/>
      <c r="Y575" s="914"/>
      <c r="Z575" s="914"/>
      <c r="AA575" s="914"/>
      <c r="AB575" s="914"/>
      <c r="AC575" s="914"/>
      <c r="AD575" s="914"/>
      <c r="AE575" s="914"/>
      <c r="AF575" s="914"/>
      <c r="AG575" s="914"/>
      <c r="AH575" s="914"/>
      <c r="AI575" s="914"/>
      <c r="AJ575" s="914"/>
      <c r="AK575" s="914"/>
      <c r="AL575" s="914"/>
      <c r="AM575" s="914"/>
      <c r="AN575" s="914"/>
      <c r="AO575" s="915"/>
      <c r="AP575" s="450" t="s">
        <v>990</v>
      </c>
      <c r="AQ575" s="451"/>
      <c r="AR575" s="451"/>
      <c r="AS575" s="452"/>
      <c r="AT575" s="932"/>
      <c r="AU575" s="933"/>
      <c r="AV575" s="933"/>
      <c r="AW575" s="934"/>
    </row>
    <row r="576" spans="1:49" ht="14.25" hidden="1" customHeight="1">
      <c r="A576" s="931"/>
      <c r="B576" s="916"/>
      <c r="C576" s="917"/>
      <c r="D576" s="917"/>
      <c r="E576" s="917"/>
      <c r="F576" s="917"/>
      <c r="G576" s="917"/>
      <c r="H576" s="917"/>
      <c r="I576" s="917"/>
      <c r="J576" s="917"/>
      <c r="K576" s="917"/>
      <c r="L576" s="917"/>
      <c r="M576" s="917"/>
      <c r="N576" s="917"/>
      <c r="O576" s="917"/>
      <c r="P576" s="917"/>
      <c r="Q576" s="917"/>
      <c r="R576" s="917"/>
      <c r="S576" s="917"/>
      <c r="T576" s="917"/>
      <c r="U576" s="918"/>
      <c r="V576" s="916"/>
      <c r="W576" s="917"/>
      <c r="X576" s="917"/>
      <c r="Y576" s="917"/>
      <c r="Z576" s="917"/>
      <c r="AA576" s="917"/>
      <c r="AB576" s="917"/>
      <c r="AC576" s="917"/>
      <c r="AD576" s="917"/>
      <c r="AE576" s="917"/>
      <c r="AF576" s="917"/>
      <c r="AG576" s="917"/>
      <c r="AH576" s="917"/>
      <c r="AI576" s="917"/>
      <c r="AJ576" s="917"/>
      <c r="AK576" s="917"/>
      <c r="AL576" s="917"/>
      <c r="AM576" s="917"/>
      <c r="AN576" s="917"/>
      <c r="AO576" s="918"/>
      <c r="AP576" s="453" t="s">
        <v>994</v>
      </c>
      <c r="AQ576" s="262"/>
      <c r="AR576" s="262"/>
      <c r="AS576" s="262"/>
      <c r="AT576" s="910"/>
      <c r="AU576" s="911"/>
      <c r="AV576" s="911"/>
      <c r="AW576" s="912"/>
    </row>
    <row r="577" spans="1:49" ht="14.25" hidden="1" customHeight="1">
      <c r="A577" s="931"/>
      <c r="B577" s="916"/>
      <c r="C577" s="917"/>
      <c r="D577" s="917"/>
      <c r="E577" s="917"/>
      <c r="F577" s="917"/>
      <c r="G577" s="917"/>
      <c r="H577" s="917"/>
      <c r="I577" s="917"/>
      <c r="J577" s="917"/>
      <c r="K577" s="917"/>
      <c r="L577" s="917"/>
      <c r="M577" s="917"/>
      <c r="N577" s="917"/>
      <c r="O577" s="917"/>
      <c r="P577" s="917"/>
      <c r="Q577" s="917"/>
      <c r="R577" s="917"/>
      <c r="S577" s="917"/>
      <c r="T577" s="917"/>
      <c r="U577" s="918"/>
      <c r="V577" s="916"/>
      <c r="W577" s="917"/>
      <c r="X577" s="917"/>
      <c r="Y577" s="917"/>
      <c r="Z577" s="917"/>
      <c r="AA577" s="917"/>
      <c r="AB577" s="917"/>
      <c r="AC577" s="917"/>
      <c r="AD577" s="917"/>
      <c r="AE577" s="917"/>
      <c r="AF577" s="917"/>
      <c r="AG577" s="917"/>
      <c r="AH577" s="917"/>
      <c r="AI577" s="917"/>
      <c r="AJ577" s="917"/>
      <c r="AK577" s="917"/>
      <c r="AL577" s="917"/>
      <c r="AM577" s="917"/>
      <c r="AN577" s="917"/>
      <c r="AO577" s="918"/>
      <c r="AP577" s="935" t="s">
        <v>992</v>
      </c>
      <c r="AQ577" s="936"/>
      <c r="AR577" s="936"/>
      <c r="AS577" s="937"/>
      <c r="AT577" s="938"/>
      <c r="AU577" s="939"/>
      <c r="AV577" s="939"/>
      <c r="AW577" s="940"/>
    </row>
    <row r="578" spans="1:49" ht="14.25" hidden="1" customHeight="1">
      <c r="A578" s="931"/>
      <c r="B578" s="916"/>
      <c r="C578" s="917"/>
      <c r="D578" s="917"/>
      <c r="E578" s="917"/>
      <c r="F578" s="917"/>
      <c r="G578" s="917"/>
      <c r="H578" s="917"/>
      <c r="I578" s="917"/>
      <c r="J578" s="917"/>
      <c r="K578" s="917"/>
      <c r="L578" s="917"/>
      <c r="M578" s="917"/>
      <c r="N578" s="917"/>
      <c r="O578" s="917"/>
      <c r="P578" s="917"/>
      <c r="Q578" s="917"/>
      <c r="R578" s="917"/>
      <c r="S578" s="917"/>
      <c r="T578" s="917"/>
      <c r="U578" s="918"/>
      <c r="V578" s="916"/>
      <c r="W578" s="917"/>
      <c r="X578" s="917"/>
      <c r="Y578" s="917"/>
      <c r="Z578" s="917"/>
      <c r="AA578" s="917"/>
      <c r="AB578" s="917"/>
      <c r="AC578" s="917"/>
      <c r="AD578" s="917"/>
      <c r="AE578" s="917"/>
      <c r="AF578" s="917"/>
      <c r="AG578" s="917"/>
      <c r="AH578" s="917"/>
      <c r="AI578" s="917"/>
      <c r="AJ578" s="917"/>
      <c r="AK578" s="917"/>
      <c r="AL578" s="917"/>
      <c r="AM578" s="917"/>
      <c r="AN578" s="917"/>
      <c r="AO578" s="918"/>
      <c r="AP578" s="935"/>
      <c r="AQ578" s="936"/>
      <c r="AR578" s="936"/>
      <c r="AS578" s="937"/>
      <c r="AT578" s="941"/>
      <c r="AU578" s="942"/>
      <c r="AV578" s="942"/>
      <c r="AW578" s="943"/>
    </row>
    <row r="579" spans="1:49" ht="14.25" hidden="1" customHeight="1">
      <c r="A579" s="931"/>
      <c r="B579" s="916"/>
      <c r="C579" s="917"/>
      <c r="D579" s="917"/>
      <c r="E579" s="917"/>
      <c r="F579" s="917"/>
      <c r="G579" s="917"/>
      <c r="H579" s="917"/>
      <c r="I579" s="917"/>
      <c r="J579" s="917"/>
      <c r="K579" s="917"/>
      <c r="L579" s="917"/>
      <c r="M579" s="917"/>
      <c r="N579" s="917"/>
      <c r="O579" s="917"/>
      <c r="P579" s="917"/>
      <c r="Q579" s="917"/>
      <c r="R579" s="917"/>
      <c r="S579" s="917"/>
      <c r="T579" s="917"/>
      <c r="U579" s="918"/>
      <c r="V579" s="916"/>
      <c r="W579" s="917"/>
      <c r="X579" s="917"/>
      <c r="Y579" s="917"/>
      <c r="Z579" s="917"/>
      <c r="AA579" s="917"/>
      <c r="AB579" s="917"/>
      <c r="AC579" s="917"/>
      <c r="AD579" s="917"/>
      <c r="AE579" s="917"/>
      <c r="AF579" s="917"/>
      <c r="AG579" s="917"/>
      <c r="AH579" s="917"/>
      <c r="AI579" s="917"/>
      <c r="AJ579" s="917"/>
      <c r="AK579" s="917"/>
      <c r="AL579" s="917"/>
      <c r="AM579" s="917"/>
      <c r="AN579" s="917"/>
      <c r="AO579" s="918"/>
      <c r="AP579" s="944" t="s">
        <v>993</v>
      </c>
      <c r="AQ579" s="945"/>
      <c r="AR579" s="945"/>
      <c r="AS579" s="945"/>
      <c r="AT579" s="938"/>
      <c r="AU579" s="939"/>
      <c r="AV579" s="939"/>
      <c r="AW579" s="940"/>
    </row>
    <row r="580" spans="1:49" ht="14.25" hidden="1" customHeight="1">
      <c r="A580" s="931"/>
      <c r="B580" s="916"/>
      <c r="C580" s="917"/>
      <c r="D580" s="917"/>
      <c r="E580" s="917"/>
      <c r="F580" s="917"/>
      <c r="G580" s="917"/>
      <c r="H580" s="917"/>
      <c r="I580" s="917"/>
      <c r="J580" s="917"/>
      <c r="K580" s="917"/>
      <c r="L580" s="917"/>
      <c r="M580" s="917"/>
      <c r="N580" s="917"/>
      <c r="O580" s="917"/>
      <c r="P580" s="917"/>
      <c r="Q580" s="917"/>
      <c r="R580" s="917"/>
      <c r="S580" s="917"/>
      <c r="T580" s="917"/>
      <c r="U580" s="918"/>
      <c r="V580" s="916"/>
      <c r="W580" s="917"/>
      <c r="X580" s="917"/>
      <c r="Y580" s="917"/>
      <c r="Z580" s="917"/>
      <c r="AA580" s="917"/>
      <c r="AB580" s="917"/>
      <c r="AC580" s="917"/>
      <c r="AD580" s="917"/>
      <c r="AE580" s="917"/>
      <c r="AF580" s="917"/>
      <c r="AG580" s="917"/>
      <c r="AH580" s="917"/>
      <c r="AI580" s="917"/>
      <c r="AJ580" s="917"/>
      <c r="AK580" s="917"/>
      <c r="AL580" s="917"/>
      <c r="AM580" s="917"/>
      <c r="AN580" s="917"/>
      <c r="AO580" s="918"/>
      <c r="AP580" s="944"/>
      <c r="AQ580" s="945"/>
      <c r="AR580" s="945"/>
      <c r="AS580" s="945"/>
      <c r="AT580" s="941"/>
      <c r="AU580" s="942"/>
      <c r="AV580" s="942"/>
      <c r="AW580" s="943"/>
    </row>
    <row r="581" spans="1:49" ht="14.25" hidden="1" customHeight="1">
      <c r="A581" s="931"/>
      <c r="B581" s="919"/>
      <c r="C581" s="920"/>
      <c r="D581" s="920"/>
      <c r="E581" s="920"/>
      <c r="F581" s="920"/>
      <c r="G581" s="920"/>
      <c r="H581" s="920"/>
      <c r="I581" s="920"/>
      <c r="J581" s="920"/>
      <c r="K581" s="920"/>
      <c r="L581" s="920"/>
      <c r="M581" s="920"/>
      <c r="N581" s="920"/>
      <c r="O581" s="920"/>
      <c r="P581" s="920"/>
      <c r="Q581" s="920"/>
      <c r="R581" s="920"/>
      <c r="S581" s="920"/>
      <c r="T581" s="920"/>
      <c r="U581" s="921"/>
      <c r="V581" s="919"/>
      <c r="W581" s="920"/>
      <c r="X581" s="920"/>
      <c r="Y581" s="920"/>
      <c r="Z581" s="920"/>
      <c r="AA581" s="920"/>
      <c r="AB581" s="920"/>
      <c r="AC581" s="920"/>
      <c r="AD581" s="920"/>
      <c r="AE581" s="920"/>
      <c r="AF581" s="920"/>
      <c r="AG581" s="920"/>
      <c r="AH581" s="920"/>
      <c r="AI581" s="920"/>
      <c r="AJ581" s="920"/>
      <c r="AK581" s="920"/>
      <c r="AL581" s="920"/>
      <c r="AM581" s="920"/>
      <c r="AN581" s="920"/>
      <c r="AO581" s="921"/>
      <c r="AP581" s="946" t="str">
        <f t="array" aca="1" ref="AP581" ca="1">IF(RepairsPhotoIdentifier79="","",IF(INDIRECT("PropertyInspectionCatagoryPhoto"&amp;RIGHT("0"&amp;RepairsPhotoIdentifier79,2))="","",INDIRECT("PropertyInspectionCatagoryPhoto"&amp;RIGHT("0"&amp;RepairsPhotoIdentifier79,2))))</f>
        <v/>
      </c>
      <c r="AQ581" s="962"/>
      <c r="AR581" s="962"/>
      <c r="AS581" s="962"/>
      <c r="AT581" s="962"/>
      <c r="AU581" s="962"/>
      <c r="AV581" s="962"/>
      <c r="AW581" s="963"/>
    </row>
    <row r="582" spans="1:49" ht="14.25" hidden="1" customHeight="1">
      <c r="A582" s="931">
        <v>80</v>
      </c>
      <c r="B582" s="913"/>
      <c r="C582" s="914"/>
      <c r="D582" s="914"/>
      <c r="E582" s="914"/>
      <c r="F582" s="914"/>
      <c r="G582" s="914"/>
      <c r="H582" s="914"/>
      <c r="I582" s="914"/>
      <c r="J582" s="914"/>
      <c r="K582" s="914"/>
      <c r="L582" s="914"/>
      <c r="M582" s="914"/>
      <c r="N582" s="914"/>
      <c r="O582" s="914"/>
      <c r="P582" s="914"/>
      <c r="Q582" s="914"/>
      <c r="R582" s="914"/>
      <c r="S582" s="914"/>
      <c r="T582" s="914"/>
      <c r="U582" s="915"/>
      <c r="V582" s="913"/>
      <c r="W582" s="914"/>
      <c r="X582" s="914"/>
      <c r="Y582" s="914"/>
      <c r="Z582" s="914"/>
      <c r="AA582" s="914"/>
      <c r="AB582" s="914"/>
      <c r="AC582" s="914"/>
      <c r="AD582" s="914"/>
      <c r="AE582" s="914"/>
      <c r="AF582" s="914"/>
      <c r="AG582" s="914"/>
      <c r="AH582" s="914"/>
      <c r="AI582" s="914"/>
      <c r="AJ582" s="914"/>
      <c r="AK582" s="914"/>
      <c r="AL582" s="914"/>
      <c r="AM582" s="914"/>
      <c r="AN582" s="914"/>
      <c r="AO582" s="915"/>
      <c r="AP582" s="450" t="s">
        <v>990</v>
      </c>
      <c r="AQ582" s="451"/>
      <c r="AR582" s="451"/>
      <c r="AS582" s="452"/>
      <c r="AT582" s="932"/>
      <c r="AU582" s="933"/>
      <c r="AV582" s="933"/>
      <c r="AW582" s="934"/>
    </row>
    <row r="583" spans="1:49" ht="14.25" hidden="1" customHeight="1">
      <c r="A583" s="931"/>
      <c r="B583" s="916"/>
      <c r="C583" s="917"/>
      <c r="D583" s="917"/>
      <c r="E583" s="917"/>
      <c r="F583" s="917"/>
      <c r="G583" s="917"/>
      <c r="H583" s="917"/>
      <c r="I583" s="917"/>
      <c r="J583" s="917"/>
      <c r="K583" s="917"/>
      <c r="L583" s="917"/>
      <c r="M583" s="917"/>
      <c r="N583" s="917"/>
      <c r="O583" s="917"/>
      <c r="P583" s="917"/>
      <c r="Q583" s="917"/>
      <c r="R583" s="917"/>
      <c r="S583" s="917"/>
      <c r="T583" s="917"/>
      <c r="U583" s="918"/>
      <c r="V583" s="916"/>
      <c r="W583" s="917"/>
      <c r="X583" s="917"/>
      <c r="Y583" s="917"/>
      <c r="Z583" s="917"/>
      <c r="AA583" s="917"/>
      <c r="AB583" s="917"/>
      <c r="AC583" s="917"/>
      <c r="AD583" s="917"/>
      <c r="AE583" s="917"/>
      <c r="AF583" s="917"/>
      <c r="AG583" s="917"/>
      <c r="AH583" s="917"/>
      <c r="AI583" s="917"/>
      <c r="AJ583" s="917"/>
      <c r="AK583" s="917"/>
      <c r="AL583" s="917"/>
      <c r="AM583" s="917"/>
      <c r="AN583" s="917"/>
      <c r="AO583" s="918"/>
      <c r="AP583" s="453" t="s">
        <v>991</v>
      </c>
      <c r="AQ583" s="262"/>
      <c r="AR583" s="262"/>
      <c r="AS583" s="262"/>
      <c r="AT583" s="910"/>
      <c r="AU583" s="911"/>
      <c r="AV583" s="911"/>
      <c r="AW583" s="912"/>
    </row>
    <row r="584" spans="1:49" ht="14.25" hidden="1" customHeight="1">
      <c r="A584" s="931"/>
      <c r="B584" s="916"/>
      <c r="C584" s="917"/>
      <c r="D584" s="917"/>
      <c r="E584" s="917"/>
      <c r="F584" s="917"/>
      <c r="G584" s="917"/>
      <c r="H584" s="917"/>
      <c r="I584" s="917"/>
      <c r="J584" s="917"/>
      <c r="K584" s="917"/>
      <c r="L584" s="917"/>
      <c r="M584" s="917"/>
      <c r="N584" s="917"/>
      <c r="O584" s="917"/>
      <c r="P584" s="917"/>
      <c r="Q584" s="917"/>
      <c r="R584" s="917"/>
      <c r="S584" s="917"/>
      <c r="T584" s="917"/>
      <c r="U584" s="918"/>
      <c r="V584" s="916"/>
      <c r="W584" s="917"/>
      <c r="X584" s="917"/>
      <c r="Y584" s="917"/>
      <c r="Z584" s="917"/>
      <c r="AA584" s="917"/>
      <c r="AB584" s="917"/>
      <c r="AC584" s="917"/>
      <c r="AD584" s="917"/>
      <c r="AE584" s="917"/>
      <c r="AF584" s="917"/>
      <c r="AG584" s="917"/>
      <c r="AH584" s="917"/>
      <c r="AI584" s="917"/>
      <c r="AJ584" s="917"/>
      <c r="AK584" s="917"/>
      <c r="AL584" s="917"/>
      <c r="AM584" s="917"/>
      <c r="AN584" s="917"/>
      <c r="AO584" s="918"/>
      <c r="AP584" s="935" t="s">
        <v>992</v>
      </c>
      <c r="AQ584" s="936"/>
      <c r="AR584" s="936"/>
      <c r="AS584" s="937"/>
      <c r="AT584" s="938"/>
      <c r="AU584" s="939"/>
      <c r="AV584" s="939"/>
      <c r="AW584" s="940"/>
    </row>
    <row r="585" spans="1:49" ht="14.25" hidden="1" customHeight="1">
      <c r="A585" s="931"/>
      <c r="B585" s="916"/>
      <c r="C585" s="917"/>
      <c r="D585" s="917"/>
      <c r="E585" s="917"/>
      <c r="F585" s="917"/>
      <c r="G585" s="917"/>
      <c r="H585" s="917"/>
      <c r="I585" s="917"/>
      <c r="J585" s="917"/>
      <c r="K585" s="917"/>
      <c r="L585" s="917"/>
      <c r="M585" s="917"/>
      <c r="N585" s="917"/>
      <c r="O585" s="917"/>
      <c r="P585" s="917"/>
      <c r="Q585" s="917"/>
      <c r="R585" s="917"/>
      <c r="S585" s="917"/>
      <c r="T585" s="917"/>
      <c r="U585" s="918"/>
      <c r="V585" s="916"/>
      <c r="W585" s="917"/>
      <c r="X585" s="917"/>
      <c r="Y585" s="917"/>
      <c r="Z585" s="917"/>
      <c r="AA585" s="917"/>
      <c r="AB585" s="917"/>
      <c r="AC585" s="917"/>
      <c r="AD585" s="917"/>
      <c r="AE585" s="917"/>
      <c r="AF585" s="917"/>
      <c r="AG585" s="917"/>
      <c r="AH585" s="917"/>
      <c r="AI585" s="917"/>
      <c r="AJ585" s="917"/>
      <c r="AK585" s="917"/>
      <c r="AL585" s="917"/>
      <c r="AM585" s="917"/>
      <c r="AN585" s="917"/>
      <c r="AO585" s="918"/>
      <c r="AP585" s="935"/>
      <c r="AQ585" s="936"/>
      <c r="AR585" s="936"/>
      <c r="AS585" s="937"/>
      <c r="AT585" s="941"/>
      <c r="AU585" s="942"/>
      <c r="AV585" s="942"/>
      <c r="AW585" s="943"/>
    </row>
    <row r="586" spans="1:49" ht="14.25" hidden="1" customHeight="1">
      <c r="A586" s="931"/>
      <c r="B586" s="916"/>
      <c r="C586" s="917"/>
      <c r="D586" s="917"/>
      <c r="E586" s="917"/>
      <c r="F586" s="917"/>
      <c r="G586" s="917"/>
      <c r="H586" s="917"/>
      <c r="I586" s="917"/>
      <c r="J586" s="917"/>
      <c r="K586" s="917"/>
      <c r="L586" s="917"/>
      <c r="M586" s="917"/>
      <c r="N586" s="917"/>
      <c r="O586" s="917"/>
      <c r="P586" s="917"/>
      <c r="Q586" s="917"/>
      <c r="R586" s="917"/>
      <c r="S586" s="917"/>
      <c r="T586" s="917"/>
      <c r="U586" s="918"/>
      <c r="V586" s="916"/>
      <c r="W586" s="917"/>
      <c r="X586" s="917"/>
      <c r="Y586" s="917"/>
      <c r="Z586" s="917"/>
      <c r="AA586" s="917"/>
      <c r="AB586" s="917"/>
      <c r="AC586" s="917"/>
      <c r="AD586" s="917"/>
      <c r="AE586" s="917"/>
      <c r="AF586" s="917"/>
      <c r="AG586" s="917"/>
      <c r="AH586" s="917"/>
      <c r="AI586" s="917"/>
      <c r="AJ586" s="917"/>
      <c r="AK586" s="917"/>
      <c r="AL586" s="917"/>
      <c r="AM586" s="917"/>
      <c r="AN586" s="917"/>
      <c r="AO586" s="918"/>
      <c r="AP586" s="944" t="s">
        <v>993</v>
      </c>
      <c r="AQ586" s="945"/>
      <c r="AR586" s="945"/>
      <c r="AS586" s="945"/>
      <c r="AT586" s="938"/>
      <c r="AU586" s="939"/>
      <c r="AV586" s="939"/>
      <c r="AW586" s="940"/>
    </row>
    <row r="587" spans="1:49" ht="14.25" hidden="1" customHeight="1">
      <c r="A587" s="931"/>
      <c r="B587" s="916"/>
      <c r="C587" s="917"/>
      <c r="D587" s="917"/>
      <c r="E587" s="917"/>
      <c r="F587" s="917"/>
      <c r="G587" s="917"/>
      <c r="H587" s="917"/>
      <c r="I587" s="917"/>
      <c r="J587" s="917"/>
      <c r="K587" s="917"/>
      <c r="L587" s="917"/>
      <c r="M587" s="917"/>
      <c r="N587" s="917"/>
      <c r="O587" s="917"/>
      <c r="P587" s="917"/>
      <c r="Q587" s="917"/>
      <c r="R587" s="917"/>
      <c r="S587" s="917"/>
      <c r="T587" s="917"/>
      <c r="U587" s="918"/>
      <c r="V587" s="916"/>
      <c r="W587" s="917"/>
      <c r="X587" s="917"/>
      <c r="Y587" s="917"/>
      <c r="Z587" s="917"/>
      <c r="AA587" s="917"/>
      <c r="AB587" s="917"/>
      <c r="AC587" s="917"/>
      <c r="AD587" s="917"/>
      <c r="AE587" s="917"/>
      <c r="AF587" s="917"/>
      <c r="AG587" s="917"/>
      <c r="AH587" s="917"/>
      <c r="AI587" s="917"/>
      <c r="AJ587" s="917"/>
      <c r="AK587" s="917"/>
      <c r="AL587" s="917"/>
      <c r="AM587" s="917"/>
      <c r="AN587" s="917"/>
      <c r="AO587" s="918"/>
      <c r="AP587" s="944"/>
      <c r="AQ587" s="945"/>
      <c r="AR587" s="945"/>
      <c r="AS587" s="945"/>
      <c r="AT587" s="941"/>
      <c r="AU587" s="942"/>
      <c r="AV587" s="942"/>
      <c r="AW587" s="943"/>
    </row>
    <row r="588" spans="1:49" ht="14.25" hidden="1" customHeight="1">
      <c r="A588" s="931"/>
      <c r="B588" s="919"/>
      <c r="C588" s="920"/>
      <c r="D588" s="920"/>
      <c r="E588" s="920"/>
      <c r="F588" s="920"/>
      <c r="G588" s="920"/>
      <c r="H588" s="920"/>
      <c r="I588" s="920"/>
      <c r="J588" s="920"/>
      <c r="K588" s="920"/>
      <c r="L588" s="920"/>
      <c r="M588" s="920"/>
      <c r="N588" s="920"/>
      <c r="O588" s="920"/>
      <c r="P588" s="920"/>
      <c r="Q588" s="920"/>
      <c r="R588" s="920"/>
      <c r="S588" s="920"/>
      <c r="T588" s="920"/>
      <c r="U588" s="921"/>
      <c r="V588" s="919"/>
      <c r="W588" s="920"/>
      <c r="X588" s="920"/>
      <c r="Y588" s="920"/>
      <c r="Z588" s="920"/>
      <c r="AA588" s="920"/>
      <c r="AB588" s="920"/>
      <c r="AC588" s="920"/>
      <c r="AD588" s="920"/>
      <c r="AE588" s="920"/>
      <c r="AF588" s="920"/>
      <c r="AG588" s="920"/>
      <c r="AH588" s="920"/>
      <c r="AI588" s="920"/>
      <c r="AJ588" s="920"/>
      <c r="AK588" s="920"/>
      <c r="AL588" s="920"/>
      <c r="AM588" s="920"/>
      <c r="AN588" s="920"/>
      <c r="AO588" s="921"/>
      <c r="AP588" s="946" t="str">
        <f t="array" aca="1" ref="AP588" ca="1">IF(RepairsPhotoIdentifier80="","",IF(INDIRECT("PropertyInspectionCatagoryPhoto"&amp;RIGHT("0"&amp;RepairsPhotoIdentifier80,2))="","",INDIRECT("PropertyInspectionCatagoryPhoto"&amp;RIGHT("0"&amp;RepairsPhotoIdentifier80,2))))</f>
        <v/>
      </c>
      <c r="AQ588" s="962"/>
      <c r="AR588" s="962"/>
      <c r="AS588" s="962"/>
      <c r="AT588" s="962"/>
      <c r="AU588" s="962"/>
      <c r="AV588" s="962"/>
      <c r="AW588" s="963"/>
    </row>
    <row r="589" spans="1:49" ht="14.25" hidden="1" customHeight="1">
      <c r="A589" s="931">
        <v>81</v>
      </c>
      <c r="B589" s="913"/>
      <c r="C589" s="914"/>
      <c r="D589" s="914"/>
      <c r="E589" s="914"/>
      <c r="F589" s="914"/>
      <c r="G589" s="914"/>
      <c r="H589" s="914"/>
      <c r="I589" s="914"/>
      <c r="J589" s="914"/>
      <c r="K589" s="914"/>
      <c r="L589" s="914"/>
      <c r="M589" s="914"/>
      <c r="N589" s="914"/>
      <c r="O589" s="914"/>
      <c r="P589" s="914"/>
      <c r="Q589" s="914"/>
      <c r="R589" s="914"/>
      <c r="S589" s="914"/>
      <c r="T589" s="914"/>
      <c r="U589" s="915"/>
      <c r="V589" s="913"/>
      <c r="W589" s="914"/>
      <c r="X589" s="914"/>
      <c r="Y589" s="914"/>
      <c r="Z589" s="914"/>
      <c r="AA589" s="914"/>
      <c r="AB589" s="914"/>
      <c r="AC589" s="914"/>
      <c r="AD589" s="914"/>
      <c r="AE589" s="914"/>
      <c r="AF589" s="914"/>
      <c r="AG589" s="914"/>
      <c r="AH589" s="914"/>
      <c r="AI589" s="914"/>
      <c r="AJ589" s="914"/>
      <c r="AK589" s="914"/>
      <c r="AL589" s="914"/>
      <c r="AM589" s="914"/>
      <c r="AN589" s="914"/>
      <c r="AO589" s="915"/>
      <c r="AP589" s="450" t="s">
        <v>990</v>
      </c>
      <c r="AQ589" s="451"/>
      <c r="AR589" s="451"/>
      <c r="AS589" s="452"/>
      <c r="AT589" s="932"/>
      <c r="AU589" s="933"/>
      <c r="AV589" s="933"/>
      <c r="AW589" s="934"/>
    </row>
    <row r="590" spans="1:49" ht="14.25" hidden="1" customHeight="1">
      <c r="A590" s="931"/>
      <c r="B590" s="916"/>
      <c r="C590" s="917"/>
      <c r="D590" s="917"/>
      <c r="E590" s="917"/>
      <c r="F590" s="917"/>
      <c r="G590" s="917"/>
      <c r="H590" s="917"/>
      <c r="I590" s="917"/>
      <c r="J590" s="917"/>
      <c r="K590" s="917"/>
      <c r="L590" s="917"/>
      <c r="M590" s="917"/>
      <c r="N590" s="917"/>
      <c r="O590" s="917"/>
      <c r="P590" s="917"/>
      <c r="Q590" s="917"/>
      <c r="R590" s="917"/>
      <c r="S590" s="917"/>
      <c r="T590" s="917"/>
      <c r="U590" s="918"/>
      <c r="V590" s="916"/>
      <c r="W590" s="917"/>
      <c r="X590" s="917"/>
      <c r="Y590" s="917"/>
      <c r="Z590" s="917"/>
      <c r="AA590" s="917"/>
      <c r="AB590" s="917"/>
      <c r="AC590" s="917"/>
      <c r="AD590" s="917"/>
      <c r="AE590" s="917"/>
      <c r="AF590" s="917"/>
      <c r="AG590" s="917"/>
      <c r="AH590" s="917"/>
      <c r="AI590" s="917"/>
      <c r="AJ590" s="917"/>
      <c r="AK590" s="917"/>
      <c r="AL590" s="917"/>
      <c r="AM590" s="917"/>
      <c r="AN590" s="917"/>
      <c r="AO590" s="918"/>
      <c r="AP590" s="453" t="s">
        <v>994</v>
      </c>
      <c r="AQ590" s="262"/>
      <c r="AR590" s="262"/>
      <c r="AS590" s="262"/>
      <c r="AT590" s="910"/>
      <c r="AU590" s="911"/>
      <c r="AV590" s="911"/>
      <c r="AW590" s="912"/>
    </row>
    <row r="591" spans="1:49" ht="14.25" hidden="1" customHeight="1">
      <c r="A591" s="931"/>
      <c r="B591" s="916"/>
      <c r="C591" s="917"/>
      <c r="D591" s="917"/>
      <c r="E591" s="917"/>
      <c r="F591" s="917"/>
      <c r="G591" s="917"/>
      <c r="H591" s="917"/>
      <c r="I591" s="917"/>
      <c r="J591" s="917"/>
      <c r="K591" s="917"/>
      <c r="L591" s="917"/>
      <c r="M591" s="917"/>
      <c r="N591" s="917"/>
      <c r="O591" s="917"/>
      <c r="P591" s="917"/>
      <c r="Q591" s="917"/>
      <c r="R591" s="917"/>
      <c r="S591" s="917"/>
      <c r="T591" s="917"/>
      <c r="U591" s="918"/>
      <c r="V591" s="916"/>
      <c r="W591" s="917"/>
      <c r="X591" s="917"/>
      <c r="Y591" s="917"/>
      <c r="Z591" s="917"/>
      <c r="AA591" s="917"/>
      <c r="AB591" s="917"/>
      <c r="AC591" s="917"/>
      <c r="AD591" s="917"/>
      <c r="AE591" s="917"/>
      <c r="AF591" s="917"/>
      <c r="AG591" s="917"/>
      <c r="AH591" s="917"/>
      <c r="AI591" s="917"/>
      <c r="AJ591" s="917"/>
      <c r="AK591" s="917"/>
      <c r="AL591" s="917"/>
      <c r="AM591" s="917"/>
      <c r="AN591" s="917"/>
      <c r="AO591" s="918"/>
      <c r="AP591" s="935" t="s">
        <v>992</v>
      </c>
      <c r="AQ591" s="936"/>
      <c r="AR591" s="936"/>
      <c r="AS591" s="937"/>
      <c r="AT591" s="938"/>
      <c r="AU591" s="939"/>
      <c r="AV591" s="939"/>
      <c r="AW591" s="940"/>
    </row>
    <row r="592" spans="1:49" ht="14.25" hidden="1" customHeight="1">
      <c r="A592" s="931"/>
      <c r="B592" s="916"/>
      <c r="C592" s="917"/>
      <c r="D592" s="917"/>
      <c r="E592" s="917"/>
      <c r="F592" s="917"/>
      <c r="G592" s="917"/>
      <c r="H592" s="917"/>
      <c r="I592" s="917"/>
      <c r="J592" s="917"/>
      <c r="K592" s="917"/>
      <c r="L592" s="917"/>
      <c r="M592" s="917"/>
      <c r="N592" s="917"/>
      <c r="O592" s="917"/>
      <c r="P592" s="917"/>
      <c r="Q592" s="917"/>
      <c r="R592" s="917"/>
      <c r="S592" s="917"/>
      <c r="T592" s="917"/>
      <c r="U592" s="918"/>
      <c r="V592" s="916"/>
      <c r="W592" s="917"/>
      <c r="X592" s="917"/>
      <c r="Y592" s="917"/>
      <c r="Z592" s="917"/>
      <c r="AA592" s="917"/>
      <c r="AB592" s="917"/>
      <c r="AC592" s="917"/>
      <c r="AD592" s="917"/>
      <c r="AE592" s="917"/>
      <c r="AF592" s="917"/>
      <c r="AG592" s="917"/>
      <c r="AH592" s="917"/>
      <c r="AI592" s="917"/>
      <c r="AJ592" s="917"/>
      <c r="AK592" s="917"/>
      <c r="AL592" s="917"/>
      <c r="AM592" s="917"/>
      <c r="AN592" s="917"/>
      <c r="AO592" s="918"/>
      <c r="AP592" s="935"/>
      <c r="AQ592" s="936"/>
      <c r="AR592" s="936"/>
      <c r="AS592" s="937"/>
      <c r="AT592" s="941"/>
      <c r="AU592" s="942"/>
      <c r="AV592" s="942"/>
      <c r="AW592" s="943"/>
    </row>
    <row r="593" spans="1:49" ht="14.25" hidden="1" customHeight="1">
      <c r="A593" s="931"/>
      <c r="B593" s="916"/>
      <c r="C593" s="917"/>
      <c r="D593" s="917"/>
      <c r="E593" s="917"/>
      <c r="F593" s="917"/>
      <c r="G593" s="917"/>
      <c r="H593" s="917"/>
      <c r="I593" s="917"/>
      <c r="J593" s="917"/>
      <c r="K593" s="917"/>
      <c r="L593" s="917"/>
      <c r="M593" s="917"/>
      <c r="N593" s="917"/>
      <c r="O593" s="917"/>
      <c r="P593" s="917"/>
      <c r="Q593" s="917"/>
      <c r="R593" s="917"/>
      <c r="S593" s="917"/>
      <c r="T593" s="917"/>
      <c r="U593" s="918"/>
      <c r="V593" s="916"/>
      <c r="W593" s="917"/>
      <c r="X593" s="917"/>
      <c r="Y593" s="917"/>
      <c r="Z593" s="917"/>
      <c r="AA593" s="917"/>
      <c r="AB593" s="917"/>
      <c r="AC593" s="917"/>
      <c r="AD593" s="917"/>
      <c r="AE593" s="917"/>
      <c r="AF593" s="917"/>
      <c r="AG593" s="917"/>
      <c r="AH593" s="917"/>
      <c r="AI593" s="917"/>
      <c r="AJ593" s="917"/>
      <c r="AK593" s="917"/>
      <c r="AL593" s="917"/>
      <c r="AM593" s="917"/>
      <c r="AN593" s="917"/>
      <c r="AO593" s="918"/>
      <c r="AP593" s="944" t="s">
        <v>993</v>
      </c>
      <c r="AQ593" s="945"/>
      <c r="AR593" s="945"/>
      <c r="AS593" s="945"/>
      <c r="AT593" s="938"/>
      <c r="AU593" s="939"/>
      <c r="AV593" s="939"/>
      <c r="AW593" s="940"/>
    </row>
    <row r="594" spans="1:49" ht="14.25" hidden="1" customHeight="1">
      <c r="A594" s="931"/>
      <c r="B594" s="916"/>
      <c r="C594" s="917"/>
      <c r="D594" s="917"/>
      <c r="E594" s="917"/>
      <c r="F594" s="917"/>
      <c r="G594" s="917"/>
      <c r="H594" s="917"/>
      <c r="I594" s="917"/>
      <c r="J594" s="917"/>
      <c r="K594" s="917"/>
      <c r="L594" s="917"/>
      <c r="M594" s="917"/>
      <c r="N594" s="917"/>
      <c r="O594" s="917"/>
      <c r="P594" s="917"/>
      <c r="Q594" s="917"/>
      <c r="R594" s="917"/>
      <c r="S594" s="917"/>
      <c r="T594" s="917"/>
      <c r="U594" s="918"/>
      <c r="V594" s="916"/>
      <c r="W594" s="917"/>
      <c r="X594" s="917"/>
      <c r="Y594" s="917"/>
      <c r="Z594" s="917"/>
      <c r="AA594" s="917"/>
      <c r="AB594" s="917"/>
      <c r="AC594" s="917"/>
      <c r="AD594" s="917"/>
      <c r="AE594" s="917"/>
      <c r="AF594" s="917"/>
      <c r="AG594" s="917"/>
      <c r="AH594" s="917"/>
      <c r="AI594" s="917"/>
      <c r="AJ594" s="917"/>
      <c r="AK594" s="917"/>
      <c r="AL594" s="917"/>
      <c r="AM594" s="917"/>
      <c r="AN594" s="917"/>
      <c r="AO594" s="918"/>
      <c r="AP594" s="944"/>
      <c r="AQ594" s="945"/>
      <c r="AR594" s="945"/>
      <c r="AS594" s="945"/>
      <c r="AT594" s="941"/>
      <c r="AU594" s="942"/>
      <c r="AV594" s="942"/>
      <c r="AW594" s="943"/>
    </row>
    <row r="595" spans="1:49" ht="14.25" hidden="1" customHeight="1">
      <c r="A595" s="931"/>
      <c r="B595" s="919"/>
      <c r="C595" s="920"/>
      <c r="D595" s="920"/>
      <c r="E595" s="920"/>
      <c r="F595" s="920"/>
      <c r="G595" s="920"/>
      <c r="H595" s="920"/>
      <c r="I595" s="920"/>
      <c r="J595" s="920"/>
      <c r="K595" s="920"/>
      <c r="L595" s="920"/>
      <c r="M595" s="920"/>
      <c r="N595" s="920"/>
      <c r="O595" s="920"/>
      <c r="P595" s="920"/>
      <c r="Q595" s="920"/>
      <c r="R595" s="920"/>
      <c r="S595" s="920"/>
      <c r="T595" s="920"/>
      <c r="U595" s="921"/>
      <c r="V595" s="919"/>
      <c r="W595" s="920"/>
      <c r="X595" s="920"/>
      <c r="Y595" s="920"/>
      <c r="Z595" s="920"/>
      <c r="AA595" s="920"/>
      <c r="AB595" s="920"/>
      <c r="AC595" s="920"/>
      <c r="AD595" s="920"/>
      <c r="AE595" s="920"/>
      <c r="AF595" s="920"/>
      <c r="AG595" s="920"/>
      <c r="AH595" s="920"/>
      <c r="AI595" s="920"/>
      <c r="AJ595" s="920"/>
      <c r="AK595" s="920"/>
      <c r="AL595" s="920"/>
      <c r="AM595" s="920"/>
      <c r="AN595" s="920"/>
      <c r="AO595" s="921"/>
      <c r="AP595" s="946" t="str">
        <f t="array" aca="1" ref="AP595" ca="1">IF(RepairsPhotoIdentifier81="","",IF(INDIRECT("PropertyInspectionCatagoryPhoto"&amp;RIGHT("0"&amp;RepairsPhotoIdentifier81,2))="","",INDIRECT("PropertyInspectionCatagoryPhoto"&amp;RIGHT("0"&amp;RepairsPhotoIdentifier81,2))))</f>
        <v/>
      </c>
      <c r="AQ595" s="962"/>
      <c r="AR595" s="962"/>
      <c r="AS595" s="962"/>
      <c r="AT595" s="962"/>
      <c r="AU595" s="962"/>
      <c r="AV595" s="962"/>
      <c r="AW595" s="963"/>
    </row>
    <row r="596" spans="1:49" ht="14.25" hidden="1" customHeight="1">
      <c r="A596" s="931">
        <v>82</v>
      </c>
      <c r="B596" s="913"/>
      <c r="C596" s="914"/>
      <c r="D596" s="914"/>
      <c r="E596" s="914"/>
      <c r="F596" s="914"/>
      <c r="G596" s="914"/>
      <c r="H596" s="914"/>
      <c r="I596" s="914"/>
      <c r="J596" s="914"/>
      <c r="K596" s="914"/>
      <c r="L596" s="914"/>
      <c r="M596" s="914"/>
      <c r="N596" s="914"/>
      <c r="O596" s="914"/>
      <c r="P596" s="914"/>
      <c r="Q596" s="914"/>
      <c r="R596" s="914"/>
      <c r="S596" s="914"/>
      <c r="T596" s="914"/>
      <c r="U596" s="915"/>
      <c r="V596" s="913"/>
      <c r="W596" s="914"/>
      <c r="X596" s="914"/>
      <c r="Y596" s="914"/>
      <c r="Z596" s="914"/>
      <c r="AA596" s="914"/>
      <c r="AB596" s="914"/>
      <c r="AC596" s="914"/>
      <c r="AD596" s="914"/>
      <c r="AE596" s="914"/>
      <c r="AF596" s="914"/>
      <c r="AG596" s="914"/>
      <c r="AH596" s="914"/>
      <c r="AI596" s="914"/>
      <c r="AJ596" s="914"/>
      <c r="AK596" s="914"/>
      <c r="AL596" s="914"/>
      <c r="AM596" s="914"/>
      <c r="AN596" s="914"/>
      <c r="AO596" s="915"/>
      <c r="AP596" s="450" t="s">
        <v>990</v>
      </c>
      <c r="AQ596" s="451"/>
      <c r="AR596" s="451"/>
      <c r="AS596" s="452"/>
      <c r="AT596" s="932"/>
      <c r="AU596" s="933"/>
      <c r="AV596" s="933"/>
      <c r="AW596" s="934"/>
    </row>
    <row r="597" spans="1:49" ht="14.25" hidden="1" customHeight="1">
      <c r="A597" s="931"/>
      <c r="B597" s="916"/>
      <c r="C597" s="917"/>
      <c r="D597" s="917"/>
      <c r="E597" s="917"/>
      <c r="F597" s="917"/>
      <c r="G597" s="917"/>
      <c r="H597" s="917"/>
      <c r="I597" s="917"/>
      <c r="J597" s="917"/>
      <c r="K597" s="917"/>
      <c r="L597" s="917"/>
      <c r="M597" s="917"/>
      <c r="N597" s="917"/>
      <c r="O597" s="917"/>
      <c r="P597" s="917"/>
      <c r="Q597" s="917"/>
      <c r="R597" s="917"/>
      <c r="S597" s="917"/>
      <c r="T597" s="917"/>
      <c r="U597" s="918"/>
      <c r="V597" s="916"/>
      <c r="W597" s="917"/>
      <c r="X597" s="917"/>
      <c r="Y597" s="917"/>
      <c r="Z597" s="917"/>
      <c r="AA597" s="917"/>
      <c r="AB597" s="917"/>
      <c r="AC597" s="917"/>
      <c r="AD597" s="917"/>
      <c r="AE597" s="917"/>
      <c r="AF597" s="917"/>
      <c r="AG597" s="917"/>
      <c r="AH597" s="917"/>
      <c r="AI597" s="917"/>
      <c r="AJ597" s="917"/>
      <c r="AK597" s="917"/>
      <c r="AL597" s="917"/>
      <c r="AM597" s="917"/>
      <c r="AN597" s="917"/>
      <c r="AO597" s="918"/>
      <c r="AP597" s="453" t="s">
        <v>991</v>
      </c>
      <c r="AQ597" s="262"/>
      <c r="AR597" s="262"/>
      <c r="AS597" s="262"/>
      <c r="AT597" s="910"/>
      <c r="AU597" s="911"/>
      <c r="AV597" s="911"/>
      <c r="AW597" s="912"/>
    </row>
    <row r="598" spans="1:49" ht="14.25" hidden="1" customHeight="1">
      <c r="A598" s="931"/>
      <c r="B598" s="916"/>
      <c r="C598" s="917"/>
      <c r="D598" s="917"/>
      <c r="E598" s="917"/>
      <c r="F598" s="917"/>
      <c r="G598" s="917"/>
      <c r="H598" s="917"/>
      <c r="I598" s="917"/>
      <c r="J598" s="917"/>
      <c r="K598" s="917"/>
      <c r="L598" s="917"/>
      <c r="M598" s="917"/>
      <c r="N598" s="917"/>
      <c r="O598" s="917"/>
      <c r="P598" s="917"/>
      <c r="Q598" s="917"/>
      <c r="R598" s="917"/>
      <c r="S598" s="917"/>
      <c r="T598" s="917"/>
      <c r="U598" s="918"/>
      <c r="V598" s="916"/>
      <c r="W598" s="917"/>
      <c r="X598" s="917"/>
      <c r="Y598" s="917"/>
      <c r="Z598" s="917"/>
      <c r="AA598" s="917"/>
      <c r="AB598" s="917"/>
      <c r="AC598" s="917"/>
      <c r="AD598" s="917"/>
      <c r="AE598" s="917"/>
      <c r="AF598" s="917"/>
      <c r="AG598" s="917"/>
      <c r="AH598" s="917"/>
      <c r="AI598" s="917"/>
      <c r="AJ598" s="917"/>
      <c r="AK598" s="917"/>
      <c r="AL598" s="917"/>
      <c r="AM598" s="917"/>
      <c r="AN598" s="917"/>
      <c r="AO598" s="918"/>
      <c r="AP598" s="935" t="s">
        <v>992</v>
      </c>
      <c r="AQ598" s="936"/>
      <c r="AR598" s="936"/>
      <c r="AS598" s="937"/>
      <c r="AT598" s="938"/>
      <c r="AU598" s="939"/>
      <c r="AV598" s="939"/>
      <c r="AW598" s="940"/>
    </row>
    <row r="599" spans="1:49" ht="14.25" hidden="1" customHeight="1">
      <c r="A599" s="931"/>
      <c r="B599" s="916"/>
      <c r="C599" s="917"/>
      <c r="D599" s="917"/>
      <c r="E599" s="917"/>
      <c r="F599" s="917"/>
      <c r="G599" s="917"/>
      <c r="H599" s="917"/>
      <c r="I599" s="917"/>
      <c r="J599" s="917"/>
      <c r="K599" s="917"/>
      <c r="L599" s="917"/>
      <c r="M599" s="917"/>
      <c r="N599" s="917"/>
      <c r="O599" s="917"/>
      <c r="P599" s="917"/>
      <c r="Q599" s="917"/>
      <c r="R599" s="917"/>
      <c r="S599" s="917"/>
      <c r="T599" s="917"/>
      <c r="U599" s="918"/>
      <c r="V599" s="916"/>
      <c r="W599" s="917"/>
      <c r="X599" s="917"/>
      <c r="Y599" s="917"/>
      <c r="Z599" s="917"/>
      <c r="AA599" s="917"/>
      <c r="AB599" s="917"/>
      <c r="AC599" s="917"/>
      <c r="AD599" s="917"/>
      <c r="AE599" s="917"/>
      <c r="AF599" s="917"/>
      <c r="AG599" s="917"/>
      <c r="AH599" s="917"/>
      <c r="AI599" s="917"/>
      <c r="AJ599" s="917"/>
      <c r="AK599" s="917"/>
      <c r="AL599" s="917"/>
      <c r="AM599" s="917"/>
      <c r="AN599" s="917"/>
      <c r="AO599" s="918"/>
      <c r="AP599" s="935"/>
      <c r="AQ599" s="936"/>
      <c r="AR599" s="936"/>
      <c r="AS599" s="937"/>
      <c r="AT599" s="941"/>
      <c r="AU599" s="942"/>
      <c r="AV599" s="942"/>
      <c r="AW599" s="943"/>
    </row>
    <row r="600" spans="1:49" ht="14.25" hidden="1" customHeight="1">
      <c r="A600" s="931"/>
      <c r="B600" s="916"/>
      <c r="C600" s="917"/>
      <c r="D600" s="917"/>
      <c r="E600" s="917"/>
      <c r="F600" s="917"/>
      <c r="G600" s="917"/>
      <c r="H600" s="917"/>
      <c r="I600" s="917"/>
      <c r="J600" s="917"/>
      <c r="K600" s="917"/>
      <c r="L600" s="917"/>
      <c r="M600" s="917"/>
      <c r="N600" s="917"/>
      <c r="O600" s="917"/>
      <c r="P600" s="917"/>
      <c r="Q600" s="917"/>
      <c r="R600" s="917"/>
      <c r="S600" s="917"/>
      <c r="T600" s="917"/>
      <c r="U600" s="918"/>
      <c r="V600" s="916"/>
      <c r="W600" s="917"/>
      <c r="X600" s="917"/>
      <c r="Y600" s="917"/>
      <c r="Z600" s="917"/>
      <c r="AA600" s="917"/>
      <c r="AB600" s="917"/>
      <c r="AC600" s="917"/>
      <c r="AD600" s="917"/>
      <c r="AE600" s="917"/>
      <c r="AF600" s="917"/>
      <c r="AG600" s="917"/>
      <c r="AH600" s="917"/>
      <c r="AI600" s="917"/>
      <c r="AJ600" s="917"/>
      <c r="AK600" s="917"/>
      <c r="AL600" s="917"/>
      <c r="AM600" s="917"/>
      <c r="AN600" s="917"/>
      <c r="AO600" s="918"/>
      <c r="AP600" s="944" t="s">
        <v>993</v>
      </c>
      <c r="AQ600" s="945"/>
      <c r="AR600" s="945"/>
      <c r="AS600" s="945"/>
      <c r="AT600" s="938"/>
      <c r="AU600" s="939"/>
      <c r="AV600" s="939"/>
      <c r="AW600" s="940"/>
    </row>
    <row r="601" spans="1:49" ht="14.25" hidden="1" customHeight="1">
      <c r="A601" s="931"/>
      <c r="B601" s="916"/>
      <c r="C601" s="917"/>
      <c r="D601" s="917"/>
      <c r="E601" s="917"/>
      <c r="F601" s="917"/>
      <c r="G601" s="917"/>
      <c r="H601" s="917"/>
      <c r="I601" s="917"/>
      <c r="J601" s="917"/>
      <c r="K601" s="917"/>
      <c r="L601" s="917"/>
      <c r="M601" s="917"/>
      <c r="N601" s="917"/>
      <c r="O601" s="917"/>
      <c r="P601" s="917"/>
      <c r="Q601" s="917"/>
      <c r="R601" s="917"/>
      <c r="S601" s="917"/>
      <c r="T601" s="917"/>
      <c r="U601" s="918"/>
      <c r="V601" s="916"/>
      <c r="W601" s="917"/>
      <c r="X601" s="917"/>
      <c r="Y601" s="917"/>
      <c r="Z601" s="917"/>
      <c r="AA601" s="917"/>
      <c r="AB601" s="917"/>
      <c r="AC601" s="917"/>
      <c r="AD601" s="917"/>
      <c r="AE601" s="917"/>
      <c r="AF601" s="917"/>
      <c r="AG601" s="917"/>
      <c r="AH601" s="917"/>
      <c r="AI601" s="917"/>
      <c r="AJ601" s="917"/>
      <c r="AK601" s="917"/>
      <c r="AL601" s="917"/>
      <c r="AM601" s="917"/>
      <c r="AN601" s="917"/>
      <c r="AO601" s="918"/>
      <c r="AP601" s="944"/>
      <c r="AQ601" s="945"/>
      <c r="AR601" s="945"/>
      <c r="AS601" s="945"/>
      <c r="AT601" s="941"/>
      <c r="AU601" s="942"/>
      <c r="AV601" s="942"/>
      <c r="AW601" s="943"/>
    </row>
    <row r="602" spans="1:49" ht="14.25" hidden="1" customHeight="1">
      <c r="A602" s="931"/>
      <c r="B602" s="919"/>
      <c r="C602" s="920"/>
      <c r="D602" s="920"/>
      <c r="E602" s="920"/>
      <c r="F602" s="920"/>
      <c r="G602" s="920"/>
      <c r="H602" s="920"/>
      <c r="I602" s="920"/>
      <c r="J602" s="920"/>
      <c r="K602" s="920"/>
      <c r="L602" s="920"/>
      <c r="M602" s="920"/>
      <c r="N602" s="920"/>
      <c r="O602" s="920"/>
      <c r="P602" s="920"/>
      <c r="Q602" s="920"/>
      <c r="R602" s="920"/>
      <c r="S602" s="920"/>
      <c r="T602" s="920"/>
      <c r="U602" s="921"/>
      <c r="V602" s="919"/>
      <c r="W602" s="920"/>
      <c r="X602" s="920"/>
      <c r="Y602" s="920"/>
      <c r="Z602" s="920"/>
      <c r="AA602" s="920"/>
      <c r="AB602" s="920"/>
      <c r="AC602" s="920"/>
      <c r="AD602" s="920"/>
      <c r="AE602" s="920"/>
      <c r="AF602" s="920"/>
      <c r="AG602" s="920"/>
      <c r="AH602" s="920"/>
      <c r="AI602" s="920"/>
      <c r="AJ602" s="920"/>
      <c r="AK602" s="920"/>
      <c r="AL602" s="920"/>
      <c r="AM602" s="920"/>
      <c r="AN602" s="920"/>
      <c r="AO602" s="921"/>
      <c r="AP602" s="946" t="str">
        <f t="array" aca="1" ref="AP602" ca="1">IF(RepairsPhotoIdentifier82="","",IF(INDIRECT("PropertyInspectionCatagoryPhoto"&amp;RIGHT("0"&amp;RepairsPhotoIdentifier82,2))="","",INDIRECT("PropertyInspectionCatagoryPhoto"&amp;RIGHT("0"&amp;RepairsPhotoIdentifier82,2))))</f>
        <v/>
      </c>
      <c r="AQ602" s="962"/>
      <c r="AR602" s="962"/>
      <c r="AS602" s="962"/>
      <c r="AT602" s="962"/>
      <c r="AU602" s="962"/>
      <c r="AV602" s="962"/>
      <c r="AW602" s="963"/>
    </row>
    <row r="603" spans="1:49" ht="14.25" hidden="1" customHeight="1">
      <c r="A603" s="931">
        <v>83</v>
      </c>
      <c r="B603" s="913"/>
      <c r="C603" s="914"/>
      <c r="D603" s="914"/>
      <c r="E603" s="914"/>
      <c r="F603" s="914"/>
      <c r="G603" s="914"/>
      <c r="H603" s="914"/>
      <c r="I603" s="914"/>
      <c r="J603" s="914"/>
      <c r="K603" s="914"/>
      <c r="L603" s="914"/>
      <c r="M603" s="914"/>
      <c r="N603" s="914"/>
      <c r="O603" s="914"/>
      <c r="P603" s="914"/>
      <c r="Q603" s="914"/>
      <c r="R603" s="914"/>
      <c r="S603" s="914"/>
      <c r="T603" s="914"/>
      <c r="U603" s="915"/>
      <c r="V603" s="913"/>
      <c r="W603" s="914"/>
      <c r="X603" s="914"/>
      <c r="Y603" s="914"/>
      <c r="Z603" s="914"/>
      <c r="AA603" s="914"/>
      <c r="AB603" s="914"/>
      <c r="AC603" s="914"/>
      <c r="AD603" s="914"/>
      <c r="AE603" s="914"/>
      <c r="AF603" s="914"/>
      <c r="AG603" s="914"/>
      <c r="AH603" s="914"/>
      <c r="AI603" s="914"/>
      <c r="AJ603" s="914"/>
      <c r="AK603" s="914"/>
      <c r="AL603" s="914"/>
      <c r="AM603" s="914"/>
      <c r="AN603" s="914"/>
      <c r="AO603" s="915"/>
      <c r="AP603" s="450" t="s">
        <v>990</v>
      </c>
      <c r="AQ603" s="451"/>
      <c r="AR603" s="451"/>
      <c r="AS603" s="452"/>
      <c r="AT603" s="932"/>
      <c r="AU603" s="933"/>
      <c r="AV603" s="933"/>
      <c r="AW603" s="934"/>
    </row>
    <row r="604" spans="1:49" ht="14.25" hidden="1" customHeight="1">
      <c r="A604" s="931"/>
      <c r="B604" s="916"/>
      <c r="C604" s="917"/>
      <c r="D604" s="917"/>
      <c r="E604" s="917"/>
      <c r="F604" s="917"/>
      <c r="G604" s="917"/>
      <c r="H604" s="917"/>
      <c r="I604" s="917"/>
      <c r="J604" s="917"/>
      <c r="K604" s="917"/>
      <c r="L604" s="917"/>
      <c r="M604" s="917"/>
      <c r="N604" s="917"/>
      <c r="O604" s="917"/>
      <c r="P604" s="917"/>
      <c r="Q604" s="917"/>
      <c r="R604" s="917"/>
      <c r="S604" s="917"/>
      <c r="T604" s="917"/>
      <c r="U604" s="918"/>
      <c r="V604" s="916"/>
      <c r="W604" s="917"/>
      <c r="X604" s="917"/>
      <c r="Y604" s="917"/>
      <c r="Z604" s="917"/>
      <c r="AA604" s="917"/>
      <c r="AB604" s="917"/>
      <c r="AC604" s="917"/>
      <c r="AD604" s="917"/>
      <c r="AE604" s="917"/>
      <c r="AF604" s="917"/>
      <c r="AG604" s="917"/>
      <c r="AH604" s="917"/>
      <c r="AI604" s="917"/>
      <c r="AJ604" s="917"/>
      <c r="AK604" s="917"/>
      <c r="AL604" s="917"/>
      <c r="AM604" s="917"/>
      <c r="AN604" s="917"/>
      <c r="AO604" s="918"/>
      <c r="AP604" s="453" t="s">
        <v>994</v>
      </c>
      <c r="AQ604" s="262"/>
      <c r="AR604" s="262"/>
      <c r="AS604" s="262"/>
      <c r="AT604" s="910"/>
      <c r="AU604" s="911"/>
      <c r="AV604" s="911"/>
      <c r="AW604" s="912"/>
    </row>
    <row r="605" spans="1:49" ht="14.25" hidden="1" customHeight="1">
      <c r="A605" s="931"/>
      <c r="B605" s="916"/>
      <c r="C605" s="917"/>
      <c r="D605" s="917"/>
      <c r="E605" s="917"/>
      <c r="F605" s="917"/>
      <c r="G605" s="917"/>
      <c r="H605" s="917"/>
      <c r="I605" s="917"/>
      <c r="J605" s="917"/>
      <c r="K605" s="917"/>
      <c r="L605" s="917"/>
      <c r="M605" s="917"/>
      <c r="N605" s="917"/>
      <c r="O605" s="917"/>
      <c r="P605" s="917"/>
      <c r="Q605" s="917"/>
      <c r="R605" s="917"/>
      <c r="S605" s="917"/>
      <c r="T605" s="917"/>
      <c r="U605" s="918"/>
      <c r="V605" s="916"/>
      <c r="W605" s="917"/>
      <c r="X605" s="917"/>
      <c r="Y605" s="917"/>
      <c r="Z605" s="917"/>
      <c r="AA605" s="917"/>
      <c r="AB605" s="917"/>
      <c r="AC605" s="917"/>
      <c r="AD605" s="917"/>
      <c r="AE605" s="917"/>
      <c r="AF605" s="917"/>
      <c r="AG605" s="917"/>
      <c r="AH605" s="917"/>
      <c r="AI605" s="917"/>
      <c r="AJ605" s="917"/>
      <c r="AK605" s="917"/>
      <c r="AL605" s="917"/>
      <c r="AM605" s="917"/>
      <c r="AN605" s="917"/>
      <c r="AO605" s="918"/>
      <c r="AP605" s="935" t="s">
        <v>992</v>
      </c>
      <c r="AQ605" s="936"/>
      <c r="AR605" s="936"/>
      <c r="AS605" s="937"/>
      <c r="AT605" s="938"/>
      <c r="AU605" s="939"/>
      <c r="AV605" s="939"/>
      <c r="AW605" s="940"/>
    </row>
    <row r="606" spans="1:49" ht="14.25" hidden="1" customHeight="1">
      <c r="A606" s="931"/>
      <c r="B606" s="916"/>
      <c r="C606" s="917"/>
      <c r="D606" s="917"/>
      <c r="E606" s="917"/>
      <c r="F606" s="917"/>
      <c r="G606" s="917"/>
      <c r="H606" s="917"/>
      <c r="I606" s="917"/>
      <c r="J606" s="917"/>
      <c r="K606" s="917"/>
      <c r="L606" s="917"/>
      <c r="M606" s="917"/>
      <c r="N606" s="917"/>
      <c r="O606" s="917"/>
      <c r="P606" s="917"/>
      <c r="Q606" s="917"/>
      <c r="R606" s="917"/>
      <c r="S606" s="917"/>
      <c r="T606" s="917"/>
      <c r="U606" s="918"/>
      <c r="V606" s="916"/>
      <c r="W606" s="917"/>
      <c r="X606" s="917"/>
      <c r="Y606" s="917"/>
      <c r="Z606" s="917"/>
      <c r="AA606" s="917"/>
      <c r="AB606" s="917"/>
      <c r="AC606" s="917"/>
      <c r="AD606" s="917"/>
      <c r="AE606" s="917"/>
      <c r="AF606" s="917"/>
      <c r="AG606" s="917"/>
      <c r="AH606" s="917"/>
      <c r="AI606" s="917"/>
      <c r="AJ606" s="917"/>
      <c r="AK606" s="917"/>
      <c r="AL606" s="917"/>
      <c r="AM606" s="917"/>
      <c r="AN606" s="917"/>
      <c r="AO606" s="918"/>
      <c r="AP606" s="935"/>
      <c r="AQ606" s="936"/>
      <c r="AR606" s="936"/>
      <c r="AS606" s="937"/>
      <c r="AT606" s="941"/>
      <c r="AU606" s="942"/>
      <c r="AV606" s="942"/>
      <c r="AW606" s="943"/>
    </row>
    <row r="607" spans="1:49" ht="14.25" hidden="1" customHeight="1">
      <c r="A607" s="931"/>
      <c r="B607" s="916"/>
      <c r="C607" s="917"/>
      <c r="D607" s="917"/>
      <c r="E607" s="917"/>
      <c r="F607" s="917"/>
      <c r="G607" s="917"/>
      <c r="H607" s="917"/>
      <c r="I607" s="917"/>
      <c r="J607" s="917"/>
      <c r="K607" s="917"/>
      <c r="L607" s="917"/>
      <c r="M607" s="917"/>
      <c r="N607" s="917"/>
      <c r="O607" s="917"/>
      <c r="P607" s="917"/>
      <c r="Q607" s="917"/>
      <c r="R607" s="917"/>
      <c r="S607" s="917"/>
      <c r="T607" s="917"/>
      <c r="U607" s="918"/>
      <c r="V607" s="916"/>
      <c r="W607" s="917"/>
      <c r="X607" s="917"/>
      <c r="Y607" s="917"/>
      <c r="Z607" s="917"/>
      <c r="AA607" s="917"/>
      <c r="AB607" s="917"/>
      <c r="AC607" s="917"/>
      <c r="AD607" s="917"/>
      <c r="AE607" s="917"/>
      <c r="AF607" s="917"/>
      <c r="AG607" s="917"/>
      <c r="AH607" s="917"/>
      <c r="AI607" s="917"/>
      <c r="AJ607" s="917"/>
      <c r="AK607" s="917"/>
      <c r="AL607" s="917"/>
      <c r="AM607" s="917"/>
      <c r="AN607" s="917"/>
      <c r="AO607" s="918"/>
      <c r="AP607" s="944" t="s">
        <v>993</v>
      </c>
      <c r="AQ607" s="945"/>
      <c r="AR607" s="945"/>
      <c r="AS607" s="945"/>
      <c r="AT607" s="938"/>
      <c r="AU607" s="939"/>
      <c r="AV607" s="939"/>
      <c r="AW607" s="940"/>
    </row>
    <row r="608" spans="1:49" ht="14.25" hidden="1" customHeight="1">
      <c r="A608" s="931"/>
      <c r="B608" s="916"/>
      <c r="C608" s="917"/>
      <c r="D608" s="917"/>
      <c r="E608" s="917"/>
      <c r="F608" s="917"/>
      <c r="G608" s="917"/>
      <c r="H608" s="917"/>
      <c r="I608" s="917"/>
      <c r="J608" s="917"/>
      <c r="K608" s="917"/>
      <c r="L608" s="917"/>
      <c r="M608" s="917"/>
      <c r="N608" s="917"/>
      <c r="O608" s="917"/>
      <c r="P608" s="917"/>
      <c r="Q608" s="917"/>
      <c r="R608" s="917"/>
      <c r="S608" s="917"/>
      <c r="T608" s="917"/>
      <c r="U608" s="918"/>
      <c r="V608" s="916"/>
      <c r="W608" s="917"/>
      <c r="X608" s="917"/>
      <c r="Y608" s="917"/>
      <c r="Z608" s="917"/>
      <c r="AA608" s="917"/>
      <c r="AB608" s="917"/>
      <c r="AC608" s="917"/>
      <c r="AD608" s="917"/>
      <c r="AE608" s="917"/>
      <c r="AF608" s="917"/>
      <c r="AG608" s="917"/>
      <c r="AH608" s="917"/>
      <c r="AI608" s="917"/>
      <c r="AJ608" s="917"/>
      <c r="AK608" s="917"/>
      <c r="AL608" s="917"/>
      <c r="AM608" s="917"/>
      <c r="AN608" s="917"/>
      <c r="AO608" s="918"/>
      <c r="AP608" s="944"/>
      <c r="AQ608" s="945"/>
      <c r="AR608" s="945"/>
      <c r="AS608" s="945"/>
      <c r="AT608" s="941"/>
      <c r="AU608" s="942"/>
      <c r="AV608" s="942"/>
      <c r="AW608" s="943"/>
    </row>
    <row r="609" spans="1:49" ht="14.25" hidden="1" customHeight="1">
      <c r="A609" s="931"/>
      <c r="B609" s="919"/>
      <c r="C609" s="920"/>
      <c r="D609" s="920"/>
      <c r="E609" s="920"/>
      <c r="F609" s="920"/>
      <c r="G609" s="920"/>
      <c r="H609" s="920"/>
      <c r="I609" s="920"/>
      <c r="J609" s="920"/>
      <c r="K609" s="920"/>
      <c r="L609" s="920"/>
      <c r="M609" s="920"/>
      <c r="N609" s="920"/>
      <c r="O609" s="920"/>
      <c r="P609" s="920"/>
      <c r="Q609" s="920"/>
      <c r="R609" s="920"/>
      <c r="S609" s="920"/>
      <c r="T609" s="920"/>
      <c r="U609" s="921"/>
      <c r="V609" s="919"/>
      <c r="W609" s="920"/>
      <c r="X609" s="920"/>
      <c r="Y609" s="920"/>
      <c r="Z609" s="920"/>
      <c r="AA609" s="920"/>
      <c r="AB609" s="920"/>
      <c r="AC609" s="920"/>
      <c r="AD609" s="920"/>
      <c r="AE609" s="920"/>
      <c r="AF609" s="920"/>
      <c r="AG609" s="920"/>
      <c r="AH609" s="920"/>
      <c r="AI609" s="920"/>
      <c r="AJ609" s="920"/>
      <c r="AK609" s="920"/>
      <c r="AL609" s="920"/>
      <c r="AM609" s="920"/>
      <c r="AN609" s="920"/>
      <c r="AO609" s="921"/>
      <c r="AP609" s="946" t="str">
        <f t="array" aca="1" ref="AP609" ca="1">IF(RepairsPhotoIdentifier83="","",IF(INDIRECT("PropertyInspectionCatagoryPhoto"&amp;RIGHT("0"&amp;RepairsPhotoIdentifier83,2))="","",INDIRECT("PropertyInspectionCatagoryPhoto"&amp;RIGHT("0"&amp;RepairsPhotoIdentifier83,2))))</f>
        <v/>
      </c>
      <c r="AQ609" s="962"/>
      <c r="AR609" s="962"/>
      <c r="AS609" s="962"/>
      <c r="AT609" s="962"/>
      <c r="AU609" s="962"/>
      <c r="AV609" s="962"/>
      <c r="AW609" s="963"/>
    </row>
    <row r="610" spans="1:49" ht="14.25" hidden="1" customHeight="1">
      <c r="A610" s="931">
        <v>84</v>
      </c>
      <c r="B610" s="913"/>
      <c r="C610" s="914"/>
      <c r="D610" s="914"/>
      <c r="E610" s="914"/>
      <c r="F610" s="914"/>
      <c r="G610" s="914"/>
      <c r="H610" s="914"/>
      <c r="I610" s="914"/>
      <c r="J610" s="914"/>
      <c r="K610" s="914"/>
      <c r="L610" s="914"/>
      <c r="M610" s="914"/>
      <c r="N610" s="914"/>
      <c r="O610" s="914"/>
      <c r="P610" s="914"/>
      <c r="Q610" s="914"/>
      <c r="R610" s="914"/>
      <c r="S610" s="914"/>
      <c r="T610" s="914"/>
      <c r="U610" s="915"/>
      <c r="V610" s="913"/>
      <c r="W610" s="914"/>
      <c r="X610" s="914"/>
      <c r="Y610" s="914"/>
      <c r="Z610" s="914"/>
      <c r="AA610" s="914"/>
      <c r="AB610" s="914"/>
      <c r="AC610" s="914"/>
      <c r="AD610" s="914"/>
      <c r="AE610" s="914"/>
      <c r="AF610" s="914"/>
      <c r="AG610" s="914"/>
      <c r="AH610" s="914"/>
      <c r="AI610" s="914"/>
      <c r="AJ610" s="914"/>
      <c r="AK610" s="914"/>
      <c r="AL610" s="914"/>
      <c r="AM610" s="914"/>
      <c r="AN610" s="914"/>
      <c r="AO610" s="915"/>
      <c r="AP610" s="450" t="s">
        <v>990</v>
      </c>
      <c r="AQ610" s="451"/>
      <c r="AR610" s="451"/>
      <c r="AS610" s="452"/>
      <c r="AT610" s="932"/>
      <c r="AU610" s="933"/>
      <c r="AV610" s="933"/>
      <c r="AW610" s="934"/>
    </row>
    <row r="611" spans="1:49" ht="14.25" hidden="1" customHeight="1">
      <c r="A611" s="931"/>
      <c r="B611" s="916"/>
      <c r="C611" s="917"/>
      <c r="D611" s="917"/>
      <c r="E611" s="917"/>
      <c r="F611" s="917"/>
      <c r="G611" s="917"/>
      <c r="H611" s="917"/>
      <c r="I611" s="917"/>
      <c r="J611" s="917"/>
      <c r="K611" s="917"/>
      <c r="L611" s="917"/>
      <c r="M611" s="917"/>
      <c r="N611" s="917"/>
      <c r="O611" s="917"/>
      <c r="P611" s="917"/>
      <c r="Q611" s="917"/>
      <c r="R611" s="917"/>
      <c r="S611" s="917"/>
      <c r="T611" s="917"/>
      <c r="U611" s="918"/>
      <c r="V611" s="916"/>
      <c r="W611" s="917"/>
      <c r="X611" s="917"/>
      <c r="Y611" s="917"/>
      <c r="Z611" s="917"/>
      <c r="AA611" s="917"/>
      <c r="AB611" s="917"/>
      <c r="AC611" s="917"/>
      <c r="AD611" s="917"/>
      <c r="AE611" s="917"/>
      <c r="AF611" s="917"/>
      <c r="AG611" s="917"/>
      <c r="AH611" s="917"/>
      <c r="AI611" s="917"/>
      <c r="AJ611" s="917"/>
      <c r="AK611" s="917"/>
      <c r="AL611" s="917"/>
      <c r="AM611" s="917"/>
      <c r="AN611" s="917"/>
      <c r="AO611" s="918"/>
      <c r="AP611" s="453" t="s">
        <v>991</v>
      </c>
      <c r="AQ611" s="262"/>
      <c r="AR611" s="262"/>
      <c r="AS611" s="262"/>
      <c r="AT611" s="910"/>
      <c r="AU611" s="911"/>
      <c r="AV611" s="911"/>
      <c r="AW611" s="912"/>
    </row>
    <row r="612" spans="1:49" ht="14.25" hidden="1" customHeight="1">
      <c r="A612" s="931"/>
      <c r="B612" s="916"/>
      <c r="C612" s="917"/>
      <c r="D612" s="917"/>
      <c r="E612" s="917"/>
      <c r="F612" s="917"/>
      <c r="G612" s="917"/>
      <c r="H612" s="917"/>
      <c r="I612" s="917"/>
      <c r="J612" s="917"/>
      <c r="K612" s="917"/>
      <c r="L612" s="917"/>
      <c r="M612" s="917"/>
      <c r="N612" s="917"/>
      <c r="O612" s="917"/>
      <c r="P612" s="917"/>
      <c r="Q612" s="917"/>
      <c r="R612" s="917"/>
      <c r="S612" s="917"/>
      <c r="T612" s="917"/>
      <c r="U612" s="918"/>
      <c r="V612" s="916"/>
      <c r="W612" s="917"/>
      <c r="X612" s="917"/>
      <c r="Y612" s="917"/>
      <c r="Z612" s="917"/>
      <c r="AA612" s="917"/>
      <c r="AB612" s="917"/>
      <c r="AC612" s="917"/>
      <c r="AD612" s="917"/>
      <c r="AE612" s="917"/>
      <c r="AF612" s="917"/>
      <c r="AG612" s="917"/>
      <c r="AH612" s="917"/>
      <c r="AI612" s="917"/>
      <c r="AJ612" s="917"/>
      <c r="AK612" s="917"/>
      <c r="AL612" s="917"/>
      <c r="AM612" s="917"/>
      <c r="AN612" s="917"/>
      <c r="AO612" s="918"/>
      <c r="AP612" s="935" t="s">
        <v>992</v>
      </c>
      <c r="AQ612" s="936"/>
      <c r="AR612" s="936"/>
      <c r="AS612" s="937"/>
      <c r="AT612" s="938"/>
      <c r="AU612" s="939"/>
      <c r="AV612" s="939"/>
      <c r="AW612" s="940"/>
    </row>
    <row r="613" spans="1:49" ht="14.25" hidden="1" customHeight="1">
      <c r="A613" s="931"/>
      <c r="B613" s="916"/>
      <c r="C613" s="917"/>
      <c r="D613" s="917"/>
      <c r="E613" s="917"/>
      <c r="F613" s="917"/>
      <c r="G613" s="917"/>
      <c r="H613" s="917"/>
      <c r="I613" s="917"/>
      <c r="J613" s="917"/>
      <c r="K613" s="917"/>
      <c r="L613" s="917"/>
      <c r="M613" s="917"/>
      <c r="N613" s="917"/>
      <c r="O613" s="917"/>
      <c r="P613" s="917"/>
      <c r="Q613" s="917"/>
      <c r="R613" s="917"/>
      <c r="S613" s="917"/>
      <c r="T613" s="917"/>
      <c r="U613" s="918"/>
      <c r="V613" s="916"/>
      <c r="W613" s="917"/>
      <c r="X613" s="917"/>
      <c r="Y613" s="917"/>
      <c r="Z613" s="917"/>
      <c r="AA613" s="917"/>
      <c r="AB613" s="917"/>
      <c r="AC613" s="917"/>
      <c r="AD613" s="917"/>
      <c r="AE613" s="917"/>
      <c r="AF613" s="917"/>
      <c r="AG613" s="917"/>
      <c r="AH613" s="917"/>
      <c r="AI613" s="917"/>
      <c r="AJ613" s="917"/>
      <c r="AK613" s="917"/>
      <c r="AL613" s="917"/>
      <c r="AM613" s="917"/>
      <c r="AN613" s="917"/>
      <c r="AO613" s="918"/>
      <c r="AP613" s="935"/>
      <c r="AQ613" s="936"/>
      <c r="AR613" s="936"/>
      <c r="AS613" s="937"/>
      <c r="AT613" s="941"/>
      <c r="AU613" s="942"/>
      <c r="AV613" s="942"/>
      <c r="AW613" s="943"/>
    </row>
    <row r="614" spans="1:49" ht="14.25" hidden="1" customHeight="1">
      <c r="A614" s="931"/>
      <c r="B614" s="916"/>
      <c r="C614" s="917"/>
      <c r="D614" s="917"/>
      <c r="E614" s="917"/>
      <c r="F614" s="917"/>
      <c r="G614" s="917"/>
      <c r="H614" s="917"/>
      <c r="I614" s="917"/>
      <c r="J614" s="917"/>
      <c r="K614" s="917"/>
      <c r="L614" s="917"/>
      <c r="M614" s="917"/>
      <c r="N614" s="917"/>
      <c r="O614" s="917"/>
      <c r="P614" s="917"/>
      <c r="Q614" s="917"/>
      <c r="R614" s="917"/>
      <c r="S614" s="917"/>
      <c r="T614" s="917"/>
      <c r="U614" s="918"/>
      <c r="V614" s="916"/>
      <c r="W614" s="917"/>
      <c r="X614" s="917"/>
      <c r="Y614" s="917"/>
      <c r="Z614" s="917"/>
      <c r="AA614" s="917"/>
      <c r="AB614" s="917"/>
      <c r="AC614" s="917"/>
      <c r="AD614" s="917"/>
      <c r="AE614" s="917"/>
      <c r="AF614" s="917"/>
      <c r="AG614" s="917"/>
      <c r="AH614" s="917"/>
      <c r="AI614" s="917"/>
      <c r="AJ614" s="917"/>
      <c r="AK614" s="917"/>
      <c r="AL614" s="917"/>
      <c r="AM614" s="917"/>
      <c r="AN614" s="917"/>
      <c r="AO614" s="918"/>
      <c r="AP614" s="944" t="s">
        <v>993</v>
      </c>
      <c r="AQ614" s="945"/>
      <c r="AR614" s="945"/>
      <c r="AS614" s="945"/>
      <c r="AT614" s="938"/>
      <c r="AU614" s="939"/>
      <c r="AV614" s="939"/>
      <c r="AW614" s="940"/>
    </row>
    <row r="615" spans="1:49" ht="14.25" hidden="1" customHeight="1">
      <c r="A615" s="931"/>
      <c r="B615" s="916"/>
      <c r="C615" s="917"/>
      <c r="D615" s="917"/>
      <c r="E615" s="917"/>
      <c r="F615" s="917"/>
      <c r="G615" s="917"/>
      <c r="H615" s="917"/>
      <c r="I615" s="917"/>
      <c r="J615" s="917"/>
      <c r="K615" s="917"/>
      <c r="L615" s="917"/>
      <c r="M615" s="917"/>
      <c r="N615" s="917"/>
      <c r="O615" s="917"/>
      <c r="P615" s="917"/>
      <c r="Q615" s="917"/>
      <c r="R615" s="917"/>
      <c r="S615" s="917"/>
      <c r="T615" s="917"/>
      <c r="U615" s="918"/>
      <c r="V615" s="916"/>
      <c r="W615" s="917"/>
      <c r="X615" s="917"/>
      <c r="Y615" s="917"/>
      <c r="Z615" s="917"/>
      <c r="AA615" s="917"/>
      <c r="AB615" s="917"/>
      <c r="AC615" s="917"/>
      <c r="AD615" s="917"/>
      <c r="AE615" s="917"/>
      <c r="AF615" s="917"/>
      <c r="AG615" s="917"/>
      <c r="AH615" s="917"/>
      <c r="AI615" s="917"/>
      <c r="AJ615" s="917"/>
      <c r="AK615" s="917"/>
      <c r="AL615" s="917"/>
      <c r="AM615" s="917"/>
      <c r="AN615" s="917"/>
      <c r="AO615" s="918"/>
      <c r="AP615" s="944"/>
      <c r="AQ615" s="945"/>
      <c r="AR615" s="945"/>
      <c r="AS615" s="945"/>
      <c r="AT615" s="941"/>
      <c r="AU615" s="942"/>
      <c r="AV615" s="942"/>
      <c r="AW615" s="943"/>
    </row>
    <row r="616" spans="1:49" ht="14.25" hidden="1" customHeight="1">
      <c r="A616" s="931"/>
      <c r="B616" s="919"/>
      <c r="C616" s="920"/>
      <c r="D616" s="920"/>
      <c r="E616" s="920"/>
      <c r="F616" s="920"/>
      <c r="G616" s="920"/>
      <c r="H616" s="920"/>
      <c r="I616" s="920"/>
      <c r="J616" s="920"/>
      <c r="K616" s="920"/>
      <c r="L616" s="920"/>
      <c r="M616" s="920"/>
      <c r="N616" s="920"/>
      <c r="O616" s="920"/>
      <c r="P616" s="920"/>
      <c r="Q616" s="920"/>
      <c r="R616" s="920"/>
      <c r="S616" s="920"/>
      <c r="T616" s="920"/>
      <c r="U616" s="921"/>
      <c r="V616" s="919"/>
      <c r="W616" s="920"/>
      <c r="X616" s="920"/>
      <c r="Y616" s="920"/>
      <c r="Z616" s="920"/>
      <c r="AA616" s="920"/>
      <c r="AB616" s="920"/>
      <c r="AC616" s="920"/>
      <c r="AD616" s="920"/>
      <c r="AE616" s="920"/>
      <c r="AF616" s="920"/>
      <c r="AG616" s="920"/>
      <c r="AH616" s="920"/>
      <c r="AI616" s="920"/>
      <c r="AJ616" s="920"/>
      <c r="AK616" s="920"/>
      <c r="AL616" s="920"/>
      <c r="AM616" s="920"/>
      <c r="AN616" s="920"/>
      <c r="AO616" s="921"/>
      <c r="AP616" s="946" t="str">
        <f t="array" aca="1" ref="AP616" ca="1">IF(RepairsPhotoIdentifier84="","",IF(INDIRECT("PropertyInspectionCatagoryPhoto"&amp;RIGHT("0"&amp;RepairsPhotoIdentifier84,2))="","",INDIRECT("PropertyInspectionCatagoryPhoto"&amp;RIGHT("0"&amp;RepairsPhotoIdentifier84,2))))</f>
        <v/>
      </c>
      <c r="AQ616" s="962"/>
      <c r="AR616" s="962"/>
      <c r="AS616" s="962"/>
      <c r="AT616" s="962"/>
      <c r="AU616" s="962"/>
      <c r="AV616" s="962"/>
      <c r="AW616" s="963"/>
    </row>
    <row r="617" spans="1:49" ht="14.25" hidden="1" customHeight="1">
      <c r="A617" s="931">
        <v>85</v>
      </c>
      <c r="B617" s="913"/>
      <c r="C617" s="914"/>
      <c r="D617" s="914"/>
      <c r="E617" s="914"/>
      <c r="F617" s="914"/>
      <c r="G617" s="914"/>
      <c r="H617" s="914"/>
      <c r="I617" s="914"/>
      <c r="J617" s="914"/>
      <c r="K617" s="914"/>
      <c r="L617" s="914"/>
      <c r="M617" s="914"/>
      <c r="N617" s="914"/>
      <c r="O617" s="914"/>
      <c r="P617" s="914"/>
      <c r="Q617" s="914"/>
      <c r="R617" s="914"/>
      <c r="S617" s="914"/>
      <c r="T617" s="914"/>
      <c r="U617" s="915"/>
      <c r="V617" s="913"/>
      <c r="W617" s="914"/>
      <c r="X617" s="914"/>
      <c r="Y617" s="914"/>
      <c r="Z617" s="914"/>
      <c r="AA617" s="914"/>
      <c r="AB617" s="914"/>
      <c r="AC617" s="914"/>
      <c r="AD617" s="914"/>
      <c r="AE617" s="914"/>
      <c r="AF617" s="914"/>
      <c r="AG617" s="914"/>
      <c r="AH617" s="914"/>
      <c r="AI617" s="914"/>
      <c r="AJ617" s="914"/>
      <c r="AK617" s="914"/>
      <c r="AL617" s="914"/>
      <c r="AM617" s="914"/>
      <c r="AN617" s="914"/>
      <c r="AO617" s="915"/>
      <c r="AP617" s="450" t="s">
        <v>990</v>
      </c>
      <c r="AQ617" s="451"/>
      <c r="AR617" s="451"/>
      <c r="AS617" s="452"/>
      <c r="AT617" s="932"/>
      <c r="AU617" s="933"/>
      <c r="AV617" s="933"/>
      <c r="AW617" s="934"/>
    </row>
    <row r="618" spans="1:49" ht="14.25" hidden="1" customHeight="1">
      <c r="A618" s="931"/>
      <c r="B618" s="916"/>
      <c r="C618" s="917"/>
      <c r="D618" s="917"/>
      <c r="E618" s="917"/>
      <c r="F618" s="917"/>
      <c r="G618" s="917"/>
      <c r="H618" s="917"/>
      <c r="I618" s="917"/>
      <c r="J618" s="917"/>
      <c r="K618" s="917"/>
      <c r="L618" s="917"/>
      <c r="M618" s="917"/>
      <c r="N618" s="917"/>
      <c r="O618" s="917"/>
      <c r="P618" s="917"/>
      <c r="Q618" s="917"/>
      <c r="R618" s="917"/>
      <c r="S618" s="917"/>
      <c r="T618" s="917"/>
      <c r="U618" s="918"/>
      <c r="V618" s="916"/>
      <c r="W618" s="917"/>
      <c r="X618" s="917"/>
      <c r="Y618" s="917"/>
      <c r="Z618" s="917"/>
      <c r="AA618" s="917"/>
      <c r="AB618" s="917"/>
      <c r="AC618" s="917"/>
      <c r="AD618" s="917"/>
      <c r="AE618" s="917"/>
      <c r="AF618" s="917"/>
      <c r="AG618" s="917"/>
      <c r="AH618" s="917"/>
      <c r="AI618" s="917"/>
      <c r="AJ618" s="917"/>
      <c r="AK618" s="917"/>
      <c r="AL618" s="917"/>
      <c r="AM618" s="917"/>
      <c r="AN618" s="917"/>
      <c r="AO618" s="918"/>
      <c r="AP618" s="453" t="s">
        <v>994</v>
      </c>
      <c r="AQ618" s="262"/>
      <c r="AR618" s="262"/>
      <c r="AS618" s="262"/>
      <c r="AT618" s="910"/>
      <c r="AU618" s="911"/>
      <c r="AV618" s="911"/>
      <c r="AW618" s="912"/>
    </row>
    <row r="619" spans="1:49" ht="14.25" hidden="1" customHeight="1">
      <c r="A619" s="931"/>
      <c r="B619" s="916"/>
      <c r="C619" s="917"/>
      <c r="D619" s="917"/>
      <c r="E619" s="917"/>
      <c r="F619" s="917"/>
      <c r="G619" s="917"/>
      <c r="H619" s="917"/>
      <c r="I619" s="917"/>
      <c r="J619" s="917"/>
      <c r="K619" s="917"/>
      <c r="L619" s="917"/>
      <c r="M619" s="917"/>
      <c r="N619" s="917"/>
      <c r="O619" s="917"/>
      <c r="P619" s="917"/>
      <c r="Q619" s="917"/>
      <c r="R619" s="917"/>
      <c r="S619" s="917"/>
      <c r="T619" s="917"/>
      <c r="U619" s="918"/>
      <c r="V619" s="916"/>
      <c r="W619" s="917"/>
      <c r="X619" s="917"/>
      <c r="Y619" s="917"/>
      <c r="Z619" s="917"/>
      <c r="AA619" s="917"/>
      <c r="AB619" s="917"/>
      <c r="AC619" s="917"/>
      <c r="AD619" s="917"/>
      <c r="AE619" s="917"/>
      <c r="AF619" s="917"/>
      <c r="AG619" s="917"/>
      <c r="AH619" s="917"/>
      <c r="AI619" s="917"/>
      <c r="AJ619" s="917"/>
      <c r="AK619" s="917"/>
      <c r="AL619" s="917"/>
      <c r="AM619" s="917"/>
      <c r="AN619" s="917"/>
      <c r="AO619" s="918"/>
      <c r="AP619" s="935" t="s">
        <v>992</v>
      </c>
      <c r="AQ619" s="936"/>
      <c r="AR619" s="936"/>
      <c r="AS619" s="937"/>
      <c r="AT619" s="938"/>
      <c r="AU619" s="939"/>
      <c r="AV619" s="939"/>
      <c r="AW619" s="940"/>
    </row>
    <row r="620" spans="1:49" ht="14.25" hidden="1" customHeight="1">
      <c r="A620" s="931"/>
      <c r="B620" s="916"/>
      <c r="C620" s="917"/>
      <c r="D620" s="917"/>
      <c r="E620" s="917"/>
      <c r="F620" s="917"/>
      <c r="G620" s="917"/>
      <c r="H620" s="917"/>
      <c r="I620" s="917"/>
      <c r="J620" s="917"/>
      <c r="K620" s="917"/>
      <c r="L620" s="917"/>
      <c r="M620" s="917"/>
      <c r="N620" s="917"/>
      <c r="O620" s="917"/>
      <c r="P620" s="917"/>
      <c r="Q620" s="917"/>
      <c r="R620" s="917"/>
      <c r="S620" s="917"/>
      <c r="T620" s="917"/>
      <c r="U620" s="918"/>
      <c r="V620" s="916"/>
      <c r="W620" s="917"/>
      <c r="X620" s="917"/>
      <c r="Y620" s="917"/>
      <c r="Z620" s="917"/>
      <c r="AA620" s="917"/>
      <c r="AB620" s="917"/>
      <c r="AC620" s="917"/>
      <c r="AD620" s="917"/>
      <c r="AE620" s="917"/>
      <c r="AF620" s="917"/>
      <c r="AG620" s="917"/>
      <c r="AH620" s="917"/>
      <c r="AI620" s="917"/>
      <c r="AJ620" s="917"/>
      <c r="AK620" s="917"/>
      <c r="AL620" s="917"/>
      <c r="AM620" s="917"/>
      <c r="AN620" s="917"/>
      <c r="AO620" s="918"/>
      <c r="AP620" s="935"/>
      <c r="AQ620" s="936"/>
      <c r="AR620" s="936"/>
      <c r="AS620" s="937"/>
      <c r="AT620" s="941"/>
      <c r="AU620" s="942"/>
      <c r="AV620" s="942"/>
      <c r="AW620" s="943"/>
    </row>
    <row r="621" spans="1:49" ht="14.25" hidden="1" customHeight="1">
      <c r="A621" s="931"/>
      <c r="B621" s="916"/>
      <c r="C621" s="917"/>
      <c r="D621" s="917"/>
      <c r="E621" s="917"/>
      <c r="F621" s="917"/>
      <c r="G621" s="917"/>
      <c r="H621" s="917"/>
      <c r="I621" s="917"/>
      <c r="J621" s="917"/>
      <c r="K621" s="917"/>
      <c r="L621" s="917"/>
      <c r="M621" s="917"/>
      <c r="N621" s="917"/>
      <c r="O621" s="917"/>
      <c r="P621" s="917"/>
      <c r="Q621" s="917"/>
      <c r="R621" s="917"/>
      <c r="S621" s="917"/>
      <c r="T621" s="917"/>
      <c r="U621" s="918"/>
      <c r="V621" s="916"/>
      <c r="W621" s="917"/>
      <c r="X621" s="917"/>
      <c r="Y621" s="917"/>
      <c r="Z621" s="917"/>
      <c r="AA621" s="917"/>
      <c r="AB621" s="917"/>
      <c r="AC621" s="917"/>
      <c r="AD621" s="917"/>
      <c r="AE621" s="917"/>
      <c r="AF621" s="917"/>
      <c r="AG621" s="917"/>
      <c r="AH621" s="917"/>
      <c r="AI621" s="917"/>
      <c r="AJ621" s="917"/>
      <c r="AK621" s="917"/>
      <c r="AL621" s="917"/>
      <c r="AM621" s="917"/>
      <c r="AN621" s="917"/>
      <c r="AO621" s="918"/>
      <c r="AP621" s="944" t="s">
        <v>993</v>
      </c>
      <c r="AQ621" s="945"/>
      <c r="AR621" s="945"/>
      <c r="AS621" s="945"/>
      <c r="AT621" s="938"/>
      <c r="AU621" s="939"/>
      <c r="AV621" s="939"/>
      <c r="AW621" s="940"/>
    </row>
    <row r="622" spans="1:49" ht="14.25" hidden="1" customHeight="1">
      <c r="A622" s="931"/>
      <c r="B622" s="916"/>
      <c r="C622" s="917"/>
      <c r="D622" s="917"/>
      <c r="E622" s="917"/>
      <c r="F622" s="917"/>
      <c r="G622" s="917"/>
      <c r="H622" s="917"/>
      <c r="I622" s="917"/>
      <c r="J622" s="917"/>
      <c r="K622" s="917"/>
      <c r="L622" s="917"/>
      <c r="M622" s="917"/>
      <c r="N622" s="917"/>
      <c r="O622" s="917"/>
      <c r="P622" s="917"/>
      <c r="Q622" s="917"/>
      <c r="R622" s="917"/>
      <c r="S622" s="917"/>
      <c r="T622" s="917"/>
      <c r="U622" s="918"/>
      <c r="V622" s="916"/>
      <c r="W622" s="917"/>
      <c r="X622" s="917"/>
      <c r="Y622" s="917"/>
      <c r="Z622" s="917"/>
      <c r="AA622" s="917"/>
      <c r="AB622" s="917"/>
      <c r="AC622" s="917"/>
      <c r="AD622" s="917"/>
      <c r="AE622" s="917"/>
      <c r="AF622" s="917"/>
      <c r="AG622" s="917"/>
      <c r="AH622" s="917"/>
      <c r="AI622" s="917"/>
      <c r="AJ622" s="917"/>
      <c r="AK622" s="917"/>
      <c r="AL622" s="917"/>
      <c r="AM622" s="917"/>
      <c r="AN622" s="917"/>
      <c r="AO622" s="918"/>
      <c r="AP622" s="944"/>
      <c r="AQ622" s="945"/>
      <c r="AR622" s="945"/>
      <c r="AS622" s="945"/>
      <c r="AT622" s="941"/>
      <c r="AU622" s="942"/>
      <c r="AV622" s="942"/>
      <c r="AW622" s="943"/>
    </row>
    <row r="623" spans="1:49" ht="14.25" hidden="1" customHeight="1">
      <c r="A623" s="931"/>
      <c r="B623" s="919"/>
      <c r="C623" s="920"/>
      <c r="D623" s="920"/>
      <c r="E623" s="920"/>
      <c r="F623" s="920"/>
      <c r="G623" s="920"/>
      <c r="H623" s="920"/>
      <c r="I623" s="920"/>
      <c r="J623" s="920"/>
      <c r="K623" s="920"/>
      <c r="L623" s="920"/>
      <c r="M623" s="920"/>
      <c r="N623" s="920"/>
      <c r="O623" s="920"/>
      <c r="P623" s="920"/>
      <c r="Q623" s="920"/>
      <c r="R623" s="920"/>
      <c r="S623" s="920"/>
      <c r="T623" s="920"/>
      <c r="U623" s="921"/>
      <c r="V623" s="919"/>
      <c r="W623" s="920"/>
      <c r="X623" s="920"/>
      <c r="Y623" s="920"/>
      <c r="Z623" s="920"/>
      <c r="AA623" s="920"/>
      <c r="AB623" s="920"/>
      <c r="AC623" s="920"/>
      <c r="AD623" s="920"/>
      <c r="AE623" s="920"/>
      <c r="AF623" s="920"/>
      <c r="AG623" s="920"/>
      <c r="AH623" s="920"/>
      <c r="AI623" s="920"/>
      <c r="AJ623" s="920"/>
      <c r="AK623" s="920"/>
      <c r="AL623" s="920"/>
      <c r="AM623" s="920"/>
      <c r="AN623" s="920"/>
      <c r="AO623" s="921"/>
      <c r="AP623" s="946" t="str">
        <f t="array" aca="1" ref="AP623" ca="1">IF(RepairsPhotoIdentifier85="","",IF(INDIRECT("PropertyInspectionCatagoryPhoto"&amp;RIGHT("0"&amp;RepairsPhotoIdentifier85,2))="","",INDIRECT("PropertyInspectionCatagoryPhoto"&amp;RIGHT("0"&amp;RepairsPhotoIdentifier85,2))))</f>
        <v/>
      </c>
      <c r="AQ623" s="962"/>
      <c r="AR623" s="962"/>
      <c r="AS623" s="962"/>
      <c r="AT623" s="962"/>
      <c r="AU623" s="962"/>
      <c r="AV623" s="962"/>
      <c r="AW623" s="963"/>
    </row>
    <row r="624" spans="1:49" ht="14.25" hidden="1" customHeight="1">
      <c r="A624" s="931">
        <v>86</v>
      </c>
      <c r="B624" s="913"/>
      <c r="C624" s="914"/>
      <c r="D624" s="914"/>
      <c r="E624" s="914"/>
      <c r="F624" s="914"/>
      <c r="G624" s="914"/>
      <c r="H624" s="914"/>
      <c r="I624" s="914"/>
      <c r="J624" s="914"/>
      <c r="K624" s="914"/>
      <c r="L624" s="914"/>
      <c r="M624" s="914"/>
      <c r="N624" s="914"/>
      <c r="O624" s="914"/>
      <c r="P624" s="914"/>
      <c r="Q624" s="914"/>
      <c r="R624" s="914"/>
      <c r="S624" s="914"/>
      <c r="T624" s="914"/>
      <c r="U624" s="915"/>
      <c r="V624" s="913"/>
      <c r="W624" s="914"/>
      <c r="X624" s="914"/>
      <c r="Y624" s="914"/>
      <c r="Z624" s="914"/>
      <c r="AA624" s="914"/>
      <c r="AB624" s="914"/>
      <c r="AC624" s="914"/>
      <c r="AD624" s="914"/>
      <c r="AE624" s="914"/>
      <c r="AF624" s="914"/>
      <c r="AG624" s="914"/>
      <c r="AH624" s="914"/>
      <c r="AI624" s="914"/>
      <c r="AJ624" s="914"/>
      <c r="AK624" s="914"/>
      <c r="AL624" s="914"/>
      <c r="AM624" s="914"/>
      <c r="AN624" s="914"/>
      <c r="AO624" s="915"/>
      <c r="AP624" s="450" t="s">
        <v>990</v>
      </c>
      <c r="AQ624" s="451"/>
      <c r="AR624" s="451"/>
      <c r="AS624" s="452"/>
      <c r="AT624" s="932"/>
      <c r="AU624" s="933"/>
      <c r="AV624" s="933"/>
      <c r="AW624" s="934"/>
    </row>
    <row r="625" spans="1:49" ht="14.25" hidden="1" customHeight="1">
      <c r="A625" s="931"/>
      <c r="B625" s="916"/>
      <c r="C625" s="917"/>
      <c r="D625" s="917"/>
      <c r="E625" s="917"/>
      <c r="F625" s="917"/>
      <c r="G625" s="917"/>
      <c r="H625" s="917"/>
      <c r="I625" s="917"/>
      <c r="J625" s="917"/>
      <c r="K625" s="917"/>
      <c r="L625" s="917"/>
      <c r="M625" s="917"/>
      <c r="N625" s="917"/>
      <c r="O625" s="917"/>
      <c r="P625" s="917"/>
      <c r="Q625" s="917"/>
      <c r="R625" s="917"/>
      <c r="S625" s="917"/>
      <c r="T625" s="917"/>
      <c r="U625" s="918"/>
      <c r="V625" s="916"/>
      <c r="W625" s="917"/>
      <c r="X625" s="917"/>
      <c r="Y625" s="917"/>
      <c r="Z625" s="917"/>
      <c r="AA625" s="917"/>
      <c r="AB625" s="917"/>
      <c r="AC625" s="917"/>
      <c r="AD625" s="917"/>
      <c r="AE625" s="917"/>
      <c r="AF625" s="917"/>
      <c r="AG625" s="917"/>
      <c r="AH625" s="917"/>
      <c r="AI625" s="917"/>
      <c r="AJ625" s="917"/>
      <c r="AK625" s="917"/>
      <c r="AL625" s="917"/>
      <c r="AM625" s="917"/>
      <c r="AN625" s="917"/>
      <c r="AO625" s="918"/>
      <c r="AP625" s="453" t="s">
        <v>991</v>
      </c>
      <c r="AQ625" s="262"/>
      <c r="AR625" s="262"/>
      <c r="AS625" s="262"/>
      <c r="AT625" s="910"/>
      <c r="AU625" s="911"/>
      <c r="AV625" s="911"/>
      <c r="AW625" s="912"/>
    </row>
    <row r="626" spans="1:49" ht="14.25" hidden="1" customHeight="1">
      <c r="A626" s="931"/>
      <c r="B626" s="916"/>
      <c r="C626" s="917"/>
      <c r="D626" s="917"/>
      <c r="E626" s="917"/>
      <c r="F626" s="917"/>
      <c r="G626" s="917"/>
      <c r="H626" s="917"/>
      <c r="I626" s="917"/>
      <c r="J626" s="917"/>
      <c r="K626" s="917"/>
      <c r="L626" s="917"/>
      <c r="M626" s="917"/>
      <c r="N626" s="917"/>
      <c r="O626" s="917"/>
      <c r="P626" s="917"/>
      <c r="Q626" s="917"/>
      <c r="R626" s="917"/>
      <c r="S626" s="917"/>
      <c r="T626" s="917"/>
      <c r="U626" s="918"/>
      <c r="V626" s="916"/>
      <c r="W626" s="917"/>
      <c r="X626" s="917"/>
      <c r="Y626" s="917"/>
      <c r="Z626" s="917"/>
      <c r="AA626" s="917"/>
      <c r="AB626" s="917"/>
      <c r="AC626" s="917"/>
      <c r="AD626" s="917"/>
      <c r="AE626" s="917"/>
      <c r="AF626" s="917"/>
      <c r="AG626" s="917"/>
      <c r="AH626" s="917"/>
      <c r="AI626" s="917"/>
      <c r="AJ626" s="917"/>
      <c r="AK626" s="917"/>
      <c r="AL626" s="917"/>
      <c r="AM626" s="917"/>
      <c r="AN626" s="917"/>
      <c r="AO626" s="918"/>
      <c r="AP626" s="935" t="s">
        <v>992</v>
      </c>
      <c r="AQ626" s="936"/>
      <c r="AR626" s="936"/>
      <c r="AS626" s="937"/>
      <c r="AT626" s="938"/>
      <c r="AU626" s="939"/>
      <c r="AV626" s="939"/>
      <c r="AW626" s="940"/>
    </row>
    <row r="627" spans="1:49" ht="14.25" hidden="1" customHeight="1">
      <c r="A627" s="931"/>
      <c r="B627" s="916"/>
      <c r="C627" s="917"/>
      <c r="D627" s="917"/>
      <c r="E627" s="917"/>
      <c r="F627" s="917"/>
      <c r="G627" s="917"/>
      <c r="H627" s="917"/>
      <c r="I627" s="917"/>
      <c r="J627" s="917"/>
      <c r="K627" s="917"/>
      <c r="L627" s="917"/>
      <c r="M627" s="917"/>
      <c r="N627" s="917"/>
      <c r="O627" s="917"/>
      <c r="P627" s="917"/>
      <c r="Q627" s="917"/>
      <c r="R627" s="917"/>
      <c r="S627" s="917"/>
      <c r="T627" s="917"/>
      <c r="U627" s="918"/>
      <c r="V627" s="916"/>
      <c r="W627" s="917"/>
      <c r="X627" s="917"/>
      <c r="Y627" s="917"/>
      <c r="Z627" s="917"/>
      <c r="AA627" s="917"/>
      <c r="AB627" s="917"/>
      <c r="AC627" s="917"/>
      <c r="AD627" s="917"/>
      <c r="AE627" s="917"/>
      <c r="AF627" s="917"/>
      <c r="AG627" s="917"/>
      <c r="AH627" s="917"/>
      <c r="AI627" s="917"/>
      <c r="AJ627" s="917"/>
      <c r="AK627" s="917"/>
      <c r="AL627" s="917"/>
      <c r="AM627" s="917"/>
      <c r="AN627" s="917"/>
      <c r="AO627" s="918"/>
      <c r="AP627" s="935"/>
      <c r="AQ627" s="936"/>
      <c r="AR627" s="936"/>
      <c r="AS627" s="937"/>
      <c r="AT627" s="941"/>
      <c r="AU627" s="942"/>
      <c r="AV627" s="942"/>
      <c r="AW627" s="943"/>
    </row>
    <row r="628" spans="1:49" ht="14.25" hidden="1" customHeight="1">
      <c r="A628" s="931"/>
      <c r="B628" s="916"/>
      <c r="C628" s="917"/>
      <c r="D628" s="917"/>
      <c r="E628" s="917"/>
      <c r="F628" s="917"/>
      <c r="G628" s="917"/>
      <c r="H628" s="917"/>
      <c r="I628" s="917"/>
      <c r="J628" s="917"/>
      <c r="K628" s="917"/>
      <c r="L628" s="917"/>
      <c r="M628" s="917"/>
      <c r="N628" s="917"/>
      <c r="O628" s="917"/>
      <c r="P628" s="917"/>
      <c r="Q628" s="917"/>
      <c r="R628" s="917"/>
      <c r="S628" s="917"/>
      <c r="T628" s="917"/>
      <c r="U628" s="918"/>
      <c r="V628" s="916"/>
      <c r="W628" s="917"/>
      <c r="X628" s="917"/>
      <c r="Y628" s="917"/>
      <c r="Z628" s="917"/>
      <c r="AA628" s="917"/>
      <c r="AB628" s="917"/>
      <c r="AC628" s="917"/>
      <c r="AD628" s="917"/>
      <c r="AE628" s="917"/>
      <c r="AF628" s="917"/>
      <c r="AG628" s="917"/>
      <c r="AH628" s="917"/>
      <c r="AI628" s="917"/>
      <c r="AJ628" s="917"/>
      <c r="AK628" s="917"/>
      <c r="AL628" s="917"/>
      <c r="AM628" s="917"/>
      <c r="AN628" s="917"/>
      <c r="AO628" s="918"/>
      <c r="AP628" s="944" t="s">
        <v>993</v>
      </c>
      <c r="AQ628" s="945"/>
      <c r="AR628" s="945"/>
      <c r="AS628" s="945"/>
      <c r="AT628" s="938"/>
      <c r="AU628" s="939"/>
      <c r="AV628" s="939"/>
      <c r="AW628" s="940"/>
    </row>
    <row r="629" spans="1:49" ht="14.25" hidden="1" customHeight="1">
      <c r="A629" s="931"/>
      <c r="B629" s="916"/>
      <c r="C629" s="917"/>
      <c r="D629" s="917"/>
      <c r="E629" s="917"/>
      <c r="F629" s="917"/>
      <c r="G629" s="917"/>
      <c r="H629" s="917"/>
      <c r="I629" s="917"/>
      <c r="J629" s="917"/>
      <c r="K629" s="917"/>
      <c r="L629" s="917"/>
      <c r="M629" s="917"/>
      <c r="N629" s="917"/>
      <c r="O629" s="917"/>
      <c r="P629" s="917"/>
      <c r="Q629" s="917"/>
      <c r="R629" s="917"/>
      <c r="S629" s="917"/>
      <c r="T629" s="917"/>
      <c r="U629" s="918"/>
      <c r="V629" s="916"/>
      <c r="W629" s="917"/>
      <c r="X629" s="917"/>
      <c r="Y629" s="917"/>
      <c r="Z629" s="917"/>
      <c r="AA629" s="917"/>
      <c r="AB629" s="917"/>
      <c r="AC629" s="917"/>
      <c r="AD629" s="917"/>
      <c r="AE629" s="917"/>
      <c r="AF629" s="917"/>
      <c r="AG629" s="917"/>
      <c r="AH629" s="917"/>
      <c r="AI629" s="917"/>
      <c r="AJ629" s="917"/>
      <c r="AK629" s="917"/>
      <c r="AL629" s="917"/>
      <c r="AM629" s="917"/>
      <c r="AN629" s="917"/>
      <c r="AO629" s="918"/>
      <c r="AP629" s="944"/>
      <c r="AQ629" s="945"/>
      <c r="AR629" s="945"/>
      <c r="AS629" s="945"/>
      <c r="AT629" s="941"/>
      <c r="AU629" s="942"/>
      <c r="AV629" s="942"/>
      <c r="AW629" s="943"/>
    </row>
    <row r="630" spans="1:49" ht="14.25" hidden="1" customHeight="1">
      <c r="A630" s="931"/>
      <c r="B630" s="919"/>
      <c r="C630" s="920"/>
      <c r="D630" s="920"/>
      <c r="E630" s="920"/>
      <c r="F630" s="920"/>
      <c r="G630" s="920"/>
      <c r="H630" s="920"/>
      <c r="I630" s="920"/>
      <c r="J630" s="920"/>
      <c r="K630" s="920"/>
      <c r="L630" s="920"/>
      <c r="M630" s="920"/>
      <c r="N630" s="920"/>
      <c r="O630" s="920"/>
      <c r="P630" s="920"/>
      <c r="Q630" s="920"/>
      <c r="R630" s="920"/>
      <c r="S630" s="920"/>
      <c r="T630" s="920"/>
      <c r="U630" s="921"/>
      <c r="V630" s="919"/>
      <c r="W630" s="920"/>
      <c r="X630" s="920"/>
      <c r="Y630" s="920"/>
      <c r="Z630" s="920"/>
      <c r="AA630" s="920"/>
      <c r="AB630" s="920"/>
      <c r="AC630" s="920"/>
      <c r="AD630" s="920"/>
      <c r="AE630" s="920"/>
      <c r="AF630" s="920"/>
      <c r="AG630" s="920"/>
      <c r="AH630" s="920"/>
      <c r="AI630" s="920"/>
      <c r="AJ630" s="920"/>
      <c r="AK630" s="920"/>
      <c r="AL630" s="920"/>
      <c r="AM630" s="920"/>
      <c r="AN630" s="920"/>
      <c r="AO630" s="921"/>
      <c r="AP630" s="946" t="str">
        <f t="array" aca="1" ref="AP630" ca="1">IF(RepairsPhotoIdentifier86="","",IF(INDIRECT("PropertyInspectionCatagoryPhoto"&amp;RIGHT("0"&amp;RepairsPhotoIdentifier86,2))="","",INDIRECT("PropertyInspectionCatagoryPhoto"&amp;RIGHT("0"&amp;RepairsPhotoIdentifier86,2))))</f>
        <v/>
      </c>
      <c r="AQ630" s="962"/>
      <c r="AR630" s="962"/>
      <c r="AS630" s="962"/>
      <c r="AT630" s="962"/>
      <c r="AU630" s="962"/>
      <c r="AV630" s="962"/>
      <c r="AW630" s="963"/>
    </row>
    <row r="631" spans="1:49" ht="14.25" hidden="1" customHeight="1">
      <c r="A631" s="931">
        <v>87</v>
      </c>
      <c r="B631" s="913"/>
      <c r="C631" s="914"/>
      <c r="D631" s="914"/>
      <c r="E631" s="914"/>
      <c r="F631" s="914"/>
      <c r="G631" s="914"/>
      <c r="H631" s="914"/>
      <c r="I631" s="914"/>
      <c r="J631" s="914"/>
      <c r="K631" s="914"/>
      <c r="L631" s="914"/>
      <c r="M631" s="914"/>
      <c r="N631" s="914"/>
      <c r="O631" s="914"/>
      <c r="P631" s="914"/>
      <c r="Q631" s="914"/>
      <c r="R631" s="914"/>
      <c r="S631" s="914"/>
      <c r="T631" s="914"/>
      <c r="U631" s="915"/>
      <c r="V631" s="913"/>
      <c r="W631" s="914"/>
      <c r="X631" s="914"/>
      <c r="Y631" s="914"/>
      <c r="Z631" s="914"/>
      <c r="AA631" s="914"/>
      <c r="AB631" s="914"/>
      <c r="AC631" s="914"/>
      <c r="AD631" s="914"/>
      <c r="AE631" s="914"/>
      <c r="AF631" s="914"/>
      <c r="AG631" s="914"/>
      <c r="AH631" s="914"/>
      <c r="AI631" s="914"/>
      <c r="AJ631" s="914"/>
      <c r="AK631" s="914"/>
      <c r="AL631" s="914"/>
      <c r="AM631" s="914"/>
      <c r="AN631" s="914"/>
      <c r="AO631" s="915"/>
      <c r="AP631" s="450" t="s">
        <v>990</v>
      </c>
      <c r="AQ631" s="451"/>
      <c r="AR631" s="451"/>
      <c r="AS631" s="452"/>
      <c r="AT631" s="932"/>
      <c r="AU631" s="933"/>
      <c r="AV631" s="933"/>
      <c r="AW631" s="934"/>
    </row>
    <row r="632" spans="1:49" ht="14.25" hidden="1" customHeight="1">
      <c r="A632" s="931"/>
      <c r="B632" s="916"/>
      <c r="C632" s="917"/>
      <c r="D632" s="917"/>
      <c r="E632" s="917"/>
      <c r="F632" s="917"/>
      <c r="G632" s="917"/>
      <c r="H632" s="917"/>
      <c r="I632" s="917"/>
      <c r="J632" s="917"/>
      <c r="K632" s="917"/>
      <c r="L632" s="917"/>
      <c r="M632" s="917"/>
      <c r="N632" s="917"/>
      <c r="O632" s="917"/>
      <c r="P632" s="917"/>
      <c r="Q632" s="917"/>
      <c r="R632" s="917"/>
      <c r="S632" s="917"/>
      <c r="T632" s="917"/>
      <c r="U632" s="918"/>
      <c r="V632" s="916"/>
      <c r="W632" s="917"/>
      <c r="X632" s="917"/>
      <c r="Y632" s="917"/>
      <c r="Z632" s="917"/>
      <c r="AA632" s="917"/>
      <c r="AB632" s="917"/>
      <c r="AC632" s="917"/>
      <c r="AD632" s="917"/>
      <c r="AE632" s="917"/>
      <c r="AF632" s="917"/>
      <c r="AG632" s="917"/>
      <c r="AH632" s="917"/>
      <c r="AI632" s="917"/>
      <c r="AJ632" s="917"/>
      <c r="AK632" s="917"/>
      <c r="AL632" s="917"/>
      <c r="AM632" s="917"/>
      <c r="AN632" s="917"/>
      <c r="AO632" s="918"/>
      <c r="AP632" s="453" t="s">
        <v>994</v>
      </c>
      <c r="AQ632" s="262"/>
      <c r="AR632" s="262"/>
      <c r="AS632" s="262"/>
      <c r="AT632" s="910"/>
      <c r="AU632" s="911"/>
      <c r="AV632" s="911"/>
      <c r="AW632" s="912"/>
    </row>
    <row r="633" spans="1:49" ht="14.25" hidden="1" customHeight="1">
      <c r="A633" s="931"/>
      <c r="B633" s="916"/>
      <c r="C633" s="917"/>
      <c r="D633" s="917"/>
      <c r="E633" s="917"/>
      <c r="F633" s="917"/>
      <c r="G633" s="917"/>
      <c r="H633" s="917"/>
      <c r="I633" s="917"/>
      <c r="J633" s="917"/>
      <c r="K633" s="917"/>
      <c r="L633" s="917"/>
      <c r="M633" s="917"/>
      <c r="N633" s="917"/>
      <c r="O633" s="917"/>
      <c r="P633" s="917"/>
      <c r="Q633" s="917"/>
      <c r="R633" s="917"/>
      <c r="S633" s="917"/>
      <c r="T633" s="917"/>
      <c r="U633" s="918"/>
      <c r="V633" s="916"/>
      <c r="W633" s="917"/>
      <c r="X633" s="917"/>
      <c r="Y633" s="917"/>
      <c r="Z633" s="917"/>
      <c r="AA633" s="917"/>
      <c r="AB633" s="917"/>
      <c r="AC633" s="917"/>
      <c r="AD633" s="917"/>
      <c r="AE633" s="917"/>
      <c r="AF633" s="917"/>
      <c r="AG633" s="917"/>
      <c r="AH633" s="917"/>
      <c r="AI633" s="917"/>
      <c r="AJ633" s="917"/>
      <c r="AK633" s="917"/>
      <c r="AL633" s="917"/>
      <c r="AM633" s="917"/>
      <c r="AN633" s="917"/>
      <c r="AO633" s="918"/>
      <c r="AP633" s="935" t="s">
        <v>992</v>
      </c>
      <c r="AQ633" s="936"/>
      <c r="AR633" s="936"/>
      <c r="AS633" s="937"/>
      <c r="AT633" s="938"/>
      <c r="AU633" s="939"/>
      <c r="AV633" s="939"/>
      <c r="AW633" s="940"/>
    </row>
    <row r="634" spans="1:49" ht="14.25" hidden="1" customHeight="1">
      <c r="A634" s="931"/>
      <c r="B634" s="916"/>
      <c r="C634" s="917"/>
      <c r="D634" s="917"/>
      <c r="E634" s="917"/>
      <c r="F634" s="917"/>
      <c r="G634" s="917"/>
      <c r="H634" s="917"/>
      <c r="I634" s="917"/>
      <c r="J634" s="917"/>
      <c r="K634" s="917"/>
      <c r="L634" s="917"/>
      <c r="M634" s="917"/>
      <c r="N634" s="917"/>
      <c r="O634" s="917"/>
      <c r="P634" s="917"/>
      <c r="Q634" s="917"/>
      <c r="R634" s="917"/>
      <c r="S634" s="917"/>
      <c r="T634" s="917"/>
      <c r="U634" s="918"/>
      <c r="V634" s="916"/>
      <c r="W634" s="917"/>
      <c r="X634" s="917"/>
      <c r="Y634" s="917"/>
      <c r="Z634" s="917"/>
      <c r="AA634" s="917"/>
      <c r="AB634" s="917"/>
      <c r="AC634" s="917"/>
      <c r="AD634" s="917"/>
      <c r="AE634" s="917"/>
      <c r="AF634" s="917"/>
      <c r="AG634" s="917"/>
      <c r="AH634" s="917"/>
      <c r="AI634" s="917"/>
      <c r="AJ634" s="917"/>
      <c r="AK634" s="917"/>
      <c r="AL634" s="917"/>
      <c r="AM634" s="917"/>
      <c r="AN634" s="917"/>
      <c r="AO634" s="918"/>
      <c r="AP634" s="935"/>
      <c r="AQ634" s="936"/>
      <c r="AR634" s="936"/>
      <c r="AS634" s="937"/>
      <c r="AT634" s="941"/>
      <c r="AU634" s="942"/>
      <c r="AV634" s="942"/>
      <c r="AW634" s="943"/>
    </row>
    <row r="635" spans="1:49" ht="14.25" hidden="1" customHeight="1">
      <c r="A635" s="931"/>
      <c r="B635" s="916"/>
      <c r="C635" s="917"/>
      <c r="D635" s="917"/>
      <c r="E635" s="917"/>
      <c r="F635" s="917"/>
      <c r="G635" s="917"/>
      <c r="H635" s="917"/>
      <c r="I635" s="917"/>
      <c r="J635" s="917"/>
      <c r="K635" s="917"/>
      <c r="L635" s="917"/>
      <c r="M635" s="917"/>
      <c r="N635" s="917"/>
      <c r="O635" s="917"/>
      <c r="P635" s="917"/>
      <c r="Q635" s="917"/>
      <c r="R635" s="917"/>
      <c r="S635" s="917"/>
      <c r="T635" s="917"/>
      <c r="U635" s="918"/>
      <c r="V635" s="916"/>
      <c r="W635" s="917"/>
      <c r="X635" s="917"/>
      <c r="Y635" s="917"/>
      <c r="Z635" s="917"/>
      <c r="AA635" s="917"/>
      <c r="AB635" s="917"/>
      <c r="AC635" s="917"/>
      <c r="AD635" s="917"/>
      <c r="AE635" s="917"/>
      <c r="AF635" s="917"/>
      <c r="AG635" s="917"/>
      <c r="AH635" s="917"/>
      <c r="AI635" s="917"/>
      <c r="AJ635" s="917"/>
      <c r="AK635" s="917"/>
      <c r="AL635" s="917"/>
      <c r="AM635" s="917"/>
      <c r="AN635" s="917"/>
      <c r="AO635" s="918"/>
      <c r="AP635" s="944" t="s">
        <v>993</v>
      </c>
      <c r="AQ635" s="945"/>
      <c r="AR635" s="945"/>
      <c r="AS635" s="945"/>
      <c r="AT635" s="938"/>
      <c r="AU635" s="939"/>
      <c r="AV635" s="939"/>
      <c r="AW635" s="940"/>
    </row>
    <row r="636" spans="1:49" ht="14.25" hidden="1" customHeight="1">
      <c r="A636" s="931"/>
      <c r="B636" s="916"/>
      <c r="C636" s="917"/>
      <c r="D636" s="917"/>
      <c r="E636" s="917"/>
      <c r="F636" s="917"/>
      <c r="G636" s="917"/>
      <c r="H636" s="917"/>
      <c r="I636" s="917"/>
      <c r="J636" s="917"/>
      <c r="K636" s="917"/>
      <c r="L636" s="917"/>
      <c r="M636" s="917"/>
      <c r="N636" s="917"/>
      <c r="O636" s="917"/>
      <c r="P636" s="917"/>
      <c r="Q636" s="917"/>
      <c r="R636" s="917"/>
      <c r="S636" s="917"/>
      <c r="T636" s="917"/>
      <c r="U636" s="918"/>
      <c r="V636" s="916"/>
      <c r="W636" s="917"/>
      <c r="X636" s="917"/>
      <c r="Y636" s="917"/>
      <c r="Z636" s="917"/>
      <c r="AA636" s="917"/>
      <c r="AB636" s="917"/>
      <c r="AC636" s="917"/>
      <c r="AD636" s="917"/>
      <c r="AE636" s="917"/>
      <c r="AF636" s="917"/>
      <c r="AG636" s="917"/>
      <c r="AH636" s="917"/>
      <c r="AI636" s="917"/>
      <c r="AJ636" s="917"/>
      <c r="AK636" s="917"/>
      <c r="AL636" s="917"/>
      <c r="AM636" s="917"/>
      <c r="AN636" s="917"/>
      <c r="AO636" s="918"/>
      <c r="AP636" s="944"/>
      <c r="AQ636" s="945"/>
      <c r="AR636" s="945"/>
      <c r="AS636" s="945"/>
      <c r="AT636" s="941"/>
      <c r="AU636" s="942"/>
      <c r="AV636" s="942"/>
      <c r="AW636" s="943"/>
    </row>
    <row r="637" spans="1:49" ht="14.25" hidden="1" customHeight="1">
      <c r="A637" s="931"/>
      <c r="B637" s="919"/>
      <c r="C637" s="920"/>
      <c r="D637" s="920"/>
      <c r="E637" s="920"/>
      <c r="F637" s="920"/>
      <c r="G637" s="920"/>
      <c r="H637" s="920"/>
      <c r="I637" s="920"/>
      <c r="J637" s="920"/>
      <c r="K637" s="920"/>
      <c r="L637" s="920"/>
      <c r="M637" s="920"/>
      <c r="N637" s="920"/>
      <c r="O637" s="920"/>
      <c r="P637" s="920"/>
      <c r="Q637" s="920"/>
      <c r="R637" s="920"/>
      <c r="S637" s="920"/>
      <c r="T637" s="920"/>
      <c r="U637" s="921"/>
      <c r="V637" s="919"/>
      <c r="W637" s="920"/>
      <c r="X637" s="920"/>
      <c r="Y637" s="920"/>
      <c r="Z637" s="920"/>
      <c r="AA637" s="920"/>
      <c r="AB637" s="920"/>
      <c r="AC637" s="920"/>
      <c r="AD637" s="920"/>
      <c r="AE637" s="920"/>
      <c r="AF637" s="920"/>
      <c r="AG637" s="920"/>
      <c r="AH637" s="920"/>
      <c r="AI637" s="920"/>
      <c r="AJ637" s="920"/>
      <c r="AK637" s="920"/>
      <c r="AL637" s="920"/>
      <c r="AM637" s="920"/>
      <c r="AN637" s="920"/>
      <c r="AO637" s="921"/>
      <c r="AP637" s="946" t="str">
        <f t="array" aca="1" ref="AP637" ca="1">IF(RepairsPhotoIdentifier87="","",IF(INDIRECT("PropertyInspectionCatagoryPhoto"&amp;RIGHT("0"&amp;RepairsPhotoIdentifier87,2))="","",INDIRECT("PropertyInspectionCatagoryPhoto"&amp;RIGHT("0"&amp;RepairsPhotoIdentifier87,2))))</f>
        <v/>
      </c>
      <c r="AQ637" s="962"/>
      <c r="AR637" s="962"/>
      <c r="AS637" s="962"/>
      <c r="AT637" s="962"/>
      <c r="AU637" s="962"/>
      <c r="AV637" s="962"/>
      <c r="AW637" s="963"/>
    </row>
    <row r="638" spans="1:49" ht="14.25" hidden="1" customHeight="1">
      <c r="A638" s="931">
        <v>88</v>
      </c>
      <c r="B638" s="913"/>
      <c r="C638" s="914"/>
      <c r="D638" s="914"/>
      <c r="E638" s="914"/>
      <c r="F638" s="914"/>
      <c r="G638" s="914"/>
      <c r="H638" s="914"/>
      <c r="I638" s="914"/>
      <c r="J638" s="914"/>
      <c r="K638" s="914"/>
      <c r="L638" s="914"/>
      <c r="M638" s="914"/>
      <c r="N638" s="914"/>
      <c r="O638" s="914"/>
      <c r="P638" s="914"/>
      <c r="Q638" s="914"/>
      <c r="R638" s="914"/>
      <c r="S638" s="914"/>
      <c r="T638" s="914"/>
      <c r="U638" s="915"/>
      <c r="V638" s="913"/>
      <c r="W638" s="914"/>
      <c r="X638" s="914"/>
      <c r="Y638" s="914"/>
      <c r="Z638" s="914"/>
      <c r="AA638" s="914"/>
      <c r="AB638" s="914"/>
      <c r="AC638" s="914"/>
      <c r="AD638" s="914"/>
      <c r="AE638" s="914"/>
      <c r="AF638" s="914"/>
      <c r="AG638" s="914"/>
      <c r="AH638" s="914"/>
      <c r="AI638" s="914"/>
      <c r="AJ638" s="914"/>
      <c r="AK638" s="914"/>
      <c r="AL638" s="914"/>
      <c r="AM638" s="914"/>
      <c r="AN638" s="914"/>
      <c r="AO638" s="915"/>
      <c r="AP638" s="450" t="s">
        <v>990</v>
      </c>
      <c r="AQ638" s="451"/>
      <c r="AR638" s="451"/>
      <c r="AS638" s="452"/>
      <c r="AT638" s="932"/>
      <c r="AU638" s="933"/>
      <c r="AV638" s="933"/>
      <c r="AW638" s="934"/>
    </row>
    <row r="639" spans="1:49" ht="14.25" hidden="1" customHeight="1">
      <c r="A639" s="931"/>
      <c r="B639" s="916"/>
      <c r="C639" s="917"/>
      <c r="D639" s="917"/>
      <c r="E639" s="917"/>
      <c r="F639" s="917"/>
      <c r="G639" s="917"/>
      <c r="H639" s="917"/>
      <c r="I639" s="917"/>
      <c r="J639" s="917"/>
      <c r="K639" s="917"/>
      <c r="L639" s="917"/>
      <c r="M639" s="917"/>
      <c r="N639" s="917"/>
      <c r="O639" s="917"/>
      <c r="P639" s="917"/>
      <c r="Q639" s="917"/>
      <c r="R639" s="917"/>
      <c r="S639" s="917"/>
      <c r="T639" s="917"/>
      <c r="U639" s="918"/>
      <c r="V639" s="916"/>
      <c r="W639" s="917"/>
      <c r="X639" s="917"/>
      <c r="Y639" s="917"/>
      <c r="Z639" s="917"/>
      <c r="AA639" s="917"/>
      <c r="AB639" s="917"/>
      <c r="AC639" s="917"/>
      <c r="AD639" s="917"/>
      <c r="AE639" s="917"/>
      <c r="AF639" s="917"/>
      <c r="AG639" s="917"/>
      <c r="AH639" s="917"/>
      <c r="AI639" s="917"/>
      <c r="AJ639" s="917"/>
      <c r="AK639" s="917"/>
      <c r="AL639" s="917"/>
      <c r="AM639" s="917"/>
      <c r="AN639" s="917"/>
      <c r="AO639" s="918"/>
      <c r="AP639" s="453" t="s">
        <v>991</v>
      </c>
      <c r="AQ639" s="262"/>
      <c r="AR639" s="262"/>
      <c r="AS639" s="262"/>
      <c r="AT639" s="910"/>
      <c r="AU639" s="911"/>
      <c r="AV639" s="911"/>
      <c r="AW639" s="912"/>
    </row>
    <row r="640" spans="1:49" ht="14.25" hidden="1" customHeight="1">
      <c r="A640" s="931"/>
      <c r="B640" s="916"/>
      <c r="C640" s="917"/>
      <c r="D640" s="917"/>
      <c r="E640" s="917"/>
      <c r="F640" s="917"/>
      <c r="G640" s="917"/>
      <c r="H640" s="917"/>
      <c r="I640" s="917"/>
      <c r="J640" s="917"/>
      <c r="K640" s="917"/>
      <c r="L640" s="917"/>
      <c r="M640" s="917"/>
      <c r="N640" s="917"/>
      <c r="O640" s="917"/>
      <c r="P640" s="917"/>
      <c r="Q640" s="917"/>
      <c r="R640" s="917"/>
      <c r="S640" s="917"/>
      <c r="T640" s="917"/>
      <c r="U640" s="918"/>
      <c r="V640" s="916"/>
      <c r="W640" s="917"/>
      <c r="X640" s="917"/>
      <c r="Y640" s="917"/>
      <c r="Z640" s="917"/>
      <c r="AA640" s="917"/>
      <c r="AB640" s="917"/>
      <c r="AC640" s="917"/>
      <c r="AD640" s="917"/>
      <c r="AE640" s="917"/>
      <c r="AF640" s="917"/>
      <c r="AG640" s="917"/>
      <c r="AH640" s="917"/>
      <c r="AI640" s="917"/>
      <c r="AJ640" s="917"/>
      <c r="AK640" s="917"/>
      <c r="AL640" s="917"/>
      <c r="AM640" s="917"/>
      <c r="AN640" s="917"/>
      <c r="AO640" s="918"/>
      <c r="AP640" s="935" t="s">
        <v>992</v>
      </c>
      <c r="AQ640" s="936"/>
      <c r="AR640" s="936"/>
      <c r="AS640" s="937"/>
      <c r="AT640" s="938"/>
      <c r="AU640" s="939"/>
      <c r="AV640" s="939"/>
      <c r="AW640" s="940"/>
    </row>
    <row r="641" spans="1:49" ht="14.25" hidden="1" customHeight="1">
      <c r="A641" s="931"/>
      <c r="B641" s="916"/>
      <c r="C641" s="917"/>
      <c r="D641" s="917"/>
      <c r="E641" s="917"/>
      <c r="F641" s="917"/>
      <c r="G641" s="917"/>
      <c r="H641" s="917"/>
      <c r="I641" s="917"/>
      <c r="J641" s="917"/>
      <c r="K641" s="917"/>
      <c r="L641" s="917"/>
      <c r="M641" s="917"/>
      <c r="N641" s="917"/>
      <c r="O641" s="917"/>
      <c r="P641" s="917"/>
      <c r="Q641" s="917"/>
      <c r="R641" s="917"/>
      <c r="S641" s="917"/>
      <c r="T641" s="917"/>
      <c r="U641" s="918"/>
      <c r="V641" s="916"/>
      <c r="W641" s="917"/>
      <c r="X641" s="917"/>
      <c r="Y641" s="917"/>
      <c r="Z641" s="917"/>
      <c r="AA641" s="917"/>
      <c r="AB641" s="917"/>
      <c r="AC641" s="917"/>
      <c r="AD641" s="917"/>
      <c r="AE641" s="917"/>
      <c r="AF641" s="917"/>
      <c r="AG641" s="917"/>
      <c r="AH641" s="917"/>
      <c r="AI641" s="917"/>
      <c r="AJ641" s="917"/>
      <c r="AK641" s="917"/>
      <c r="AL641" s="917"/>
      <c r="AM641" s="917"/>
      <c r="AN641" s="917"/>
      <c r="AO641" s="918"/>
      <c r="AP641" s="935"/>
      <c r="AQ641" s="936"/>
      <c r="AR641" s="936"/>
      <c r="AS641" s="937"/>
      <c r="AT641" s="941"/>
      <c r="AU641" s="942"/>
      <c r="AV641" s="942"/>
      <c r="AW641" s="943"/>
    </row>
    <row r="642" spans="1:49" ht="14.25" hidden="1" customHeight="1">
      <c r="A642" s="931"/>
      <c r="B642" s="916"/>
      <c r="C642" s="917"/>
      <c r="D642" s="917"/>
      <c r="E642" s="917"/>
      <c r="F642" s="917"/>
      <c r="G642" s="917"/>
      <c r="H642" s="917"/>
      <c r="I642" s="917"/>
      <c r="J642" s="917"/>
      <c r="K642" s="917"/>
      <c r="L642" s="917"/>
      <c r="M642" s="917"/>
      <c r="N642" s="917"/>
      <c r="O642" s="917"/>
      <c r="P642" s="917"/>
      <c r="Q642" s="917"/>
      <c r="R642" s="917"/>
      <c r="S642" s="917"/>
      <c r="T642" s="917"/>
      <c r="U642" s="918"/>
      <c r="V642" s="916"/>
      <c r="W642" s="917"/>
      <c r="X642" s="917"/>
      <c r="Y642" s="917"/>
      <c r="Z642" s="917"/>
      <c r="AA642" s="917"/>
      <c r="AB642" s="917"/>
      <c r="AC642" s="917"/>
      <c r="AD642" s="917"/>
      <c r="AE642" s="917"/>
      <c r="AF642" s="917"/>
      <c r="AG642" s="917"/>
      <c r="AH642" s="917"/>
      <c r="AI642" s="917"/>
      <c r="AJ642" s="917"/>
      <c r="AK642" s="917"/>
      <c r="AL642" s="917"/>
      <c r="AM642" s="917"/>
      <c r="AN642" s="917"/>
      <c r="AO642" s="918"/>
      <c r="AP642" s="944" t="s">
        <v>993</v>
      </c>
      <c r="AQ642" s="945"/>
      <c r="AR642" s="945"/>
      <c r="AS642" s="945"/>
      <c r="AT642" s="938"/>
      <c r="AU642" s="939"/>
      <c r="AV642" s="939"/>
      <c r="AW642" s="940"/>
    </row>
    <row r="643" spans="1:49" ht="14.25" hidden="1" customHeight="1">
      <c r="A643" s="931"/>
      <c r="B643" s="916"/>
      <c r="C643" s="917"/>
      <c r="D643" s="917"/>
      <c r="E643" s="917"/>
      <c r="F643" s="917"/>
      <c r="G643" s="917"/>
      <c r="H643" s="917"/>
      <c r="I643" s="917"/>
      <c r="J643" s="917"/>
      <c r="K643" s="917"/>
      <c r="L643" s="917"/>
      <c r="M643" s="917"/>
      <c r="N643" s="917"/>
      <c r="O643" s="917"/>
      <c r="P643" s="917"/>
      <c r="Q643" s="917"/>
      <c r="R643" s="917"/>
      <c r="S643" s="917"/>
      <c r="T643" s="917"/>
      <c r="U643" s="918"/>
      <c r="V643" s="916"/>
      <c r="W643" s="917"/>
      <c r="X643" s="917"/>
      <c r="Y643" s="917"/>
      <c r="Z643" s="917"/>
      <c r="AA643" s="917"/>
      <c r="AB643" s="917"/>
      <c r="AC643" s="917"/>
      <c r="AD643" s="917"/>
      <c r="AE643" s="917"/>
      <c r="AF643" s="917"/>
      <c r="AG643" s="917"/>
      <c r="AH643" s="917"/>
      <c r="AI643" s="917"/>
      <c r="AJ643" s="917"/>
      <c r="AK643" s="917"/>
      <c r="AL643" s="917"/>
      <c r="AM643" s="917"/>
      <c r="AN643" s="917"/>
      <c r="AO643" s="918"/>
      <c r="AP643" s="944"/>
      <c r="AQ643" s="945"/>
      <c r="AR643" s="945"/>
      <c r="AS643" s="945"/>
      <c r="AT643" s="941"/>
      <c r="AU643" s="942"/>
      <c r="AV643" s="942"/>
      <c r="AW643" s="943"/>
    </row>
    <row r="644" spans="1:49" ht="14.25" hidden="1" customHeight="1">
      <c r="A644" s="931"/>
      <c r="B644" s="919"/>
      <c r="C644" s="920"/>
      <c r="D644" s="920"/>
      <c r="E644" s="920"/>
      <c r="F644" s="920"/>
      <c r="G644" s="920"/>
      <c r="H644" s="920"/>
      <c r="I644" s="920"/>
      <c r="J644" s="920"/>
      <c r="K644" s="920"/>
      <c r="L644" s="920"/>
      <c r="M644" s="920"/>
      <c r="N644" s="920"/>
      <c r="O644" s="920"/>
      <c r="P644" s="920"/>
      <c r="Q644" s="920"/>
      <c r="R644" s="920"/>
      <c r="S644" s="920"/>
      <c r="T644" s="920"/>
      <c r="U644" s="921"/>
      <c r="V644" s="919"/>
      <c r="W644" s="920"/>
      <c r="X644" s="920"/>
      <c r="Y644" s="920"/>
      <c r="Z644" s="920"/>
      <c r="AA644" s="920"/>
      <c r="AB644" s="920"/>
      <c r="AC644" s="920"/>
      <c r="AD644" s="920"/>
      <c r="AE644" s="920"/>
      <c r="AF644" s="920"/>
      <c r="AG644" s="920"/>
      <c r="AH644" s="920"/>
      <c r="AI644" s="920"/>
      <c r="AJ644" s="920"/>
      <c r="AK644" s="920"/>
      <c r="AL644" s="920"/>
      <c r="AM644" s="920"/>
      <c r="AN644" s="920"/>
      <c r="AO644" s="921"/>
      <c r="AP644" s="946" t="str">
        <f t="array" aca="1" ref="AP644" ca="1">IF(RepairsPhotoIdentifier88="","",IF(INDIRECT("PropertyInspectionCatagoryPhoto"&amp;RIGHT("0"&amp;RepairsPhotoIdentifier88,2))="","",INDIRECT("PropertyInspectionCatagoryPhoto"&amp;RIGHT("0"&amp;RepairsPhotoIdentifier88,2))))</f>
        <v/>
      </c>
      <c r="AQ644" s="962"/>
      <c r="AR644" s="962"/>
      <c r="AS644" s="962"/>
      <c r="AT644" s="962"/>
      <c r="AU644" s="962"/>
      <c r="AV644" s="962"/>
      <c r="AW644" s="963"/>
    </row>
    <row r="645" spans="1:49" ht="14.25" hidden="1" customHeight="1">
      <c r="A645" s="931">
        <v>89</v>
      </c>
      <c r="B645" s="913"/>
      <c r="C645" s="914"/>
      <c r="D645" s="914"/>
      <c r="E645" s="914"/>
      <c r="F645" s="914"/>
      <c r="G645" s="914"/>
      <c r="H645" s="914"/>
      <c r="I645" s="914"/>
      <c r="J645" s="914"/>
      <c r="K645" s="914"/>
      <c r="L645" s="914"/>
      <c r="M645" s="914"/>
      <c r="N645" s="914"/>
      <c r="O645" s="914"/>
      <c r="P645" s="914"/>
      <c r="Q645" s="914"/>
      <c r="R645" s="914"/>
      <c r="S645" s="914"/>
      <c r="T645" s="914"/>
      <c r="U645" s="915"/>
      <c r="V645" s="913"/>
      <c r="W645" s="914"/>
      <c r="X645" s="914"/>
      <c r="Y645" s="914"/>
      <c r="Z645" s="914"/>
      <c r="AA645" s="914"/>
      <c r="AB645" s="914"/>
      <c r="AC645" s="914"/>
      <c r="AD645" s="914"/>
      <c r="AE645" s="914"/>
      <c r="AF645" s="914"/>
      <c r="AG645" s="914"/>
      <c r="AH645" s="914"/>
      <c r="AI645" s="914"/>
      <c r="AJ645" s="914"/>
      <c r="AK645" s="914"/>
      <c r="AL645" s="914"/>
      <c r="AM645" s="914"/>
      <c r="AN645" s="914"/>
      <c r="AO645" s="915"/>
      <c r="AP645" s="450" t="s">
        <v>990</v>
      </c>
      <c r="AQ645" s="451"/>
      <c r="AR645" s="451"/>
      <c r="AS645" s="452"/>
      <c r="AT645" s="932"/>
      <c r="AU645" s="933"/>
      <c r="AV645" s="933"/>
      <c r="AW645" s="934"/>
    </row>
    <row r="646" spans="1:49" ht="14.25" hidden="1" customHeight="1">
      <c r="A646" s="931"/>
      <c r="B646" s="916"/>
      <c r="C646" s="917"/>
      <c r="D646" s="917"/>
      <c r="E646" s="917"/>
      <c r="F646" s="917"/>
      <c r="G646" s="917"/>
      <c r="H646" s="917"/>
      <c r="I646" s="917"/>
      <c r="J646" s="917"/>
      <c r="K646" s="917"/>
      <c r="L646" s="917"/>
      <c r="M646" s="917"/>
      <c r="N646" s="917"/>
      <c r="O646" s="917"/>
      <c r="P646" s="917"/>
      <c r="Q646" s="917"/>
      <c r="R646" s="917"/>
      <c r="S646" s="917"/>
      <c r="T646" s="917"/>
      <c r="U646" s="918"/>
      <c r="V646" s="916"/>
      <c r="W646" s="917"/>
      <c r="X646" s="917"/>
      <c r="Y646" s="917"/>
      <c r="Z646" s="917"/>
      <c r="AA646" s="917"/>
      <c r="AB646" s="917"/>
      <c r="AC646" s="917"/>
      <c r="AD646" s="917"/>
      <c r="AE646" s="917"/>
      <c r="AF646" s="917"/>
      <c r="AG646" s="917"/>
      <c r="AH646" s="917"/>
      <c r="AI646" s="917"/>
      <c r="AJ646" s="917"/>
      <c r="AK646" s="917"/>
      <c r="AL646" s="917"/>
      <c r="AM646" s="917"/>
      <c r="AN646" s="917"/>
      <c r="AO646" s="918"/>
      <c r="AP646" s="453" t="s">
        <v>994</v>
      </c>
      <c r="AQ646" s="262"/>
      <c r="AR646" s="262"/>
      <c r="AS646" s="262"/>
      <c r="AT646" s="910"/>
      <c r="AU646" s="911"/>
      <c r="AV646" s="911"/>
      <c r="AW646" s="912"/>
    </row>
    <row r="647" spans="1:49" ht="14.25" hidden="1" customHeight="1">
      <c r="A647" s="931"/>
      <c r="B647" s="916"/>
      <c r="C647" s="917"/>
      <c r="D647" s="917"/>
      <c r="E647" s="917"/>
      <c r="F647" s="917"/>
      <c r="G647" s="917"/>
      <c r="H647" s="917"/>
      <c r="I647" s="917"/>
      <c r="J647" s="917"/>
      <c r="K647" s="917"/>
      <c r="L647" s="917"/>
      <c r="M647" s="917"/>
      <c r="N647" s="917"/>
      <c r="O647" s="917"/>
      <c r="P647" s="917"/>
      <c r="Q647" s="917"/>
      <c r="R647" s="917"/>
      <c r="S647" s="917"/>
      <c r="T647" s="917"/>
      <c r="U647" s="918"/>
      <c r="V647" s="916"/>
      <c r="W647" s="917"/>
      <c r="X647" s="917"/>
      <c r="Y647" s="917"/>
      <c r="Z647" s="917"/>
      <c r="AA647" s="917"/>
      <c r="AB647" s="917"/>
      <c r="AC647" s="917"/>
      <c r="AD647" s="917"/>
      <c r="AE647" s="917"/>
      <c r="AF647" s="917"/>
      <c r="AG647" s="917"/>
      <c r="AH647" s="917"/>
      <c r="AI647" s="917"/>
      <c r="AJ647" s="917"/>
      <c r="AK647" s="917"/>
      <c r="AL647" s="917"/>
      <c r="AM647" s="917"/>
      <c r="AN647" s="917"/>
      <c r="AO647" s="918"/>
      <c r="AP647" s="935" t="s">
        <v>992</v>
      </c>
      <c r="AQ647" s="936"/>
      <c r="AR647" s="936"/>
      <c r="AS647" s="937"/>
      <c r="AT647" s="938"/>
      <c r="AU647" s="939"/>
      <c r="AV647" s="939"/>
      <c r="AW647" s="940"/>
    </row>
    <row r="648" spans="1:49" ht="14.25" hidden="1" customHeight="1">
      <c r="A648" s="931"/>
      <c r="B648" s="916"/>
      <c r="C648" s="917"/>
      <c r="D648" s="917"/>
      <c r="E648" s="917"/>
      <c r="F648" s="917"/>
      <c r="G648" s="917"/>
      <c r="H648" s="917"/>
      <c r="I648" s="917"/>
      <c r="J648" s="917"/>
      <c r="K648" s="917"/>
      <c r="L648" s="917"/>
      <c r="M648" s="917"/>
      <c r="N648" s="917"/>
      <c r="O648" s="917"/>
      <c r="P648" s="917"/>
      <c r="Q648" s="917"/>
      <c r="R648" s="917"/>
      <c r="S648" s="917"/>
      <c r="T648" s="917"/>
      <c r="U648" s="918"/>
      <c r="V648" s="916"/>
      <c r="W648" s="917"/>
      <c r="X648" s="917"/>
      <c r="Y648" s="917"/>
      <c r="Z648" s="917"/>
      <c r="AA648" s="917"/>
      <c r="AB648" s="917"/>
      <c r="AC648" s="917"/>
      <c r="AD648" s="917"/>
      <c r="AE648" s="917"/>
      <c r="AF648" s="917"/>
      <c r="AG648" s="917"/>
      <c r="AH648" s="917"/>
      <c r="AI648" s="917"/>
      <c r="AJ648" s="917"/>
      <c r="AK648" s="917"/>
      <c r="AL648" s="917"/>
      <c r="AM648" s="917"/>
      <c r="AN648" s="917"/>
      <c r="AO648" s="918"/>
      <c r="AP648" s="935"/>
      <c r="AQ648" s="936"/>
      <c r="AR648" s="936"/>
      <c r="AS648" s="937"/>
      <c r="AT648" s="941"/>
      <c r="AU648" s="942"/>
      <c r="AV648" s="942"/>
      <c r="AW648" s="943"/>
    </row>
    <row r="649" spans="1:49" ht="14.25" hidden="1" customHeight="1">
      <c r="A649" s="931"/>
      <c r="B649" s="916"/>
      <c r="C649" s="917"/>
      <c r="D649" s="917"/>
      <c r="E649" s="917"/>
      <c r="F649" s="917"/>
      <c r="G649" s="917"/>
      <c r="H649" s="917"/>
      <c r="I649" s="917"/>
      <c r="J649" s="917"/>
      <c r="K649" s="917"/>
      <c r="L649" s="917"/>
      <c r="M649" s="917"/>
      <c r="N649" s="917"/>
      <c r="O649" s="917"/>
      <c r="P649" s="917"/>
      <c r="Q649" s="917"/>
      <c r="R649" s="917"/>
      <c r="S649" s="917"/>
      <c r="T649" s="917"/>
      <c r="U649" s="918"/>
      <c r="V649" s="916"/>
      <c r="W649" s="917"/>
      <c r="X649" s="917"/>
      <c r="Y649" s="917"/>
      <c r="Z649" s="917"/>
      <c r="AA649" s="917"/>
      <c r="AB649" s="917"/>
      <c r="AC649" s="917"/>
      <c r="AD649" s="917"/>
      <c r="AE649" s="917"/>
      <c r="AF649" s="917"/>
      <c r="AG649" s="917"/>
      <c r="AH649" s="917"/>
      <c r="AI649" s="917"/>
      <c r="AJ649" s="917"/>
      <c r="AK649" s="917"/>
      <c r="AL649" s="917"/>
      <c r="AM649" s="917"/>
      <c r="AN649" s="917"/>
      <c r="AO649" s="918"/>
      <c r="AP649" s="944" t="s">
        <v>993</v>
      </c>
      <c r="AQ649" s="945"/>
      <c r="AR649" s="945"/>
      <c r="AS649" s="945"/>
      <c r="AT649" s="938"/>
      <c r="AU649" s="939"/>
      <c r="AV649" s="939"/>
      <c r="AW649" s="940"/>
    </row>
    <row r="650" spans="1:49" ht="14.25" hidden="1" customHeight="1">
      <c r="A650" s="931"/>
      <c r="B650" s="916"/>
      <c r="C650" s="917"/>
      <c r="D650" s="917"/>
      <c r="E650" s="917"/>
      <c r="F650" s="917"/>
      <c r="G650" s="917"/>
      <c r="H650" s="917"/>
      <c r="I650" s="917"/>
      <c r="J650" s="917"/>
      <c r="K650" s="917"/>
      <c r="L650" s="917"/>
      <c r="M650" s="917"/>
      <c r="N650" s="917"/>
      <c r="O650" s="917"/>
      <c r="P650" s="917"/>
      <c r="Q650" s="917"/>
      <c r="R650" s="917"/>
      <c r="S650" s="917"/>
      <c r="T650" s="917"/>
      <c r="U650" s="918"/>
      <c r="V650" s="916"/>
      <c r="W650" s="917"/>
      <c r="X650" s="917"/>
      <c r="Y650" s="917"/>
      <c r="Z650" s="917"/>
      <c r="AA650" s="917"/>
      <c r="AB650" s="917"/>
      <c r="AC650" s="917"/>
      <c r="AD650" s="917"/>
      <c r="AE650" s="917"/>
      <c r="AF650" s="917"/>
      <c r="AG650" s="917"/>
      <c r="AH650" s="917"/>
      <c r="AI650" s="917"/>
      <c r="AJ650" s="917"/>
      <c r="AK650" s="917"/>
      <c r="AL650" s="917"/>
      <c r="AM650" s="917"/>
      <c r="AN650" s="917"/>
      <c r="AO650" s="918"/>
      <c r="AP650" s="944"/>
      <c r="AQ650" s="945"/>
      <c r="AR650" s="945"/>
      <c r="AS650" s="945"/>
      <c r="AT650" s="941"/>
      <c r="AU650" s="942"/>
      <c r="AV650" s="942"/>
      <c r="AW650" s="943"/>
    </row>
    <row r="651" spans="1:49" ht="14.25" hidden="1" customHeight="1">
      <c r="A651" s="931"/>
      <c r="B651" s="919"/>
      <c r="C651" s="920"/>
      <c r="D651" s="920"/>
      <c r="E651" s="920"/>
      <c r="F651" s="920"/>
      <c r="G651" s="920"/>
      <c r="H651" s="920"/>
      <c r="I651" s="920"/>
      <c r="J651" s="920"/>
      <c r="K651" s="920"/>
      <c r="L651" s="920"/>
      <c r="M651" s="920"/>
      <c r="N651" s="920"/>
      <c r="O651" s="920"/>
      <c r="P651" s="920"/>
      <c r="Q651" s="920"/>
      <c r="R651" s="920"/>
      <c r="S651" s="920"/>
      <c r="T651" s="920"/>
      <c r="U651" s="921"/>
      <c r="V651" s="919"/>
      <c r="W651" s="920"/>
      <c r="X651" s="920"/>
      <c r="Y651" s="920"/>
      <c r="Z651" s="920"/>
      <c r="AA651" s="920"/>
      <c r="AB651" s="920"/>
      <c r="AC651" s="920"/>
      <c r="AD651" s="920"/>
      <c r="AE651" s="920"/>
      <c r="AF651" s="920"/>
      <c r="AG651" s="920"/>
      <c r="AH651" s="920"/>
      <c r="AI651" s="920"/>
      <c r="AJ651" s="920"/>
      <c r="AK651" s="920"/>
      <c r="AL651" s="920"/>
      <c r="AM651" s="920"/>
      <c r="AN651" s="920"/>
      <c r="AO651" s="921"/>
      <c r="AP651" s="946" t="str">
        <f t="array" aca="1" ref="AP651" ca="1">IF(RepairsPhotoIdentifier89="","",IF(INDIRECT("PropertyInspectionCatagoryPhoto"&amp;RIGHT("0"&amp;RepairsPhotoIdentifier89,2))="","",INDIRECT("PropertyInspectionCatagoryPhoto"&amp;RIGHT("0"&amp;RepairsPhotoIdentifier89,2))))</f>
        <v/>
      </c>
      <c r="AQ651" s="962"/>
      <c r="AR651" s="962"/>
      <c r="AS651" s="962"/>
      <c r="AT651" s="962"/>
      <c r="AU651" s="962"/>
      <c r="AV651" s="962"/>
      <c r="AW651" s="963"/>
    </row>
    <row r="652" spans="1:49" ht="14.25" hidden="1" customHeight="1">
      <c r="A652" s="931">
        <v>90</v>
      </c>
      <c r="B652" s="913"/>
      <c r="C652" s="914"/>
      <c r="D652" s="914"/>
      <c r="E652" s="914"/>
      <c r="F652" s="914"/>
      <c r="G652" s="914"/>
      <c r="H652" s="914"/>
      <c r="I652" s="914"/>
      <c r="J652" s="914"/>
      <c r="K652" s="914"/>
      <c r="L652" s="914"/>
      <c r="M652" s="914"/>
      <c r="N652" s="914"/>
      <c r="O652" s="914"/>
      <c r="P652" s="914"/>
      <c r="Q652" s="914"/>
      <c r="R652" s="914"/>
      <c r="S652" s="914"/>
      <c r="T652" s="914"/>
      <c r="U652" s="915"/>
      <c r="V652" s="913"/>
      <c r="W652" s="914"/>
      <c r="X652" s="914"/>
      <c r="Y652" s="914"/>
      <c r="Z652" s="914"/>
      <c r="AA652" s="914"/>
      <c r="AB652" s="914"/>
      <c r="AC652" s="914"/>
      <c r="AD652" s="914"/>
      <c r="AE652" s="914"/>
      <c r="AF652" s="914"/>
      <c r="AG652" s="914"/>
      <c r="AH652" s="914"/>
      <c r="AI652" s="914"/>
      <c r="AJ652" s="914"/>
      <c r="AK652" s="914"/>
      <c r="AL652" s="914"/>
      <c r="AM652" s="914"/>
      <c r="AN652" s="914"/>
      <c r="AO652" s="915"/>
      <c r="AP652" s="450" t="s">
        <v>990</v>
      </c>
      <c r="AQ652" s="451"/>
      <c r="AR652" s="451"/>
      <c r="AS652" s="452"/>
      <c r="AT652" s="932"/>
      <c r="AU652" s="933"/>
      <c r="AV652" s="933"/>
      <c r="AW652" s="934"/>
    </row>
    <row r="653" spans="1:49" ht="14.25" hidden="1" customHeight="1">
      <c r="A653" s="931"/>
      <c r="B653" s="916"/>
      <c r="C653" s="917"/>
      <c r="D653" s="917"/>
      <c r="E653" s="917"/>
      <c r="F653" s="917"/>
      <c r="G653" s="917"/>
      <c r="H653" s="917"/>
      <c r="I653" s="917"/>
      <c r="J653" s="917"/>
      <c r="K653" s="917"/>
      <c r="L653" s="917"/>
      <c r="M653" s="917"/>
      <c r="N653" s="917"/>
      <c r="O653" s="917"/>
      <c r="P653" s="917"/>
      <c r="Q653" s="917"/>
      <c r="R653" s="917"/>
      <c r="S653" s="917"/>
      <c r="T653" s="917"/>
      <c r="U653" s="918"/>
      <c r="V653" s="916"/>
      <c r="W653" s="917"/>
      <c r="X653" s="917"/>
      <c r="Y653" s="917"/>
      <c r="Z653" s="917"/>
      <c r="AA653" s="917"/>
      <c r="AB653" s="917"/>
      <c r="AC653" s="917"/>
      <c r="AD653" s="917"/>
      <c r="AE653" s="917"/>
      <c r="AF653" s="917"/>
      <c r="AG653" s="917"/>
      <c r="AH653" s="917"/>
      <c r="AI653" s="917"/>
      <c r="AJ653" s="917"/>
      <c r="AK653" s="917"/>
      <c r="AL653" s="917"/>
      <c r="AM653" s="917"/>
      <c r="AN653" s="917"/>
      <c r="AO653" s="918"/>
      <c r="AP653" s="453" t="s">
        <v>991</v>
      </c>
      <c r="AQ653" s="262"/>
      <c r="AR653" s="262"/>
      <c r="AS653" s="262"/>
      <c r="AT653" s="910"/>
      <c r="AU653" s="911"/>
      <c r="AV653" s="911"/>
      <c r="AW653" s="912"/>
    </row>
    <row r="654" spans="1:49" ht="14.25" hidden="1" customHeight="1">
      <c r="A654" s="931"/>
      <c r="B654" s="916"/>
      <c r="C654" s="917"/>
      <c r="D654" s="917"/>
      <c r="E654" s="917"/>
      <c r="F654" s="917"/>
      <c r="G654" s="917"/>
      <c r="H654" s="917"/>
      <c r="I654" s="917"/>
      <c r="J654" s="917"/>
      <c r="K654" s="917"/>
      <c r="L654" s="917"/>
      <c r="M654" s="917"/>
      <c r="N654" s="917"/>
      <c r="O654" s="917"/>
      <c r="P654" s="917"/>
      <c r="Q654" s="917"/>
      <c r="R654" s="917"/>
      <c r="S654" s="917"/>
      <c r="T654" s="917"/>
      <c r="U654" s="918"/>
      <c r="V654" s="916"/>
      <c r="W654" s="917"/>
      <c r="X654" s="917"/>
      <c r="Y654" s="917"/>
      <c r="Z654" s="917"/>
      <c r="AA654" s="917"/>
      <c r="AB654" s="917"/>
      <c r="AC654" s="917"/>
      <c r="AD654" s="917"/>
      <c r="AE654" s="917"/>
      <c r="AF654" s="917"/>
      <c r="AG654" s="917"/>
      <c r="AH654" s="917"/>
      <c r="AI654" s="917"/>
      <c r="AJ654" s="917"/>
      <c r="AK654" s="917"/>
      <c r="AL654" s="917"/>
      <c r="AM654" s="917"/>
      <c r="AN654" s="917"/>
      <c r="AO654" s="918"/>
      <c r="AP654" s="935" t="s">
        <v>992</v>
      </c>
      <c r="AQ654" s="936"/>
      <c r="AR654" s="936"/>
      <c r="AS654" s="937"/>
      <c r="AT654" s="938"/>
      <c r="AU654" s="939"/>
      <c r="AV654" s="939"/>
      <c r="AW654" s="940"/>
    </row>
    <row r="655" spans="1:49" ht="14.25" hidden="1" customHeight="1">
      <c r="A655" s="931"/>
      <c r="B655" s="916"/>
      <c r="C655" s="917"/>
      <c r="D655" s="917"/>
      <c r="E655" s="917"/>
      <c r="F655" s="917"/>
      <c r="G655" s="917"/>
      <c r="H655" s="917"/>
      <c r="I655" s="917"/>
      <c r="J655" s="917"/>
      <c r="K655" s="917"/>
      <c r="L655" s="917"/>
      <c r="M655" s="917"/>
      <c r="N655" s="917"/>
      <c r="O655" s="917"/>
      <c r="P655" s="917"/>
      <c r="Q655" s="917"/>
      <c r="R655" s="917"/>
      <c r="S655" s="917"/>
      <c r="T655" s="917"/>
      <c r="U655" s="918"/>
      <c r="V655" s="916"/>
      <c r="W655" s="917"/>
      <c r="X655" s="917"/>
      <c r="Y655" s="917"/>
      <c r="Z655" s="917"/>
      <c r="AA655" s="917"/>
      <c r="AB655" s="917"/>
      <c r="AC655" s="917"/>
      <c r="AD655" s="917"/>
      <c r="AE655" s="917"/>
      <c r="AF655" s="917"/>
      <c r="AG655" s="917"/>
      <c r="AH655" s="917"/>
      <c r="AI655" s="917"/>
      <c r="AJ655" s="917"/>
      <c r="AK655" s="917"/>
      <c r="AL655" s="917"/>
      <c r="AM655" s="917"/>
      <c r="AN655" s="917"/>
      <c r="AO655" s="918"/>
      <c r="AP655" s="935"/>
      <c r="AQ655" s="936"/>
      <c r="AR655" s="936"/>
      <c r="AS655" s="937"/>
      <c r="AT655" s="941"/>
      <c r="AU655" s="942"/>
      <c r="AV655" s="942"/>
      <c r="AW655" s="943"/>
    </row>
    <row r="656" spans="1:49" ht="14.25" hidden="1" customHeight="1">
      <c r="A656" s="931"/>
      <c r="B656" s="916"/>
      <c r="C656" s="917"/>
      <c r="D656" s="917"/>
      <c r="E656" s="917"/>
      <c r="F656" s="917"/>
      <c r="G656" s="917"/>
      <c r="H656" s="917"/>
      <c r="I656" s="917"/>
      <c r="J656" s="917"/>
      <c r="K656" s="917"/>
      <c r="L656" s="917"/>
      <c r="M656" s="917"/>
      <c r="N656" s="917"/>
      <c r="O656" s="917"/>
      <c r="P656" s="917"/>
      <c r="Q656" s="917"/>
      <c r="R656" s="917"/>
      <c r="S656" s="917"/>
      <c r="T656" s="917"/>
      <c r="U656" s="918"/>
      <c r="V656" s="916"/>
      <c r="W656" s="917"/>
      <c r="X656" s="917"/>
      <c r="Y656" s="917"/>
      <c r="Z656" s="917"/>
      <c r="AA656" s="917"/>
      <c r="AB656" s="917"/>
      <c r="AC656" s="917"/>
      <c r="AD656" s="917"/>
      <c r="AE656" s="917"/>
      <c r="AF656" s="917"/>
      <c r="AG656" s="917"/>
      <c r="AH656" s="917"/>
      <c r="AI656" s="917"/>
      <c r="AJ656" s="917"/>
      <c r="AK656" s="917"/>
      <c r="AL656" s="917"/>
      <c r="AM656" s="917"/>
      <c r="AN656" s="917"/>
      <c r="AO656" s="918"/>
      <c r="AP656" s="944" t="s">
        <v>993</v>
      </c>
      <c r="AQ656" s="945"/>
      <c r="AR656" s="945"/>
      <c r="AS656" s="945"/>
      <c r="AT656" s="938"/>
      <c r="AU656" s="939"/>
      <c r="AV656" s="939"/>
      <c r="AW656" s="940"/>
    </row>
    <row r="657" spans="1:49" ht="14.25" hidden="1" customHeight="1">
      <c r="A657" s="931"/>
      <c r="B657" s="916"/>
      <c r="C657" s="917"/>
      <c r="D657" s="917"/>
      <c r="E657" s="917"/>
      <c r="F657" s="917"/>
      <c r="G657" s="917"/>
      <c r="H657" s="917"/>
      <c r="I657" s="917"/>
      <c r="J657" s="917"/>
      <c r="K657" s="917"/>
      <c r="L657" s="917"/>
      <c r="M657" s="917"/>
      <c r="N657" s="917"/>
      <c r="O657" s="917"/>
      <c r="P657" s="917"/>
      <c r="Q657" s="917"/>
      <c r="R657" s="917"/>
      <c r="S657" s="917"/>
      <c r="T657" s="917"/>
      <c r="U657" s="918"/>
      <c r="V657" s="916"/>
      <c r="W657" s="917"/>
      <c r="X657" s="917"/>
      <c r="Y657" s="917"/>
      <c r="Z657" s="917"/>
      <c r="AA657" s="917"/>
      <c r="AB657" s="917"/>
      <c r="AC657" s="917"/>
      <c r="AD657" s="917"/>
      <c r="AE657" s="917"/>
      <c r="AF657" s="917"/>
      <c r="AG657" s="917"/>
      <c r="AH657" s="917"/>
      <c r="AI657" s="917"/>
      <c r="AJ657" s="917"/>
      <c r="AK657" s="917"/>
      <c r="AL657" s="917"/>
      <c r="AM657" s="917"/>
      <c r="AN657" s="917"/>
      <c r="AO657" s="918"/>
      <c r="AP657" s="944"/>
      <c r="AQ657" s="945"/>
      <c r="AR657" s="945"/>
      <c r="AS657" s="945"/>
      <c r="AT657" s="941"/>
      <c r="AU657" s="942"/>
      <c r="AV657" s="942"/>
      <c r="AW657" s="943"/>
    </row>
    <row r="658" spans="1:49" ht="14.25" hidden="1" customHeight="1">
      <c r="A658" s="931"/>
      <c r="B658" s="919"/>
      <c r="C658" s="920"/>
      <c r="D658" s="920"/>
      <c r="E658" s="920"/>
      <c r="F658" s="920"/>
      <c r="G658" s="920"/>
      <c r="H658" s="920"/>
      <c r="I658" s="920"/>
      <c r="J658" s="920"/>
      <c r="K658" s="920"/>
      <c r="L658" s="920"/>
      <c r="M658" s="920"/>
      <c r="N658" s="920"/>
      <c r="O658" s="920"/>
      <c r="P658" s="920"/>
      <c r="Q658" s="920"/>
      <c r="R658" s="920"/>
      <c r="S658" s="920"/>
      <c r="T658" s="920"/>
      <c r="U658" s="921"/>
      <c r="V658" s="919"/>
      <c r="W658" s="920"/>
      <c r="X658" s="920"/>
      <c r="Y658" s="920"/>
      <c r="Z658" s="920"/>
      <c r="AA658" s="920"/>
      <c r="AB658" s="920"/>
      <c r="AC658" s="920"/>
      <c r="AD658" s="920"/>
      <c r="AE658" s="920"/>
      <c r="AF658" s="920"/>
      <c r="AG658" s="920"/>
      <c r="AH658" s="920"/>
      <c r="AI658" s="920"/>
      <c r="AJ658" s="920"/>
      <c r="AK658" s="920"/>
      <c r="AL658" s="920"/>
      <c r="AM658" s="920"/>
      <c r="AN658" s="920"/>
      <c r="AO658" s="921"/>
      <c r="AP658" s="946" t="str">
        <f t="array" aca="1" ref="AP658" ca="1">IF(RepairsPhotoIdentifier90="","",IF(INDIRECT("PropertyInspectionCatagoryPhoto"&amp;RIGHT("0"&amp;RepairsPhotoIdentifier90,2))="","",INDIRECT("PropertyInspectionCatagoryPhoto"&amp;RIGHT("0"&amp;RepairsPhotoIdentifier90,2))))</f>
        <v/>
      </c>
      <c r="AQ658" s="962"/>
      <c r="AR658" s="962"/>
      <c r="AS658" s="962"/>
      <c r="AT658" s="962"/>
      <c r="AU658" s="962"/>
      <c r="AV658" s="962"/>
      <c r="AW658" s="963"/>
    </row>
    <row r="659" spans="1:49" ht="14.25" hidden="1" customHeight="1">
      <c r="A659" s="931">
        <v>91</v>
      </c>
      <c r="B659" s="913"/>
      <c r="C659" s="914"/>
      <c r="D659" s="914"/>
      <c r="E659" s="914"/>
      <c r="F659" s="914"/>
      <c r="G659" s="914"/>
      <c r="H659" s="914"/>
      <c r="I659" s="914"/>
      <c r="J659" s="914"/>
      <c r="K659" s="914"/>
      <c r="L659" s="914"/>
      <c r="M659" s="914"/>
      <c r="N659" s="914"/>
      <c r="O659" s="914"/>
      <c r="P659" s="914"/>
      <c r="Q659" s="914"/>
      <c r="R659" s="914"/>
      <c r="S659" s="914"/>
      <c r="T659" s="914"/>
      <c r="U659" s="915"/>
      <c r="V659" s="913"/>
      <c r="W659" s="914"/>
      <c r="X659" s="914"/>
      <c r="Y659" s="914"/>
      <c r="Z659" s="914"/>
      <c r="AA659" s="914"/>
      <c r="AB659" s="914"/>
      <c r="AC659" s="914"/>
      <c r="AD659" s="914"/>
      <c r="AE659" s="914"/>
      <c r="AF659" s="914"/>
      <c r="AG659" s="914"/>
      <c r="AH659" s="914"/>
      <c r="AI659" s="914"/>
      <c r="AJ659" s="914"/>
      <c r="AK659" s="914"/>
      <c r="AL659" s="914"/>
      <c r="AM659" s="914"/>
      <c r="AN659" s="914"/>
      <c r="AO659" s="915"/>
      <c r="AP659" s="450" t="s">
        <v>990</v>
      </c>
      <c r="AQ659" s="451"/>
      <c r="AR659" s="451"/>
      <c r="AS659" s="452"/>
      <c r="AT659" s="932"/>
      <c r="AU659" s="933"/>
      <c r="AV659" s="933"/>
      <c r="AW659" s="934"/>
    </row>
    <row r="660" spans="1:49" ht="14.25" hidden="1" customHeight="1">
      <c r="A660" s="931"/>
      <c r="B660" s="916"/>
      <c r="C660" s="917"/>
      <c r="D660" s="917"/>
      <c r="E660" s="917"/>
      <c r="F660" s="917"/>
      <c r="G660" s="917"/>
      <c r="H660" s="917"/>
      <c r="I660" s="917"/>
      <c r="J660" s="917"/>
      <c r="K660" s="917"/>
      <c r="L660" s="917"/>
      <c r="M660" s="917"/>
      <c r="N660" s="917"/>
      <c r="O660" s="917"/>
      <c r="P660" s="917"/>
      <c r="Q660" s="917"/>
      <c r="R660" s="917"/>
      <c r="S660" s="917"/>
      <c r="T660" s="917"/>
      <c r="U660" s="918"/>
      <c r="V660" s="916"/>
      <c r="W660" s="917"/>
      <c r="X660" s="917"/>
      <c r="Y660" s="917"/>
      <c r="Z660" s="917"/>
      <c r="AA660" s="917"/>
      <c r="AB660" s="917"/>
      <c r="AC660" s="917"/>
      <c r="AD660" s="917"/>
      <c r="AE660" s="917"/>
      <c r="AF660" s="917"/>
      <c r="AG660" s="917"/>
      <c r="AH660" s="917"/>
      <c r="AI660" s="917"/>
      <c r="AJ660" s="917"/>
      <c r="AK660" s="917"/>
      <c r="AL660" s="917"/>
      <c r="AM660" s="917"/>
      <c r="AN660" s="917"/>
      <c r="AO660" s="918"/>
      <c r="AP660" s="453" t="s">
        <v>994</v>
      </c>
      <c r="AQ660" s="262"/>
      <c r="AR660" s="262"/>
      <c r="AS660" s="262"/>
      <c r="AT660" s="910"/>
      <c r="AU660" s="911"/>
      <c r="AV660" s="911"/>
      <c r="AW660" s="912"/>
    </row>
    <row r="661" spans="1:49" ht="14.25" hidden="1" customHeight="1">
      <c r="A661" s="931"/>
      <c r="B661" s="916"/>
      <c r="C661" s="917"/>
      <c r="D661" s="917"/>
      <c r="E661" s="917"/>
      <c r="F661" s="917"/>
      <c r="G661" s="917"/>
      <c r="H661" s="917"/>
      <c r="I661" s="917"/>
      <c r="J661" s="917"/>
      <c r="K661" s="917"/>
      <c r="L661" s="917"/>
      <c r="M661" s="917"/>
      <c r="N661" s="917"/>
      <c r="O661" s="917"/>
      <c r="P661" s="917"/>
      <c r="Q661" s="917"/>
      <c r="R661" s="917"/>
      <c r="S661" s="917"/>
      <c r="T661" s="917"/>
      <c r="U661" s="918"/>
      <c r="V661" s="916"/>
      <c r="W661" s="917"/>
      <c r="X661" s="917"/>
      <c r="Y661" s="917"/>
      <c r="Z661" s="917"/>
      <c r="AA661" s="917"/>
      <c r="AB661" s="917"/>
      <c r="AC661" s="917"/>
      <c r="AD661" s="917"/>
      <c r="AE661" s="917"/>
      <c r="AF661" s="917"/>
      <c r="AG661" s="917"/>
      <c r="AH661" s="917"/>
      <c r="AI661" s="917"/>
      <c r="AJ661" s="917"/>
      <c r="AK661" s="917"/>
      <c r="AL661" s="917"/>
      <c r="AM661" s="917"/>
      <c r="AN661" s="917"/>
      <c r="AO661" s="918"/>
      <c r="AP661" s="935" t="s">
        <v>992</v>
      </c>
      <c r="AQ661" s="936"/>
      <c r="AR661" s="936"/>
      <c r="AS661" s="937"/>
      <c r="AT661" s="938"/>
      <c r="AU661" s="939"/>
      <c r="AV661" s="939"/>
      <c r="AW661" s="940"/>
    </row>
    <row r="662" spans="1:49" ht="14.25" hidden="1" customHeight="1">
      <c r="A662" s="931"/>
      <c r="B662" s="916"/>
      <c r="C662" s="917"/>
      <c r="D662" s="917"/>
      <c r="E662" s="917"/>
      <c r="F662" s="917"/>
      <c r="G662" s="917"/>
      <c r="H662" s="917"/>
      <c r="I662" s="917"/>
      <c r="J662" s="917"/>
      <c r="K662" s="917"/>
      <c r="L662" s="917"/>
      <c r="M662" s="917"/>
      <c r="N662" s="917"/>
      <c r="O662" s="917"/>
      <c r="P662" s="917"/>
      <c r="Q662" s="917"/>
      <c r="R662" s="917"/>
      <c r="S662" s="917"/>
      <c r="T662" s="917"/>
      <c r="U662" s="918"/>
      <c r="V662" s="916"/>
      <c r="W662" s="917"/>
      <c r="X662" s="917"/>
      <c r="Y662" s="917"/>
      <c r="Z662" s="917"/>
      <c r="AA662" s="917"/>
      <c r="AB662" s="917"/>
      <c r="AC662" s="917"/>
      <c r="AD662" s="917"/>
      <c r="AE662" s="917"/>
      <c r="AF662" s="917"/>
      <c r="AG662" s="917"/>
      <c r="AH662" s="917"/>
      <c r="AI662" s="917"/>
      <c r="AJ662" s="917"/>
      <c r="AK662" s="917"/>
      <c r="AL662" s="917"/>
      <c r="AM662" s="917"/>
      <c r="AN662" s="917"/>
      <c r="AO662" s="918"/>
      <c r="AP662" s="935"/>
      <c r="AQ662" s="936"/>
      <c r="AR662" s="936"/>
      <c r="AS662" s="937"/>
      <c r="AT662" s="941"/>
      <c r="AU662" s="942"/>
      <c r="AV662" s="942"/>
      <c r="AW662" s="943"/>
    </row>
    <row r="663" spans="1:49" ht="14.25" hidden="1" customHeight="1">
      <c r="A663" s="931"/>
      <c r="B663" s="916"/>
      <c r="C663" s="917"/>
      <c r="D663" s="917"/>
      <c r="E663" s="917"/>
      <c r="F663" s="917"/>
      <c r="G663" s="917"/>
      <c r="H663" s="917"/>
      <c r="I663" s="917"/>
      <c r="J663" s="917"/>
      <c r="K663" s="917"/>
      <c r="L663" s="917"/>
      <c r="M663" s="917"/>
      <c r="N663" s="917"/>
      <c r="O663" s="917"/>
      <c r="P663" s="917"/>
      <c r="Q663" s="917"/>
      <c r="R663" s="917"/>
      <c r="S663" s="917"/>
      <c r="T663" s="917"/>
      <c r="U663" s="918"/>
      <c r="V663" s="916"/>
      <c r="W663" s="917"/>
      <c r="X663" s="917"/>
      <c r="Y663" s="917"/>
      <c r="Z663" s="917"/>
      <c r="AA663" s="917"/>
      <c r="AB663" s="917"/>
      <c r="AC663" s="917"/>
      <c r="AD663" s="917"/>
      <c r="AE663" s="917"/>
      <c r="AF663" s="917"/>
      <c r="AG663" s="917"/>
      <c r="AH663" s="917"/>
      <c r="AI663" s="917"/>
      <c r="AJ663" s="917"/>
      <c r="AK663" s="917"/>
      <c r="AL663" s="917"/>
      <c r="AM663" s="917"/>
      <c r="AN663" s="917"/>
      <c r="AO663" s="918"/>
      <c r="AP663" s="944" t="s">
        <v>993</v>
      </c>
      <c r="AQ663" s="945"/>
      <c r="AR663" s="945"/>
      <c r="AS663" s="945"/>
      <c r="AT663" s="938"/>
      <c r="AU663" s="939"/>
      <c r="AV663" s="939"/>
      <c r="AW663" s="940"/>
    </row>
    <row r="664" spans="1:49" ht="14.25" hidden="1" customHeight="1">
      <c r="A664" s="931"/>
      <c r="B664" s="916"/>
      <c r="C664" s="917"/>
      <c r="D664" s="917"/>
      <c r="E664" s="917"/>
      <c r="F664" s="917"/>
      <c r="G664" s="917"/>
      <c r="H664" s="917"/>
      <c r="I664" s="917"/>
      <c r="J664" s="917"/>
      <c r="K664" s="917"/>
      <c r="L664" s="917"/>
      <c r="M664" s="917"/>
      <c r="N664" s="917"/>
      <c r="O664" s="917"/>
      <c r="P664" s="917"/>
      <c r="Q664" s="917"/>
      <c r="R664" s="917"/>
      <c r="S664" s="917"/>
      <c r="T664" s="917"/>
      <c r="U664" s="918"/>
      <c r="V664" s="916"/>
      <c r="W664" s="917"/>
      <c r="X664" s="917"/>
      <c r="Y664" s="917"/>
      <c r="Z664" s="917"/>
      <c r="AA664" s="917"/>
      <c r="AB664" s="917"/>
      <c r="AC664" s="917"/>
      <c r="AD664" s="917"/>
      <c r="AE664" s="917"/>
      <c r="AF664" s="917"/>
      <c r="AG664" s="917"/>
      <c r="AH664" s="917"/>
      <c r="AI664" s="917"/>
      <c r="AJ664" s="917"/>
      <c r="AK664" s="917"/>
      <c r="AL664" s="917"/>
      <c r="AM664" s="917"/>
      <c r="AN664" s="917"/>
      <c r="AO664" s="918"/>
      <c r="AP664" s="944"/>
      <c r="AQ664" s="945"/>
      <c r="AR664" s="945"/>
      <c r="AS664" s="945"/>
      <c r="AT664" s="941"/>
      <c r="AU664" s="942"/>
      <c r="AV664" s="942"/>
      <c r="AW664" s="943"/>
    </row>
    <row r="665" spans="1:49" ht="14.25" hidden="1" customHeight="1">
      <c r="A665" s="931"/>
      <c r="B665" s="919"/>
      <c r="C665" s="920"/>
      <c r="D665" s="920"/>
      <c r="E665" s="920"/>
      <c r="F665" s="920"/>
      <c r="G665" s="920"/>
      <c r="H665" s="920"/>
      <c r="I665" s="920"/>
      <c r="J665" s="920"/>
      <c r="K665" s="920"/>
      <c r="L665" s="920"/>
      <c r="M665" s="920"/>
      <c r="N665" s="920"/>
      <c r="O665" s="920"/>
      <c r="P665" s="920"/>
      <c r="Q665" s="920"/>
      <c r="R665" s="920"/>
      <c r="S665" s="920"/>
      <c r="T665" s="920"/>
      <c r="U665" s="921"/>
      <c r="V665" s="919"/>
      <c r="W665" s="920"/>
      <c r="X665" s="920"/>
      <c r="Y665" s="920"/>
      <c r="Z665" s="920"/>
      <c r="AA665" s="920"/>
      <c r="AB665" s="920"/>
      <c r="AC665" s="920"/>
      <c r="AD665" s="920"/>
      <c r="AE665" s="920"/>
      <c r="AF665" s="920"/>
      <c r="AG665" s="920"/>
      <c r="AH665" s="920"/>
      <c r="AI665" s="920"/>
      <c r="AJ665" s="920"/>
      <c r="AK665" s="920"/>
      <c r="AL665" s="920"/>
      <c r="AM665" s="920"/>
      <c r="AN665" s="920"/>
      <c r="AO665" s="921"/>
      <c r="AP665" s="946" t="str">
        <f t="array" aca="1" ref="AP665" ca="1">IF(RepairsPhotoIdentifier91="","",IF(INDIRECT("PropertyInspectionCatagoryPhoto"&amp;RIGHT("0"&amp;RepairsPhotoIdentifier91,2))="","",INDIRECT("PropertyInspectionCatagoryPhoto"&amp;RIGHT("0"&amp;RepairsPhotoIdentifier91,2))))</f>
        <v/>
      </c>
      <c r="AQ665" s="962"/>
      <c r="AR665" s="962"/>
      <c r="AS665" s="962"/>
      <c r="AT665" s="962"/>
      <c r="AU665" s="962"/>
      <c r="AV665" s="962"/>
      <c r="AW665" s="963"/>
    </row>
    <row r="666" spans="1:49" ht="14.25" hidden="1" customHeight="1">
      <c r="A666" s="931">
        <v>92</v>
      </c>
      <c r="B666" s="913"/>
      <c r="C666" s="914"/>
      <c r="D666" s="914"/>
      <c r="E666" s="914"/>
      <c r="F666" s="914"/>
      <c r="G666" s="914"/>
      <c r="H666" s="914"/>
      <c r="I666" s="914"/>
      <c r="J666" s="914"/>
      <c r="K666" s="914"/>
      <c r="L666" s="914"/>
      <c r="M666" s="914"/>
      <c r="N666" s="914"/>
      <c r="O666" s="914"/>
      <c r="P666" s="914"/>
      <c r="Q666" s="914"/>
      <c r="R666" s="914"/>
      <c r="S666" s="914"/>
      <c r="T666" s="914"/>
      <c r="U666" s="915"/>
      <c r="V666" s="913"/>
      <c r="W666" s="914"/>
      <c r="X666" s="914"/>
      <c r="Y666" s="914"/>
      <c r="Z666" s="914"/>
      <c r="AA666" s="914"/>
      <c r="AB666" s="914"/>
      <c r="AC666" s="914"/>
      <c r="AD666" s="914"/>
      <c r="AE666" s="914"/>
      <c r="AF666" s="914"/>
      <c r="AG666" s="914"/>
      <c r="AH666" s="914"/>
      <c r="AI666" s="914"/>
      <c r="AJ666" s="914"/>
      <c r="AK666" s="914"/>
      <c r="AL666" s="914"/>
      <c r="AM666" s="914"/>
      <c r="AN666" s="914"/>
      <c r="AO666" s="915"/>
      <c r="AP666" s="450" t="s">
        <v>990</v>
      </c>
      <c r="AQ666" s="451"/>
      <c r="AR666" s="451"/>
      <c r="AS666" s="452"/>
      <c r="AT666" s="932"/>
      <c r="AU666" s="933"/>
      <c r="AV666" s="933"/>
      <c r="AW666" s="934"/>
    </row>
    <row r="667" spans="1:49" ht="14.25" hidden="1" customHeight="1">
      <c r="A667" s="931"/>
      <c r="B667" s="916"/>
      <c r="C667" s="917"/>
      <c r="D667" s="917"/>
      <c r="E667" s="917"/>
      <c r="F667" s="917"/>
      <c r="G667" s="917"/>
      <c r="H667" s="917"/>
      <c r="I667" s="917"/>
      <c r="J667" s="917"/>
      <c r="K667" s="917"/>
      <c r="L667" s="917"/>
      <c r="M667" s="917"/>
      <c r="N667" s="917"/>
      <c r="O667" s="917"/>
      <c r="P667" s="917"/>
      <c r="Q667" s="917"/>
      <c r="R667" s="917"/>
      <c r="S667" s="917"/>
      <c r="T667" s="917"/>
      <c r="U667" s="918"/>
      <c r="V667" s="916"/>
      <c r="W667" s="917"/>
      <c r="X667" s="917"/>
      <c r="Y667" s="917"/>
      <c r="Z667" s="917"/>
      <c r="AA667" s="917"/>
      <c r="AB667" s="917"/>
      <c r="AC667" s="917"/>
      <c r="AD667" s="917"/>
      <c r="AE667" s="917"/>
      <c r="AF667" s="917"/>
      <c r="AG667" s="917"/>
      <c r="AH667" s="917"/>
      <c r="AI667" s="917"/>
      <c r="AJ667" s="917"/>
      <c r="AK667" s="917"/>
      <c r="AL667" s="917"/>
      <c r="AM667" s="917"/>
      <c r="AN667" s="917"/>
      <c r="AO667" s="918"/>
      <c r="AP667" s="453" t="s">
        <v>991</v>
      </c>
      <c r="AQ667" s="262"/>
      <c r="AR667" s="262"/>
      <c r="AS667" s="262"/>
      <c r="AT667" s="910"/>
      <c r="AU667" s="911"/>
      <c r="AV667" s="911"/>
      <c r="AW667" s="912"/>
    </row>
    <row r="668" spans="1:49" ht="14.25" hidden="1" customHeight="1">
      <c r="A668" s="931"/>
      <c r="B668" s="916"/>
      <c r="C668" s="917"/>
      <c r="D668" s="917"/>
      <c r="E668" s="917"/>
      <c r="F668" s="917"/>
      <c r="G668" s="917"/>
      <c r="H668" s="917"/>
      <c r="I668" s="917"/>
      <c r="J668" s="917"/>
      <c r="K668" s="917"/>
      <c r="L668" s="917"/>
      <c r="M668" s="917"/>
      <c r="N668" s="917"/>
      <c r="O668" s="917"/>
      <c r="P668" s="917"/>
      <c r="Q668" s="917"/>
      <c r="R668" s="917"/>
      <c r="S668" s="917"/>
      <c r="T668" s="917"/>
      <c r="U668" s="918"/>
      <c r="V668" s="916"/>
      <c r="W668" s="917"/>
      <c r="X668" s="917"/>
      <c r="Y668" s="917"/>
      <c r="Z668" s="917"/>
      <c r="AA668" s="917"/>
      <c r="AB668" s="917"/>
      <c r="AC668" s="917"/>
      <c r="AD668" s="917"/>
      <c r="AE668" s="917"/>
      <c r="AF668" s="917"/>
      <c r="AG668" s="917"/>
      <c r="AH668" s="917"/>
      <c r="AI668" s="917"/>
      <c r="AJ668" s="917"/>
      <c r="AK668" s="917"/>
      <c r="AL668" s="917"/>
      <c r="AM668" s="917"/>
      <c r="AN668" s="917"/>
      <c r="AO668" s="918"/>
      <c r="AP668" s="935" t="s">
        <v>992</v>
      </c>
      <c r="AQ668" s="936"/>
      <c r="AR668" s="936"/>
      <c r="AS668" s="937"/>
      <c r="AT668" s="938"/>
      <c r="AU668" s="939"/>
      <c r="AV668" s="939"/>
      <c r="AW668" s="940"/>
    </row>
    <row r="669" spans="1:49" ht="14.25" hidden="1" customHeight="1">
      <c r="A669" s="931"/>
      <c r="B669" s="916"/>
      <c r="C669" s="917"/>
      <c r="D669" s="917"/>
      <c r="E669" s="917"/>
      <c r="F669" s="917"/>
      <c r="G669" s="917"/>
      <c r="H669" s="917"/>
      <c r="I669" s="917"/>
      <c r="J669" s="917"/>
      <c r="K669" s="917"/>
      <c r="L669" s="917"/>
      <c r="M669" s="917"/>
      <c r="N669" s="917"/>
      <c r="O669" s="917"/>
      <c r="P669" s="917"/>
      <c r="Q669" s="917"/>
      <c r="R669" s="917"/>
      <c r="S669" s="917"/>
      <c r="T669" s="917"/>
      <c r="U669" s="918"/>
      <c r="V669" s="916"/>
      <c r="W669" s="917"/>
      <c r="X669" s="917"/>
      <c r="Y669" s="917"/>
      <c r="Z669" s="917"/>
      <c r="AA669" s="917"/>
      <c r="AB669" s="917"/>
      <c r="AC669" s="917"/>
      <c r="AD669" s="917"/>
      <c r="AE669" s="917"/>
      <c r="AF669" s="917"/>
      <c r="AG669" s="917"/>
      <c r="AH669" s="917"/>
      <c r="AI669" s="917"/>
      <c r="AJ669" s="917"/>
      <c r="AK669" s="917"/>
      <c r="AL669" s="917"/>
      <c r="AM669" s="917"/>
      <c r="AN669" s="917"/>
      <c r="AO669" s="918"/>
      <c r="AP669" s="935"/>
      <c r="AQ669" s="936"/>
      <c r="AR669" s="936"/>
      <c r="AS669" s="937"/>
      <c r="AT669" s="941"/>
      <c r="AU669" s="942"/>
      <c r="AV669" s="942"/>
      <c r="AW669" s="943"/>
    </row>
    <row r="670" spans="1:49" ht="14.25" hidden="1" customHeight="1">
      <c r="A670" s="931"/>
      <c r="B670" s="916"/>
      <c r="C670" s="917"/>
      <c r="D670" s="917"/>
      <c r="E670" s="917"/>
      <c r="F670" s="917"/>
      <c r="G670" s="917"/>
      <c r="H670" s="917"/>
      <c r="I670" s="917"/>
      <c r="J670" s="917"/>
      <c r="K670" s="917"/>
      <c r="L670" s="917"/>
      <c r="M670" s="917"/>
      <c r="N670" s="917"/>
      <c r="O670" s="917"/>
      <c r="P670" s="917"/>
      <c r="Q670" s="917"/>
      <c r="R670" s="917"/>
      <c r="S670" s="917"/>
      <c r="T670" s="917"/>
      <c r="U670" s="918"/>
      <c r="V670" s="916"/>
      <c r="W670" s="917"/>
      <c r="X670" s="917"/>
      <c r="Y670" s="917"/>
      <c r="Z670" s="917"/>
      <c r="AA670" s="917"/>
      <c r="AB670" s="917"/>
      <c r="AC670" s="917"/>
      <c r="AD670" s="917"/>
      <c r="AE670" s="917"/>
      <c r="AF670" s="917"/>
      <c r="AG670" s="917"/>
      <c r="AH670" s="917"/>
      <c r="AI670" s="917"/>
      <c r="AJ670" s="917"/>
      <c r="AK670" s="917"/>
      <c r="AL670" s="917"/>
      <c r="AM670" s="917"/>
      <c r="AN670" s="917"/>
      <c r="AO670" s="918"/>
      <c r="AP670" s="944" t="s">
        <v>993</v>
      </c>
      <c r="AQ670" s="945"/>
      <c r="AR670" s="945"/>
      <c r="AS670" s="945"/>
      <c r="AT670" s="938"/>
      <c r="AU670" s="939"/>
      <c r="AV670" s="939"/>
      <c r="AW670" s="940"/>
    </row>
    <row r="671" spans="1:49" ht="14.25" hidden="1" customHeight="1">
      <c r="A671" s="931"/>
      <c r="B671" s="916"/>
      <c r="C671" s="917"/>
      <c r="D671" s="917"/>
      <c r="E671" s="917"/>
      <c r="F671" s="917"/>
      <c r="G671" s="917"/>
      <c r="H671" s="917"/>
      <c r="I671" s="917"/>
      <c r="J671" s="917"/>
      <c r="K671" s="917"/>
      <c r="L671" s="917"/>
      <c r="M671" s="917"/>
      <c r="N671" s="917"/>
      <c r="O671" s="917"/>
      <c r="P671" s="917"/>
      <c r="Q671" s="917"/>
      <c r="R671" s="917"/>
      <c r="S671" s="917"/>
      <c r="T671" s="917"/>
      <c r="U671" s="918"/>
      <c r="V671" s="916"/>
      <c r="W671" s="917"/>
      <c r="X671" s="917"/>
      <c r="Y671" s="917"/>
      <c r="Z671" s="917"/>
      <c r="AA671" s="917"/>
      <c r="AB671" s="917"/>
      <c r="AC671" s="917"/>
      <c r="AD671" s="917"/>
      <c r="AE671" s="917"/>
      <c r="AF671" s="917"/>
      <c r="AG671" s="917"/>
      <c r="AH671" s="917"/>
      <c r="AI671" s="917"/>
      <c r="AJ671" s="917"/>
      <c r="AK671" s="917"/>
      <c r="AL671" s="917"/>
      <c r="AM671" s="917"/>
      <c r="AN671" s="917"/>
      <c r="AO671" s="918"/>
      <c r="AP671" s="944"/>
      <c r="AQ671" s="945"/>
      <c r="AR671" s="945"/>
      <c r="AS671" s="945"/>
      <c r="AT671" s="941"/>
      <c r="AU671" s="942"/>
      <c r="AV671" s="942"/>
      <c r="AW671" s="943"/>
    </row>
    <row r="672" spans="1:49" ht="14.25" hidden="1" customHeight="1">
      <c r="A672" s="931"/>
      <c r="B672" s="919"/>
      <c r="C672" s="920"/>
      <c r="D672" s="920"/>
      <c r="E672" s="920"/>
      <c r="F672" s="920"/>
      <c r="G672" s="920"/>
      <c r="H672" s="920"/>
      <c r="I672" s="920"/>
      <c r="J672" s="920"/>
      <c r="K672" s="920"/>
      <c r="L672" s="920"/>
      <c r="M672" s="920"/>
      <c r="N672" s="920"/>
      <c r="O672" s="920"/>
      <c r="P672" s="920"/>
      <c r="Q672" s="920"/>
      <c r="R672" s="920"/>
      <c r="S672" s="920"/>
      <c r="T672" s="920"/>
      <c r="U672" s="921"/>
      <c r="V672" s="919"/>
      <c r="W672" s="920"/>
      <c r="X672" s="920"/>
      <c r="Y672" s="920"/>
      <c r="Z672" s="920"/>
      <c r="AA672" s="920"/>
      <c r="AB672" s="920"/>
      <c r="AC672" s="920"/>
      <c r="AD672" s="920"/>
      <c r="AE672" s="920"/>
      <c r="AF672" s="920"/>
      <c r="AG672" s="920"/>
      <c r="AH672" s="920"/>
      <c r="AI672" s="920"/>
      <c r="AJ672" s="920"/>
      <c r="AK672" s="920"/>
      <c r="AL672" s="920"/>
      <c r="AM672" s="920"/>
      <c r="AN672" s="920"/>
      <c r="AO672" s="921"/>
      <c r="AP672" s="946" t="str">
        <f t="array" aca="1" ref="AP672" ca="1">IF(RepairsPhotoIdentifier92="","",IF(INDIRECT("PropertyInspectionCatagoryPhoto"&amp;RIGHT("0"&amp;RepairsPhotoIdentifier92,2))="","",INDIRECT("PropertyInspectionCatagoryPhoto"&amp;RIGHT("0"&amp;RepairsPhotoIdentifier92,2))))</f>
        <v/>
      </c>
      <c r="AQ672" s="962"/>
      <c r="AR672" s="962"/>
      <c r="AS672" s="962"/>
      <c r="AT672" s="962"/>
      <c r="AU672" s="962"/>
      <c r="AV672" s="962"/>
      <c r="AW672" s="963"/>
    </row>
    <row r="673" spans="1:49" ht="14.25" hidden="1" customHeight="1">
      <c r="A673" s="931">
        <v>93</v>
      </c>
      <c r="B673" s="913"/>
      <c r="C673" s="914"/>
      <c r="D673" s="914"/>
      <c r="E673" s="914"/>
      <c r="F673" s="914"/>
      <c r="G673" s="914"/>
      <c r="H673" s="914"/>
      <c r="I673" s="914"/>
      <c r="J673" s="914"/>
      <c r="K673" s="914"/>
      <c r="L673" s="914"/>
      <c r="M673" s="914"/>
      <c r="N673" s="914"/>
      <c r="O673" s="914"/>
      <c r="P673" s="914"/>
      <c r="Q673" s="914"/>
      <c r="R673" s="914"/>
      <c r="S673" s="914"/>
      <c r="T673" s="914"/>
      <c r="U673" s="915"/>
      <c r="V673" s="913"/>
      <c r="W673" s="914"/>
      <c r="X673" s="914"/>
      <c r="Y673" s="914"/>
      <c r="Z673" s="914"/>
      <c r="AA673" s="914"/>
      <c r="AB673" s="914"/>
      <c r="AC673" s="914"/>
      <c r="AD673" s="914"/>
      <c r="AE673" s="914"/>
      <c r="AF673" s="914"/>
      <c r="AG673" s="914"/>
      <c r="AH673" s="914"/>
      <c r="AI673" s="914"/>
      <c r="AJ673" s="914"/>
      <c r="AK673" s="914"/>
      <c r="AL673" s="914"/>
      <c r="AM673" s="914"/>
      <c r="AN673" s="914"/>
      <c r="AO673" s="915"/>
      <c r="AP673" s="450" t="s">
        <v>990</v>
      </c>
      <c r="AQ673" s="451"/>
      <c r="AR673" s="451"/>
      <c r="AS673" s="452"/>
      <c r="AT673" s="932"/>
      <c r="AU673" s="933"/>
      <c r="AV673" s="933"/>
      <c r="AW673" s="934"/>
    </row>
    <row r="674" spans="1:49" ht="14.25" hidden="1" customHeight="1">
      <c r="A674" s="931"/>
      <c r="B674" s="916"/>
      <c r="C674" s="917"/>
      <c r="D674" s="917"/>
      <c r="E674" s="917"/>
      <c r="F674" s="917"/>
      <c r="G674" s="917"/>
      <c r="H674" s="917"/>
      <c r="I674" s="917"/>
      <c r="J674" s="917"/>
      <c r="K674" s="917"/>
      <c r="L674" s="917"/>
      <c r="M674" s="917"/>
      <c r="N674" s="917"/>
      <c r="O674" s="917"/>
      <c r="P674" s="917"/>
      <c r="Q674" s="917"/>
      <c r="R674" s="917"/>
      <c r="S674" s="917"/>
      <c r="T674" s="917"/>
      <c r="U674" s="918"/>
      <c r="V674" s="916"/>
      <c r="W674" s="917"/>
      <c r="X674" s="917"/>
      <c r="Y674" s="917"/>
      <c r="Z674" s="917"/>
      <c r="AA674" s="917"/>
      <c r="AB674" s="917"/>
      <c r="AC674" s="917"/>
      <c r="AD674" s="917"/>
      <c r="AE674" s="917"/>
      <c r="AF674" s="917"/>
      <c r="AG674" s="917"/>
      <c r="AH674" s="917"/>
      <c r="AI674" s="917"/>
      <c r="AJ674" s="917"/>
      <c r="AK674" s="917"/>
      <c r="AL674" s="917"/>
      <c r="AM674" s="917"/>
      <c r="AN674" s="917"/>
      <c r="AO674" s="918"/>
      <c r="AP674" s="453" t="s">
        <v>994</v>
      </c>
      <c r="AQ674" s="262"/>
      <c r="AR674" s="262"/>
      <c r="AS674" s="262"/>
      <c r="AT674" s="910"/>
      <c r="AU674" s="911"/>
      <c r="AV674" s="911"/>
      <c r="AW674" s="912"/>
    </row>
    <row r="675" spans="1:49" ht="14.25" hidden="1" customHeight="1">
      <c r="A675" s="931"/>
      <c r="B675" s="916"/>
      <c r="C675" s="917"/>
      <c r="D675" s="917"/>
      <c r="E675" s="917"/>
      <c r="F675" s="917"/>
      <c r="G675" s="917"/>
      <c r="H675" s="917"/>
      <c r="I675" s="917"/>
      <c r="J675" s="917"/>
      <c r="K675" s="917"/>
      <c r="L675" s="917"/>
      <c r="M675" s="917"/>
      <c r="N675" s="917"/>
      <c r="O675" s="917"/>
      <c r="P675" s="917"/>
      <c r="Q675" s="917"/>
      <c r="R675" s="917"/>
      <c r="S675" s="917"/>
      <c r="T675" s="917"/>
      <c r="U675" s="918"/>
      <c r="V675" s="916"/>
      <c r="W675" s="917"/>
      <c r="X675" s="917"/>
      <c r="Y675" s="917"/>
      <c r="Z675" s="917"/>
      <c r="AA675" s="917"/>
      <c r="AB675" s="917"/>
      <c r="AC675" s="917"/>
      <c r="AD675" s="917"/>
      <c r="AE675" s="917"/>
      <c r="AF675" s="917"/>
      <c r="AG675" s="917"/>
      <c r="AH675" s="917"/>
      <c r="AI675" s="917"/>
      <c r="AJ675" s="917"/>
      <c r="AK675" s="917"/>
      <c r="AL675" s="917"/>
      <c r="AM675" s="917"/>
      <c r="AN675" s="917"/>
      <c r="AO675" s="918"/>
      <c r="AP675" s="935" t="s">
        <v>992</v>
      </c>
      <c r="AQ675" s="936"/>
      <c r="AR675" s="936"/>
      <c r="AS675" s="937"/>
      <c r="AT675" s="938"/>
      <c r="AU675" s="939"/>
      <c r="AV675" s="939"/>
      <c r="AW675" s="940"/>
    </row>
    <row r="676" spans="1:49" ht="14.25" hidden="1" customHeight="1">
      <c r="A676" s="931"/>
      <c r="B676" s="916"/>
      <c r="C676" s="917"/>
      <c r="D676" s="917"/>
      <c r="E676" s="917"/>
      <c r="F676" s="917"/>
      <c r="G676" s="917"/>
      <c r="H676" s="917"/>
      <c r="I676" s="917"/>
      <c r="J676" s="917"/>
      <c r="K676" s="917"/>
      <c r="L676" s="917"/>
      <c r="M676" s="917"/>
      <c r="N676" s="917"/>
      <c r="O676" s="917"/>
      <c r="P676" s="917"/>
      <c r="Q676" s="917"/>
      <c r="R676" s="917"/>
      <c r="S676" s="917"/>
      <c r="T676" s="917"/>
      <c r="U676" s="918"/>
      <c r="V676" s="916"/>
      <c r="W676" s="917"/>
      <c r="X676" s="917"/>
      <c r="Y676" s="917"/>
      <c r="Z676" s="917"/>
      <c r="AA676" s="917"/>
      <c r="AB676" s="917"/>
      <c r="AC676" s="917"/>
      <c r="AD676" s="917"/>
      <c r="AE676" s="917"/>
      <c r="AF676" s="917"/>
      <c r="AG676" s="917"/>
      <c r="AH676" s="917"/>
      <c r="AI676" s="917"/>
      <c r="AJ676" s="917"/>
      <c r="AK676" s="917"/>
      <c r="AL676" s="917"/>
      <c r="AM676" s="917"/>
      <c r="AN676" s="917"/>
      <c r="AO676" s="918"/>
      <c r="AP676" s="935"/>
      <c r="AQ676" s="936"/>
      <c r="AR676" s="936"/>
      <c r="AS676" s="937"/>
      <c r="AT676" s="941"/>
      <c r="AU676" s="942"/>
      <c r="AV676" s="942"/>
      <c r="AW676" s="943"/>
    </row>
    <row r="677" spans="1:49" ht="14.25" hidden="1" customHeight="1">
      <c r="A677" s="931"/>
      <c r="B677" s="916"/>
      <c r="C677" s="917"/>
      <c r="D677" s="917"/>
      <c r="E677" s="917"/>
      <c r="F677" s="917"/>
      <c r="G677" s="917"/>
      <c r="H677" s="917"/>
      <c r="I677" s="917"/>
      <c r="J677" s="917"/>
      <c r="K677" s="917"/>
      <c r="L677" s="917"/>
      <c r="M677" s="917"/>
      <c r="N677" s="917"/>
      <c r="O677" s="917"/>
      <c r="P677" s="917"/>
      <c r="Q677" s="917"/>
      <c r="R677" s="917"/>
      <c r="S677" s="917"/>
      <c r="T677" s="917"/>
      <c r="U677" s="918"/>
      <c r="V677" s="916"/>
      <c r="W677" s="917"/>
      <c r="X677" s="917"/>
      <c r="Y677" s="917"/>
      <c r="Z677" s="917"/>
      <c r="AA677" s="917"/>
      <c r="AB677" s="917"/>
      <c r="AC677" s="917"/>
      <c r="AD677" s="917"/>
      <c r="AE677" s="917"/>
      <c r="AF677" s="917"/>
      <c r="AG677" s="917"/>
      <c r="AH677" s="917"/>
      <c r="AI677" s="917"/>
      <c r="AJ677" s="917"/>
      <c r="AK677" s="917"/>
      <c r="AL677" s="917"/>
      <c r="AM677" s="917"/>
      <c r="AN677" s="917"/>
      <c r="AO677" s="918"/>
      <c r="AP677" s="944" t="s">
        <v>993</v>
      </c>
      <c r="AQ677" s="945"/>
      <c r="AR677" s="945"/>
      <c r="AS677" s="945"/>
      <c r="AT677" s="938"/>
      <c r="AU677" s="939"/>
      <c r="AV677" s="939"/>
      <c r="AW677" s="940"/>
    </row>
    <row r="678" spans="1:49" ht="14.25" hidden="1" customHeight="1">
      <c r="A678" s="931"/>
      <c r="B678" s="916"/>
      <c r="C678" s="917"/>
      <c r="D678" s="917"/>
      <c r="E678" s="917"/>
      <c r="F678" s="917"/>
      <c r="G678" s="917"/>
      <c r="H678" s="917"/>
      <c r="I678" s="917"/>
      <c r="J678" s="917"/>
      <c r="K678" s="917"/>
      <c r="L678" s="917"/>
      <c r="M678" s="917"/>
      <c r="N678" s="917"/>
      <c r="O678" s="917"/>
      <c r="P678" s="917"/>
      <c r="Q678" s="917"/>
      <c r="R678" s="917"/>
      <c r="S678" s="917"/>
      <c r="T678" s="917"/>
      <c r="U678" s="918"/>
      <c r="V678" s="916"/>
      <c r="W678" s="917"/>
      <c r="X678" s="917"/>
      <c r="Y678" s="917"/>
      <c r="Z678" s="917"/>
      <c r="AA678" s="917"/>
      <c r="AB678" s="917"/>
      <c r="AC678" s="917"/>
      <c r="AD678" s="917"/>
      <c r="AE678" s="917"/>
      <c r="AF678" s="917"/>
      <c r="AG678" s="917"/>
      <c r="AH678" s="917"/>
      <c r="AI678" s="917"/>
      <c r="AJ678" s="917"/>
      <c r="AK678" s="917"/>
      <c r="AL678" s="917"/>
      <c r="AM678" s="917"/>
      <c r="AN678" s="917"/>
      <c r="AO678" s="918"/>
      <c r="AP678" s="944"/>
      <c r="AQ678" s="945"/>
      <c r="AR678" s="945"/>
      <c r="AS678" s="945"/>
      <c r="AT678" s="941"/>
      <c r="AU678" s="942"/>
      <c r="AV678" s="942"/>
      <c r="AW678" s="943"/>
    </row>
    <row r="679" spans="1:49" ht="14.25" hidden="1" customHeight="1">
      <c r="A679" s="931"/>
      <c r="B679" s="919"/>
      <c r="C679" s="920"/>
      <c r="D679" s="920"/>
      <c r="E679" s="920"/>
      <c r="F679" s="920"/>
      <c r="G679" s="920"/>
      <c r="H679" s="920"/>
      <c r="I679" s="920"/>
      <c r="J679" s="920"/>
      <c r="K679" s="920"/>
      <c r="L679" s="920"/>
      <c r="M679" s="920"/>
      <c r="N679" s="920"/>
      <c r="O679" s="920"/>
      <c r="P679" s="920"/>
      <c r="Q679" s="920"/>
      <c r="R679" s="920"/>
      <c r="S679" s="920"/>
      <c r="T679" s="920"/>
      <c r="U679" s="921"/>
      <c r="V679" s="919"/>
      <c r="W679" s="920"/>
      <c r="X679" s="920"/>
      <c r="Y679" s="920"/>
      <c r="Z679" s="920"/>
      <c r="AA679" s="920"/>
      <c r="AB679" s="920"/>
      <c r="AC679" s="920"/>
      <c r="AD679" s="920"/>
      <c r="AE679" s="920"/>
      <c r="AF679" s="920"/>
      <c r="AG679" s="920"/>
      <c r="AH679" s="920"/>
      <c r="AI679" s="920"/>
      <c r="AJ679" s="920"/>
      <c r="AK679" s="920"/>
      <c r="AL679" s="920"/>
      <c r="AM679" s="920"/>
      <c r="AN679" s="920"/>
      <c r="AO679" s="921"/>
      <c r="AP679" s="946" t="str">
        <f t="array" aca="1" ref="AP679" ca="1">IF(RepairsPhotoIdentifier93="","",IF(INDIRECT("PropertyInspectionCatagoryPhoto"&amp;RIGHT("0"&amp;RepairsPhotoIdentifier93,2))="","",INDIRECT("PropertyInspectionCatagoryPhoto"&amp;RIGHT("0"&amp;RepairsPhotoIdentifier93,2))))</f>
        <v/>
      </c>
      <c r="AQ679" s="962"/>
      <c r="AR679" s="962"/>
      <c r="AS679" s="962"/>
      <c r="AT679" s="962"/>
      <c r="AU679" s="962"/>
      <c r="AV679" s="962"/>
      <c r="AW679" s="963"/>
    </row>
    <row r="680" spans="1:49" ht="14.25" hidden="1" customHeight="1">
      <c r="A680" s="931">
        <v>94</v>
      </c>
      <c r="B680" s="913"/>
      <c r="C680" s="914"/>
      <c r="D680" s="914"/>
      <c r="E680" s="914"/>
      <c r="F680" s="914"/>
      <c r="G680" s="914"/>
      <c r="H680" s="914"/>
      <c r="I680" s="914"/>
      <c r="J680" s="914"/>
      <c r="K680" s="914"/>
      <c r="L680" s="914"/>
      <c r="M680" s="914"/>
      <c r="N680" s="914"/>
      <c r="O680" s="914"/>
      <c r="P680" s="914"/>
      <c r="Q680" s="914"/>
      <c r="R680" s="914"/>
      <c r="S680" s="914"/>
      <c r="T680" s="914"/>
      <c r="U680" s="915"/>
      <c r="V680" s="913"/>
      <c r="W680" s="914"/>
      <c r="X680" s="914"/>
      <c r="Y680" s="914"/>
      <c r="Z680" s="914"/>
      <c r="AA680" s="914"/>
      <c r="AB680" s="914"/>
      <c r="AC680" s="914"/>
      <c r="AD680" s="914"/>
      <c r="AE680" s="914"/>
      <c r="AF680" s="914"/>
      <c r="AG680" s="914"/>
      <c r="AH680" s="914"/>
      <c r="AI680" s="914"/>
      <c r="AJ680" s="914"/>
      <c r="AK680" s="914"/>
      <c r="AL680" s="914"/>
      <c r="AM680" s="914"/>
      <c r="AN680" s="914"/>
      <c r="AO680" s="915"/>
      <c r="AP680" s="450" t="s">
        <v>990</v>
      </c>
      <c r="AQ680" s="451"/>
      <c r="AR680" s="451"/>
      <c r="AS680" s="452"/>
      <c r="AT680" s="932"/>
      <c r="AU680" s="933"/>
      <c r="AV680" s="933"/>
      <c r="AW680" s="934"/>
    </row>
    <row r="681" spans="1:49" ht="14.25" hidden="1" customHeight="1">
      <c r="A681" s="931"/>
      <c r="B681" s="916"/>
      <c r="C681" s="917"/>
      <c r="D681" s="917"/>
      <c r="E681" s="917"/>
      <c r="F681" s="917"/>
      <c r="G681" s="917"/>
      <c r="H681" s="917"/>
      <c r="I681" s="917"/>
      <c r="J681" s="917"/>
      <c r="K681" s="917"/>
      <c r="L681" s="917"/>
      <c r="M681" s="917"/>
      <c r="N681" s="917"/>
      <c r="O681" s="917"/>
      <c r="P681" s="917"/>
      <c r="Q681" s="917"/>
      <c r="R681" s="917"/>
      <c r="S681" s="917"/>
      <c r="T681" s="917"/>
      <c r="U681" s="918"/>
      <c r="V681" s="916"/>
      <c r="W681" s="917"/>
      <c r="X681" s="917"/>
      <c r="Y681" s="917"/>
      <c r="Z681" s="917"/>
      <c r="AA681" s="917"/>
      <c r="AB681" s="917"/>
      <c r="AC681" s="917"/>
      <c r="AD681" s="917"/>
      <c r="AE681" s="917"/>
      <c r="AF681" s="917"/>
      <c r="AG681" s="917"/>
      <c r="AH681" s="917"/>
      <c r="AI681" s="917"/>
      <c r="AJ681" s="917"/>
      <c r="AK681" s="917"/>
      <c r="AL681" s="917"/>
      <c r="AM681" s="917"/>
      <c r="AN681" s="917"/>
      <c r="AO681" s="918"/>
      <c r="AP681" s="453" t="s">
        <v>991</v>
      </c>
      <c r="AQ681" s="262"/>
      <c r="AR681" s="262"/>
      <c r="AS681" s="262"/>
      <c r="AT681" s="910"/>
      <c r="AU681" s="911"/>
      <c r="AV681" s="911"/>
      <c r="AW681" s="912"/>
    </row>
    <row r="682" spans="1:49" ht="14.25" hidden="1" customHeight="1">
      <c r="A682" s="931"/>
      <c r="B682" s="916"/>
      <c r="C682" s="917"/>
      <c r="D682" s="917"/>
      <c r="E682" s="917"/>
      <c r="F682" s="917"/>
      <c r="G682" s="917"/>
      <c r="H682" s="917"/>
      <c r="I682" s="917"/>
      <c r="J682" s="917"/>
      <c r="K682" s="917"/>
      <c r="L682" s="917"/>
      <c r="M682" s="917"/>
      <c r="N682" s="917"/>
      <c r="O682" s="917"/>
      <c r="P682" s="917"/>
      <c r="Q682" s="917"/>
      <c r="R682" s="917"/>
      <c r="S682" s="917"/>
      <c r="T682" s="917"/>
      <c r="U682" s="918"/>
      <c r="V682" s="916"/>
      <c r="W682" s="917"/>
      <c r="X682" s="917"/>
      <c r="Y682" s="917"/>
      <c r="Z682" s="917"/>
      <c r="AA682" s="917"/>
      <c r="AB682" s="917"/>
      <c r="AC682" s="917"/>
      <c r="AD682" s="917"/>
      <c r="AE682" s="917"/>
      <c r="AF682" s="917"/>
      <c r="AG682" s="917"/>
      <c r="AH682" s="917"/>
      <c r="AI682" s="917"/>
      <c r="AJ682" s="917"/>
      <c r="AK682" s="917"/>
      <c r="AL682" s="917"/>
      <c r="AM682" s="917"/>
      <c r="AN682" s="917"/>
      <c r="AO682" s="918"/>
      <c r="AP682" s="935" t="s">
        <v>992</v>
      </c>
      <c r="AQ682" s="936"/>
      <c r="AR682" s="936"/>
      <c r="AS682" s="937"/>
      <c r="AT682" s="938"/>
      <c r="AU682" s="939"/>
      <c r="AV682" s="939"/>
      <c r="AW682" s="940"/>
    </row>
    <row r="683" spans="1:49" ht="14.25" hidden="1" customHeight="1">
      <c r="A683" s="931"/>
      <c r="B683" s="916"/>
      <c r="C683" s="917"/>
      <c r="D683" s="917"/>
      <c r="E683" s="917"/>
      <c r="F683" s="917"/>
      <c r="G683" s="917"/>
      <c r="H683" s="917"/>
      <c r="I683" s="917"/>
      <c r="J683" s="917"/>
      <c r="K683" s="917"/>
      <c r="L683" s="917"/>
      <c r="M683" s="917"/>
      <c r="N683" s="917"/>
      <c r="O683" s="917"/>
      <c r="P683" s="917"/>
      <c r="Q683" s="917"/>
      <c r="R683" s="917"/>
      <c r="S683" s="917"/>
      <c r="T683" s="917"/>
      <c r="U683" s="918"/>
      <c r="V683" s="916"/>
      <c r="W683" s="917"/>
      <c r="X683" s="917"/>
      <c r="Y683" s="917"/>
      <c r="Z683" s="917"/>
      <c r="AA683" s="917"/>
      <c r="AB683" s="917"/>
      <c r="AC683" s="917"/>
      <c r="AD683" s="917"/>
      <c r="AE683" s="917"/>
      <c r="AF683" s="917"/>
      <c r="AG683" s="917"/>
      <c r="AH683" s="917"/>
      <c r="AI683" s="917"/>
      <c r="AJ683" s="917"/>
      <c r="AK683" s="917"/>
      <c r="AL683" s="917"/>
      <c r="AM683" s="917"/>
      <c r="AN683" s="917"/>
      <c r="AO683" s="918"/>
      <c r="AP683" s="935"/>
      <c r="AQ683" s="936"/>
      <c r="AR683" s="936"/>
      <c r="AS683" s="937"/>
      <c r="AT683" s="941"/>
      <c r="AU683" s="942"/>
      <c r="AV683" s="942"/>
      <c r="AW683" s="943"/>
    </row>
    <row r="684" spans="1:49" ht="14.25" hidden="1" customHeight="1">
      <c r="A684" s="931"/>
      <c r="B684" s="916"/>
      <c r="C684" s="917"/>
      <c r="D684" s="917"/>
      <c r="E684" s="917"/>
      <c r="F684" s="917"/>
      <c r="G684" s="917"/>
      <c r="H684" s="917"/>
      <c r="I684" s="917"/>
      <c r="J684" s="917"/>
      <c r="K684" s="917"/>
      <c r="L684" s="917"/>
      <c r="M684" s="917"/>
      <c r="N684" s="917"/>
      <c r="O684" s="917"/>
      <c r="P684" s="917"/>
      <c r="Q684" s="917"/>
      <c r="R684" s="917"/>
      <c r="S684" s="917"/>
      <c r="T684" s="917"/>
      <c r="U684" s="918"/>
      <c r="V684" s="916"/>
      <c r="W684" s="917"/>
      <c r="X684" s="917"/>
      <c r="Y684" s="917"/>
      <c r="Z684" s="917"/>
      <c r="AA684" s="917"/>
      <c r="AB684" s="917"/>
      <c r="AC684" s="917"/>
      <c r="AD684" s="917"/>
      <c r="AE684" s="917"/>
      <c r="AF684" s="917"/>
      <c r="AG684" s="917"/>
      <c r="AH684" s="917"/>
      <c r="AI684" s="917"/>
      <c r="AJ684" s="917"/>
      <c r="AK684" s="917"/>
      <c r="AL684" s="917"/>
      <c r="AM684" s="917"/>
      <c r="AN684" s="917"/>
      <c r="AO684" s="918"/>
      <c r="AP684" s="944" t="s">
        <v>993</v>
      </c>
      <c r="AQ684" s="945"/>
      <c r="AR684" s="945"/>
      <c r="AS684" s="945"/>
      <c r="AT684" s="938"/>
      <c r="AU684" s="939"/>
      <c r="AV684" s="939"/>
      <c r="AW684" s="940"/>
    </row>
    <row r="685" spans="1:49" ht="14.25" hidden="1" customHeight="1">
      <c r="A685" s="931"/>
      <c r="B685" s="916"/>
      <c r="C685" s="917"/>
      <c r="D685" s="917"/>
      <c r="E685" s="917"/>
      <c r="F685" s="917"/>
      <c r="G685" s="917"/>
      <c r="H685" s="917"/>
      <c r="I685" s="917"/>
      <c r="J685" s="917"/>
      <c r="K685" s="917"/>
      <c r="L685" s="917"/>
      <c r="M685" s="917"/>
      <c r="N685" s="917"/>
      <c r="O685" s="917"/>
      <c r="P685" s="917"/>
      <c r="Q685" s="917"/>
      <c r="R685" s="917"/>
      <c r="S685" s="917"/>
      <c r="T685" s="917"/>
      <c r="U685" s="918"/>
      <c r="V685" s="916"/>
      <c r="W685" s="917"/>
      <c r="X685" s="917"/>
      <c r="Y685" s="917"/>
      <c r="Z685" s="917"/>
      <c r="AA685" s="917"/>
      <c r="AB685" s="917"/>
      <c r="AC685" s="917"/>
      <c r="AD685" s="917"/>
      <c r="AE685" s="917"/>
      <c r="AF685" s="917"/>
      <c r="AG685" s="917"/>
      <c r="AH685" s="917"/>
      <c r="AI685" s="917"/>
      <c r="AJ685" s="917"/>
      <c r="AK685" s="917"/>
      <c r="AL685" s="917"/>
      <c r="AM685" s="917"/>
      <c r="AN685" s="917"/>
      <c r="AO685" s="918"/>
      <c r="AP685" s="944"/>
      <c r="AQ685" s="945"/>
      <c r="AR685" s="945"/>
      <c r="AS685" s="945"/>
      <c r="AT685" s="941"/>
      <c r="AU685" s="942"/>
      <c r="AV685" s="942"/>
      <c r="AW685" s="943"/>
    </row>
    <row r="686" spans="1:49" ht="14.25" hidden="1" customHeight="1">
      <c r="A686" s="931"/>
      <c r="B686" s="919"/>
      <c r="C686" s="920"/>
      <c r="D686" s="920"/>
      <c r="E686" s="920"/>
      <c r="F686" s="920"/>
      <c r="G686" s="920"/>
      <c r="H686" s="920"/>
      <c r="I686" s="920"/>
      <c r="J686" s="920"/>
      <c r="K686" s="920"/>
      <c r="L686" s="920"/>
      <c r="M686" s="920"/>
      <c r="N686" s="920"/>
      <c r="O686" s="920"/>
      <c r="P686" s="920"/>
      <c r="Q686" s="920"/>
      <c r="R686" s="920"/>
      <c r="S686" s="920"/>
      <c r="T686" s="920"/>
      <c r="U686" s="921"/>
      <c r="V686" s="919"/>
      <c r="W686" s="920"/>
      <c r="X686" s="920"/>
      <c r="Y686" s="920"/>
      <c r="Z686" s="920"/>
      <c r="AA686" s="920"/>
      <c r="AB686" s="920"/>
      <c r="AC686" s="920"/>
      <c r="AD686" s="920"/>
      <c r="AE686" s="920"/>
      <c r="AF686" s="920"/>
      <c r="AG686" s="920"/>
      <c r="AH686" s="920"/>
      <c r="AI686" s="920"/>
      <c r="AJ686" s="920"/>
      <c r="AK686" s="920"/>
      <c r="AL686" s="920"/>
      <c r="AM686" s="920"/>
      <c r="AN686" s="920"/>
      <c r="AO686" s="921"/>
      <c r="AP686" s="946" t="str">
        <f t="array" aca="1" ref="AP686" ca="1">IF(RepairsPhotoIdentifier94="","",IF(INDIRECT("PropertyInspectionCatagoryPhoto"&amp;RIGHT("0"&amp;RepairsPhotoIdentifier94,2))="","",INDIRECT("PropertyInspectionCatagoryPhoto"&amp;RIGHT("0"&amp;RepairsPhotoIdentifier94,2))))</f>
        <v/>
      </c>
      <c r="AQ686" s="962"/>
      <c r="AR686" s="962"/>
      <c r="AS686" s="962"/>
      <c r="AT686" s="962"/>
      <c r="AU686" s="962"/>
      <c r="AV686" s="962"/>
      <c r="AW686" s="963"/>
    </row>
    <row r="687" spans="1:49" ht="14.25" hidden="1" customHeight="1">
      <c r="A687" s="931">
        <v>95</v>
      </c>
      <c r="B687" s="913"/>
      <c r="C687" s="914"/>
      <c r="D687" s="914"/>
      <c r="E687" s="914"/>
      <c r="F687" s="914"/>
      <c r="G687" s="914"/>
      <c r="H687" s="914"/>
      <c r="I687" s="914"/>
      <c r="J687" s="914"/>
      <c r="K687" s="914"/>
      <c r="L687" s="914"/>
      <c r="M687" s="914"/>
      <c r="N687" s="914"/>
      <c r="O687" s="914"/>
      <c r="P687" s="914"/>
      <c r="Q687" s="914"/>
      <c r="R687" s="914"/>
      <c r="S687" s="914"/>
      <c r="T687" s="914"/>
      <c r="U687" s="915"/>
      <c r="V687" s="913"/>
      <c r="W687" s="914"/>
      <c r="X687" s="914"/>
      <c r="Y687" s="914"/>
      <c r="Z687" s="914"/>
      <c r="AA687" s="914"/>
      <c r="AB687" s="914"/>
      <c r="AC687" s="914"/>
      <c r="AD687" s="914"/>
      <c r="AE687" s="914"/>
      <c r="AF687" s="914"/>
      <c r="AG687" s="914"/>
      <c r="AH687" s="914"/>
      <c r="AI687" s="914"/>
      <c r="AJ687" s="914"/>
      <c r="AK687" s="914"/>
      <c r="AL687" s="914"/>
      <c r="AM687" s="914"/>
      <c r="AN687" s="914"/>
      <c r="AO687" s="915"/>
      <c r="AP687" s="450" t="s">
        <v>990</v>
      </c>
      <c r="AQ687" s="451"/>
      <c r="AR687" s="451"/>
      <c r="AS687" s="452"/>
      <c r="AT687" s="932"/>
      <c r="AU687" s="933"/>
      <c r="AV687" s="933"/>
      <c r="AW687" s="934"/>
    </row>
    <row r="688" spans="1:49" ht="14.25" hidden="1" customHeight="1">
      <c r="A688" s="931"/>
      <c r="B688" s="916"/>
      <c r="C688" s="917"/>
      <c r="D688" s="917"/>
      <c r="E688" s="917"/>
      <c r="F688" s="917"/>
      <c r="G688" s="917"/>
      <c r="H688" s="917"/>
      <c r="I688" s="917"/>
      <c r="J688" s="917"/>
      <c r="K688" s="917"/>
      <c r="L688" s="917"/>
      <c r="M688" s="917"/>
      <c r="N688" s="917"/>
      <c r="O688" s="917"/>
      <c r="P688" s="917"/>
      <c r="Q688" s="917"/>
      <c r="R688" s="917"/>
      <c r="S688" s="917"/>
      <c r="T688" s="917"/>
      <c r="U688" s="918"/>
      <c r="V688" s="916"/>
      <c r="W688" s="917"/>
      <c r="X688" s="917"/>
      <c r="Y688" s="917"/>
      <c r="Z688" s="917"/>
      <c r="AA688" s="917"/>
      <c r="AB688" s="917"/>
      <c r="AC688" s="917"/>
      <c r="AD688" s="917"/>
      <c r="AE688" s="917"/>
      <c r="AF688" s="917"/>
      <c r="AG688" s="917"/>
      <c r="AH688" s="917"/>
      <c r="AI688" s="917"/>
      <c r="AJ688" s="917"/>
      <c r="AK688" s="917"/>
      <c r="AL688" s="917"/>
      <c r="AM688" s="917"/>
      <c r="AN688" s="917"/>
      <c r="AO688" s="918"/>
      <c r="AP688" s="453" t="s">
        <v>994</v>
      </c>
      <c r="AQ688" s="262"/>
      <c r="AR688" s="262"/>
      <c r="AS688" s="262"/>
      <c r="AT688" s="910"/>
      <c r="AU688" s="911"/>
      <c r="AV688" s="911"/>
      <c r="AW688" s="912"/>
    </row>
    <row r="689" spans="1:49" ht="14.25" hidden="1" customHeight="1">
      <c r="A689" s="931"/>
      <c r="B689" s="916"/>
      <c r="C689" s="917"/>
      <c r="D689" s="917"/>
      <c r="E689" s="917"/>
      <c r="F689" s="917"/>
      <c r="G689" s="917"/>
      <c r="H689" s="917"/>
      <c r="I689" s="917"/>
      <c r="J689" s="917"/>
      <c r="K689" s="917"/>
      <c r="L689" s="917"/>
      <c r="M689" s="917"/>
      <c r="N689" s="917"/>
      <c r="O689" s="917"/>
      <c r="P689" s="917"/>
      <c r="Q689" s="917"/>
      <c r="R689" s="917"/>
      <c r="S689" s="917"/>
      <c r="T689" s="917"/>
      <c r="U689" s="918"/>
      <c r="V689" s="916"/>
      <c r="W689" s="917"/>
      <c r="X689" s="917"/>
      <c r="Y689" s="917"/>
      <c r="Z689" s="917"/>
      <c r="AA689" s="917"/>
      <c r="AB689" s="917"/>
      <c r="AC689" s="917"/>
      <c r="AD689" s="917"/>
      <c r="AE689" s="917"/>
      <c r="AF689" s="917"/>
      <c r="AG689" s="917"/>
      <c r="AH689" s="917"/>
      <c r="AI689" s="917"/>
      <c r="AJ689" s="917"/>
      <c r="AK689" s="917"/>
      <c r="AL689" s="917"/>
      <c r="AM689" s="917"/>
      <c r="AN689" s="917"/>
      <c r="AO689" s="918"/>
      <c r="AP689" s="935" t="s">
        <v>992</v>
      </c>
      <c r="AQ689" s="936"/>
      <c r="AR689" s="936"/>
      <c r="AS689" s="937"/>
      <c r="AT689" s="938"/>
      <c r="AU689" s="939"/>
      <c r="AV689" s="939"/>
      <c r="AW689" s="940"/>
    </row>
    <row r="690" spans="1:49" ht="14.25" hidden="1" customHeight="1">
      <c r="A690" s="931"/>
      <c r="B690" s="916"/>
      <c r="C690" s="917"/>
      <c r="D690" s="917"/>
      <c r="E690" s="917"/>
      <c r="F690" s="917"/>
      <c r="G690" s="917"/>
      <c r="H690" s="917"/>
      <c r="I690" s="917"/>
      <c r="J690" s="917"/>
      <c r="K690" s="917"/>
      <c r="L690" s="917"/>
      <c r="M690" s="917"/>
      <c r="N690" s="917"/>
      <c r="O690" s="917"/>
      <c r="P690" s="917"/>
      <c r="Q690" s="917"/>
      <c r="R690" s="917"/>
      <c r="S690" s="917"/>
      <c r="T690" s="917"/>
      <c r="U690" s="918"/>
      <c r="V690" s="916"/>
      <c r="W690" s="917"/>
      <c r="X690" s="917"/>
      <c r="Y690" s="917"/>
      <c r="Z690" s="917"/>
      <c r="AA690" s="917"/>
      <c r="AB690" s="917"/>
      <c r="AC690" s="917"/>
      <c r="AD690" s="917"/>
      <c r="AE690" s="917"/>
      <c r="AF690" s="917"/>
      <c r="AG690" s="917"/>
      <c r="AH690" s="917"/>
      <c r="AI690" s="917"/>
      <c r="AJ690" s="917"/>
      <c r="AK690" s="917"/>
      <c r="AL690" s="917"/>
      <c r="AM690" s="917"/>
      <c r="AN690" s="917"/>
      <c r="AO690" s="918"/>
      <c r="AP690" s="935"/>
      <c r="AQ690" s="936"/>
      <c r="AR690" s="936"/>
      <c r="AS690" s="937"/>
      <c r="AT690" s="941"/>
      <c r="AU690" s="942"/>
      <c r="AV690" s="942"/>
      <c r="AW690" s="943"/>
    </row>
    <row r="691" spans="1:49" ht="14.25" hidden="1" customHeight="1">
      <c r="A691" s="931"/>
      <c r="B691" s="916"/>
      <c r="C691" s="917"/>
      <c r="D691" s="917"/>
      <c r="E691" s="917"/>
      <c r="F691" s="917"/>
      <c r="G691" s="917"/>
      <c r="H691" s="917"/>
      <c r="I691" s="917"/>
      <c r="J691" s="917"/>
      <c r="K691" s="917"/>
      <c r="L691" s="917"/>
      <c r="M691" s="917"/>
      <c r="N691" s="917"/>
      <c r="O691" s="917"/>
      <c r="P691" s="917"/>
      <c r="Q691" s="917"/>
      <c r="R691" s="917"/>
      <c r="S691" s="917"/>
      <c r="T691" s="917"/>
      <c r="U691" s="918"/>
      <c r="V691" s="916"/>
      <c r="W691" s="917"/>
      <c r="X691" s="917"/>
      <c r="Y691" s="917"/>
      <c r="Z691" s="917"/>
      <c r="AA691" s="917"/>
      <c r="AB691" s="917"/>
      <c r="AC691" s="917"/>
      <c r="AD691" s="917"/>
      <c r="AE691" s="917"/>
      <c r="AF691" s="917"/>
      <c r="AG691" s="917"/>
      <c r="AH691" s="917"/>
      <c r="AI691" s="917"/>
      <c r="AJ691" s="917"/>
      <c r="AK691" s="917"/>
      <c r="AL691" s="917"/>
      <c r="AM691" s="917"/>
      <c r="AN691" s="917"/>
      <c r="AO691" s="918"/>
      <c r="AP691" s="944" t="s">
        <v>993</v>
      </c>
      <c r="AQ691" s="945"/>
      <c r="AR691" s="945"/>
      <c r="AS691" s="945"/>
      <c r="AT691" s="938"/>
      <c r="AU691" s="939"/>
      <c r="AV691" s="939"/>
      <c r="AW691" s="940"/>
    </row>
    <row r="692" spans="1:49" ht="14.25" hidden="1" customHeight="1">
      <c r="A692" s="931"/>
      <c r="B692" s="916"/>
      <c r="C692" s="917"/>
      <c r="D692" s="917"/>
      <c r="E692" s="917"/>
      <c r="F692" s="917"/>
      <c r="G692" s="917"/>
      <c r="H692" s="917"/>
      <c r="I692" s="917"/>
      <c r="J692" s="917"/>
      <c r="K692" s="917"/>
      <c r="L692" s="917"/>
      <c r="M692" s="917"/>
      <c r="N692" s="917"/>
      <c r="O692" s="917"/>
      <c r="P692" s="917"/>
      <c r="Q692" s="917"/>
      <c r="R692" s="917"/>
      <c r="S692" s="917"/>
      <c r="T692" s="917"/>
      <c r="U692" s="918"/>
      <c r="V692" s="916"/>
      <c r="W692" s="917"/>
      <c r="X692" s="917"/>
      <c r="Y692" s="917"/>
      <c r="Z692" s="917"/>
      <c r="AA692" s="917"/>
      <c r="AB692" s="917"/>
      <c r="AC692" s="917"/>
      <c r="AD692" s="917"/>
      <c r="AE692" s="917"/>
      <c r="AF692" s="917"/>
      <c r="AG692" s="917"/>
      <c r="AH692" s="917"/>
      <c r="AI692" s="917"/>
      <c r="AJ692" s="917"/>
      <c r="AK692" s="917"/>
      <c r="AL692" s="917"/>
      <c r="AM692" s="917"/>
      <c r="AN692" s="917"/>
      <c r="AO692" s="918"/>
      <c r="AP692" s="944"/>
      <c r="AQ692" s="945"/>
      <c r="AR692" s="945"/>
      <c r="AS692" s="945"/>
      <c r="AT692" s="941"/>
      <c r="AU692" s="942"/>
      <c r="AV692" s="942"/>
      <c r="AW692" s="943"/>
    </row>
    <row r="693" spans="1:49" ht="14.25" hidden="1" customHeight="1">
      <c r="A693" s="931"/>
      <c r="B693" s="919"/>
      <c r="C693" s="920"/>
      <c r="D693" s="920"/>
      <c r="E693" s="920"/>
      <c r="F693" s="920"/>
      <c r="G693" s="920"/>
      <c r="H693" s="920"/>
      <c r="I693" s="920"/>
      <c r="J693" s="920"/>
      <c r="K693" s="920"/>
      <c r="L693" s="920"/>
      <c r="M693" s="920"/>
      <c r="N693" s="920"/>
      <c r="O693" s="920"/>
      <c r="P693" s="920"/>
      <c r="Q693" s="920"/>
      <c r="R693" s="920"/>
      <c r="S693" s="920"/>
      <c r="T693" s="920"/>
      <c r="U693" s="921"/>
      <c r="V693" s="919"/>
      <c r="W693" s="920"/>
      <c r="X693" s="920"/>
      <c r="Y693" s="920"/>
      <c r="Z693" s="920"/>
      <c r="AA693" s="920"/>
      <c r="AB693" s="920"/>
      <c r="AC693" s="920"/>
      <c r="AD693" s="920"/>
      <c r="AE693" s="920"/>
      <c r="AF693" s="920"/>
      <c r="AG693" s="920"/>
      <c r="AH693" s="920"/>
      <c r="AI693" s="920"/>
      <c r="AJ693" s="920"/>
      <c r="AK693" s="920"/>
      <c r="AL693" s="920"/>
      <c r="AM693" s="920"/>
      <c r="AN693" s="920"/>
      <c r="AO693" s="921"/>
      <c r="AP693" s="946" t="str">
        <f t="array" aca="1" ref="AP693" ca="1">IF(RepairsPhotoIdentifier95="","",IF(INDIRECT("PropertyInspectionCatagoryPhoto"&amp;RIGHT("0"&amp;RepairsPhotoIdentifier95,2))="","",INDIRECT("PropertyInspectionCatagoryPhoto"&amp;RIGHT("0"&amp;RepairsPhotoIdentifier95,2))))</f>
        <v/>
      </c>
      <c r="AQ693" s="962"/>
      <c r="AR693" s="962"/>
      <c r="AS693" s="962"/>
      <c r="AT693" s="962"/>
      <c r="AU693" s="962"/>
      <c r="AV693" s="962"/>
      <c r="AW693" s="963"/>
    </row>
    <row r="694" spans="1:49" ht="14.25" hidden="1" customHeight="1">
      <c r="A694" s="931">
        <v>96</v>
      </c>
      <c r="B694" s="913"/>
      <c r="C694" s="914"/>
      <c r="D694" s="914"/>
      <c r="E694" s="914"/>
      <c r="F694" s="914"/>
      <c r="G694" s="914"/>
      <c r="H694" s="914"/>
      <c r="I694" s="914"/>
      <c r="J694" s="914"/>
      <c r="K694" s="914"/>
      <c r="L694" s="914"/>
      <c r="M694" s="914"/>
      <c r="N694" s="914"/>
      <c r="O694" s="914"/>
      <c r="P694" s="914"/>
      <c r="Q694" s="914"/>
      <c r="R694" s="914"/>
      <c r="S694" s="914"/>
      <c r="T694" s="914"/>
      <c r="U694" s="915"/>
      <c r="V694" s="913"/>
      <c r="W694" s="914"/>
      <c r="X694" s="914"/>
      <c r="Y694" s="914"/>
      <c r="Z694" s="914"/>
      <c r="AA694" s="914"/>
      <c r="AB694" s="914"/>
      <c r="AC694" s="914"/>
      <c r="AD694" s="914"/>
      <c r="AE694" s="914"/>
      <c r="AF694" s="914"/>
      <c r="AG694" s="914"/>
      <c r="AH694" s="914"/>
      <c r="AI694" s="914"/>
      <c r="AJ694" s="914"/>
      <c r="AK694" s="914"/>
      <c r="AL694" s="914"/>
      <c r="AM694" s="914"/>
      <c r="AN694" s="914"/>
      <c r="AO694" s="915"/>
      <c r="AP694" s="450" t="s">
        <v>990</v>
      </c>
      <c r="AQ694" s="451"/>
      <c r="AR694" s="451"/>
      <c r="AS694" s="452"/>
      <c r="AT694" s="932"/>
      <c r="AU694" s="933"/>
      <c r="AV694" s="933"/>
      <c r="AW694" s="934"/>
    </row>
    <row r="695" spans="1:49" ht="14.25" hidden="1" customHeight="1">
      <c r="A695" s="931"/>
      <c r="B695" s="916"/>
      <c r="C695" s="917"/>
      <c r="D695" s="917"/>
      <c r="E695" s="917"/>
      <c r="F695" s="917"/>
      <c r="G695" s="917"/>
      <c r="H695" s="917"/>
      <c r="I695" s="917"/>
      <c r="J695" s="917"/>
      <c r="K695" s="917"/>
      <c r="L695" s="917"/>
      <c r="M695" s="917"/>
      <c r="N695" s="917"/>
      <c r="O695" s="917"/>
      <c r="P695" s="917"/>
      <c r="Q695" s="917"/>
      <c r="R695" s="917"/>
      <c r="S695" s="917"/>
      <c r="T695" s="917"/>
      <c r="U695" s="918"/>
      <c r="V695" s="916"/>
      <c r="W695" s="917"/>
      <c r="X695" s="917"/>
      <c r="Y695" s="917"/>
      <c r="Z695" s="917"/>
      <c r="AA695" s="917"/>
      <c r="AB695" s="917"/>
      <c r="AC695" s="917"/>
      <c r="AD695" s="917"/>
      <c r="AE695" s="917"/>
      <c r="AF695" s="917"/>
      <c r="AG695" s="917"/>
      <c r="AH695" s="917"/>
      <c r="AI695" s="917"/>
      <c r="AJ695" s="917"/>
      <c r="AK695" s="917"/>
      <c r="AL695" s="917"/>
      <c r="AM695" s="917"/>
      <c r="AN695" s="917"/>
      <c r="AO695" s="918"/>
      <c r="AP695" s="453" t="s">
        <v>991</v>
      </c>
      <c r="AQ695" s="262"/>
      <c r="AR695" s="262"/>
      <c r="AS695" s="262"/>
      <c r="AT695" s="910"/>
      <c r="AU695" s="911"/>
      <c r="AV695" s="911"/>
      <c r="AW695" s="912"/>
    </row>
    <row r="696" spans="1:49" ht="14.25" hidden="1" customHeight="1">
      <c r="A696" s="931"/>
      <c r="B696" s="916"/>
      <c r="C696" s="917"/>
      <c r="D696" s="917"/>
      <c r="E696" s="917"/>
      <c r="F696" s="917"/>
      <c r="G696" s="917"/>
      <c r="H696" s="917"/>
      <c r="I696" s="917"/>
      <c r="J696" s="917"/>
      <c r="K696" s="917"/>
      <c r="L696" s="917"/>
      <c r="M696" s="917"/>
      <c r="N696" s="917"/>
      <c r="O696" s="917"/>
      <c r="P696" s="917"/>
      <c r="Q696" s="917"/>
      <c r="R696" s="917"/>
      <c r="S696" s="917"/>
      <c r="T696" s="917"/>
      <c r="U696" s="918"/>
      <c r="V696" s="916"/>
      <c r="W696" s="917"/>
      <c r="X696" s="917"/>
      <c r="Y696" s="917"/>
      <c r="Z696" s="917"/>
      <c r="AA696" s="917"/>
      <c r="AB696" s="917"/>
      <c r="AC696" s="917"/>
      <c r="AD696" s="917"/>
      <c r="AE696" s="917"/>
      <c r="AF696" s="917"/>
      <c r="AG696" s="917"/>
      <c r="AH696" s="917"/>
      <c r="AI696" s="917"/>
      <c r="AJ696" s="917"/>
      <c r="AK696" s="917"/>
      <c r="AL696" s="917"/>
      <c r="AM696" s="917"/>
      <c r="AN696" s="917"/>
      <c r="AO696" s="918"/>
      <c r="AP696" s="935" t="s">
        <v>992</v>
      </c>
      <c r="AQ696" s="936"/>
      <c r="AR696" s="936"/>
      <c r="AS696" s="937"/>
      <c r="AT696" s="938"/>
      <c r="AU696" s="939"/>
      <c r="AV696" s="939"/>
      <c r="AW696" s="940"/>
    </row>
    <row r="697" spans="1:49" ht="14.25" hidden="1" customHeight="1">
      <c r="A697" s="931"/>
      <c r="B697" s="916"/>
      <c r="C697" s="917"/>
      <c r="D697" s="917"/>
      <c r="E697" s="917"/>
      <c r="F697" s="917"/>
      <c r="G697" s="917"/>
      <c r="H697" s="917"/>
      <c r="I697" s="917"/>
      <c r="J697" s="917"/>
      <c r="K697" s="917"/>
      <c r="L697" s="917"/>
      <c r="M697" s="917"/>
      <c r="N697" s="917"/>
      <c r="O697" s="917"/>
      <c r="P697" s="917"/>
      <c r="Q697" s="917"/>
      <c r="R697" s="917"/>
      <c r="S697" s="917"/>
      <c r="T697" s="917"/>
      <c r="U697" s="918"/>
      <c r="V697" s="916"/>
      <c r="W697" s="917"/>
      <c r="X697" s="917"/>
      <c r="Y697" s="917"/>
      <c r="Z697" s="917"/>
      <c r="AA697" s="917"/>
      <c r="AB697" s="917"/>
      <c r="AC697" s="917"/>
      <c r="AD697" s="917"/>
      <c r="AE697" s="917"/>
      <c r="AF697" s="917"/>
      <c r="AG697" s="917"/>
      <c r="AH697" s="917"/>
      <c r="AI697" s="917"/>
      <c r="AJ697" s="917"/>
      <c r="AK697" s="917"/>
      <c r="AL697" s="917"/>
      <c r="AM697" s="917"/>
      <c r="AN697" s="917"/>
      <c r="AO697" s="918"/>
      <c r="AP697" s="935"/>
      <c r="AQ697" s="936"/>
      <c r="AR697" s="936"/>
      <c r="AS697" s="937"/>
      <c r="AT697" s="941"/>
      <c r="AU697" s="942"/>
      <c r="AV697" s="942"/>
      <c r="AW697" s="943"/>
    </row>
    <row r="698" spans="1:49" ht="14.25" hidden="1" customHeight="1">
      <c r="A698" s="931"/>
      <c r="B698" s="916"/>
      <c r="C698" s="917"/>
      <c r="D698" s="917"/>
      <c r="E698" s="917"/>
      <c r="F698" s="917"/>
      <c r="G698" s="917"/>
      <c r="H698" s="917"/>
      <c r="I698" s="917"/>
      <c r="J698" s="917"/>
      <c r="K698" s="917"/>
      <c r="L698" s="917"/>
      <c r="M698" s="917"/>
      <c r="N698" s="917"/>
      <c r="O698" s="917"/>
      <c r="P698" s="917"/>
      <c r="Q698" s="917"/>
      <c r="R698" s="917"/>
      <c r="S698" s="917"/>
      <c r="T698" s="917"/>
      <c r="U698" s="918"/>
      <c r="V698" s="916"/>
      <c r="W698" s="917"/>
      <c r="X698" s="917"/>
      <c r="Y698" s="917"/>
      <c r="Z698" s="917"/>
      <c r="AA698" s="917"/>
      <c r="AB698" s="917"/>
      <c r="AC698" s="917"/>
      <c r="AD698" s="917"/>
      <c r="AE698" s="917"/>
      <c r="AF698" s="917"/>
      <c r="AG698" s="917"/>
      <c r="AH698" s="917"/>
      <c r="AI698" s="917"/>
      <c r="AJ698" s="917"/>
      <c r="AK698" s="917"/>
      <c r="AL698" s="917"/>
      <c r="AM698" s="917"/>
      <c r="AN698" s="917"/>
      <c r="AO698" s="918"/>
      <c r="AP698" s="944" t="s">
        <v>993</v>
      </c>
      <c r="AQ698" s="945"/>
      <c r="AR698" s="945"/>
      <c r="AS698" s="945"/>
      <c r="AT698" s="938"/>
      <c r="AU698" s="939"/>
      <c r="AV698" s="939"/>
      <c r="AW698" s="940"/>
    </row>
    <row r="699" spans="1:49" ht="14.25" hidden="1" customHeight="1">
      <c r="A699" s="931"/>
      <c r="B699" s="916"/>
      <c r="C699" s="917"/>
      <c r="D699" s="917"/>
      <c r="E699" s="917"/>
      <c r="F699" s="917"/>
      <c r="G699" s="917"/>
      <c r="H699" s="917"/>
      <c r="I699" s="917"/>
      <c r="J699" s="917"/>
      <c r="K699" s="917"/>
      <c r="L699" s="917"/>
      <c r="M699" s="917"/>
      <c r="N699" s="917"/>
      <c r="O699" s="917"/>
      <c r="P699" s="917"/>
      <c r="Q699" s="917"/>
      <c r="R699" s="917"/>
      <c r="S699" s="917"/>
      <c r="T699" s="917"/>
      <c r="U699" s="918"/>
      <c r="V699" s="916"/>
      <c r="W699" s="917"/>
      <c r="X699" s="917"/>
      <c r="Y699" s="917"/>
      <c r="Z699" s="917"/>
      <c r="AA699" s="917"/>
      <c r="AB699" s="917"/>
      <c r="AC699" s="917"/>
      <c r="AD699" s="917"/>
      <c r="AE699" s="917"/>
      <c r="AF699" s="917"/>
      <c r="AG699" s="917"/>
      <c r="AH699" s="917"/>
      <c r="AI699" s="917"/>
      <c r="AJ699" s="917"/>
      <c r="AK699" s="917"/>
      <c r="AL699" s="917"/>
      <c r="AM699" s="917"/>
      <c r="AN699" s="917"/>
      <c r="AO699" s="918"/>
      <c r="AP699" s="944"/>
      <c r="AQ699" s="945"/>
      <c r="AR699" s="945"/>
      <c r="AS699" s="945"/>
      <c r="AT699" s="941"/>
      <c r="AU699" s="942"/>
      <c r="AV699" s="942"/>
      <c r="AW699" s="943"/>
    </row>
    <row r="700" spans="1:49" ht="14.25" hidden="1" customHeight="1">
      <c r="A700" s="931"/>
      <c r="B700" s="919"/>
      <c r="C700" s="920"/>
      <c r="D700" s="920"/>
      <c r="E700" s="920"/>
      <c r="F700" s="920"/>
      <c r="G700" s="920"/>
      <c r="H700" s="920"/>
      <c r="I700" s="920"/>
      <c r="J700" s="920"/>
      <c r="K700" s="920"/>
      <c r="L700" s="920"/>
      <c r="M700" s="920"/>
      <c r="N700" s="920"/>
      <c r="O700" s="920"/>
      <c r="P700" s="920"/>
      <c r="Q700" s="920"/>
      <c r="R700" s="920"/>
      <c r="S700" s="920"/>
      <c r="T700" s="920"/>
      <c r="U700" s="921"/>
      <c r="V700" s="919"/>
      <c r="W700" s="920"/>
      <c r="X700" s="920"/>
      <c r="Y700" s="920"/>
      <c r="Z700" s="920"/>
      <c r="AA700" s="920"/>
      <c r="AB700" s="920"/>
      <c r="AC700" s="920"/>
      <c r="AD700" s="920"/>
      <c r="AE700" s="920"/>
      <c r="AF700" s="920"/>
      <c r="AG700" s="920"/>
      <c r="AH700" s="920"/>
      <c r="AI700" s="920"/>
      <c r="AJ700" s="920"/>
      <c r="AK700" s="920"/>
      <c r="AL700" s="920"/>
      <c r="AM700" s="920"/>
      <c r="AN700" s="920"/>
      <c r="AO700" s="921"/>
      <c r="AP700" s="946" t="str">
        <f t="array" aca="1" ref="AP700" ca="1">IF(RepairsPhotoIdentifier96="","",IF(INDIRECT("PropertyInspectionCatagoryPhoto"&amp;RIGHT("0"&amp;RepairsPhotoIdentifier96,2))="","",INDIRECT("PropertyInspectionCatagoryPhoto"&amp;RIGHT("0"&amp;RepairsPhotoIdentifier96,2))))</f>
        <v/>
      </c>
      <c r="AQ700" s="962"/>
      <c r="AR700" s="962"/>
      <c r="AS700" s="962"/>
      <c r="AT700" s="962"/>
      <c r="AU700" s="962"/>
      <c r="AV700" s="962"/>
      <c r="AW700" s="963"/>
    </row>
    <row r="701" spans="1:49" ht="14.25" hidden="1" customHeight="1">
      <c r="A701" s="931">
        <v>97</v>
      </c>
      <c r="B701" s="913"/>
      <c r="C701" s="914"/>
      <c r="D701" s="914"/>
      <c r="E701" s="914"/>
      <c r="F701" s="914"/>
      <c r="G701" s="914"/>
      <c r="H701" s="914"/>
      <c r="I701" s="914"/>
      <c r="J701" s="914"/>
      <c r="K701" s="914"/>
      <c r="L701" s="914"/>
      <c r="M701" s="914"/>
      <c r="N701" s="914"/>
      <c r="O701" s="914"/>
      <c r="P701" s="914"/>
      <c r="Q701" s="914"/>
      <c r="R701" s="914"/>
      <c r="S701" s="914"/>
      <c r="T701" s="914"/>
      <c r="U701" s="915"/>
      <c r="V701" s="913"/>
      <c r="W701" s="914"/>
      <c r="X701" s="914"/>
      <c r="Y701" s="914"/>
      <c r="Z701" s="914"/>
      <c r="AA701" s="914"/>
      <c r="AB701" s="914"/>
      <c r="AC701" s="914"/>
      <c r="AD701" s="914"/>
      <c r="AE701" s="914"/>
      <c r="AF701" s="914"/>
      <c r="AG701" s="914"/>
      <c r="AH701" s="914"/>
      <c r="AI701" s="914"/>
      <c r="AJ701" s="914"/>
      <c r="AK701" s="914"/>
      <c r="AL701" s="914"/>
      <c r="AM701" s="914"/>
      <c r="AN701" s="914"/>
      <c r="AO701" s="915"/>
      <c r="AP701" s="450" t="s">
        <v>990</v>
      </c>
      <c r="AQ701" s="451"/>
      <c r="AR701" s="451"/>
      <c r="AS701" s="452"/>
      <c r="AT701" s="932"/>
      <c r="AU701" s="933"/>
      <c r="AV701" s="933"/>
      <c r="AW701" s="934"/>
    </row>
    <row r="702" spans="1:49" ht="14.25" hidden="1" customHeight="1">
      <c r="A702" s="931"/>
      <c r="B702" s="916"/>
      <c r="C702" s="917"/>
      <c r="D702" s="917"/>
      <c r="E702" s="917"/>
      <c r="F702" s="917"/>
      <c r="G702" s="917"/>
      <c r="H702" s="917"/>
      <c r="I702" s="917"/>
      <c r="J702" s="917"/>
      <c r="K702" s="917"/>
      <c r="L702" s="917"/>
      <c r="M702" s="917"/>
      <c r="N702" s="917"/>
      <c r="O702" s="917"/>
      <c r="P702" s="917"/>
      <c r="Q702" s="917"/>
      <c r="R702" s="917"/>
      <c r="S702" s="917"/>
      <c r="T702" s="917"/>
      <c r="U702" s="918"/>
      <c r="V702" s="916"/>
      <c r="W702" s="917"/>
      <c r="X702" s="917"/>
      <c r="Y702" s="917"/>
      <c r="Z702" s="917"/>
      <c r="AA702" s="917"/>
      <c r="AB702" s="917"/>
      <c r="AC702" s="917"/>
      <c r="AD702" s="917"/>
      <c r="AE702" s="917"/>
      <c r="AF702" s="917"/>
      <c r="AG702" s="917"/>
      <c r="AH702" s="917"/>
      <c r="AI702" s="917"/>
      <c r="AJ702" s="917"/>
      <c r="AK702" s="917"/>
      <c r="AL702" s="917"/>
      <c r="AM702" s="917"/>
      <c r="AN702" s="917"/>
      <c r="AO702" s="918"/>
      <c r="AP702" s="453" t="s">
        <v>994</v>
      </c>
      <c r="AQ702" s="262"/>
      <c r="AR702" s="262"/>
      <c r="AS702" s="262"/>
      <c r="AT702" s="910"/>
      <c r="AU702" s="911"/>
      <c r="AV702" s="911"/>
      <c r="AW702" s="912"/>
    </row>
    <row r="703" spans="1:49" ht="14.25" hidden="1" customHeight="1">
      <c r="A703" s="931"/>
      <c r="B703" s="916"/>
      <c r="C703" s="917"/>
      <c r="D703" s="917"/>
      <c r="E703" s="917"/>
      <c r="F703" s="917"/>
      <c r="G703" s="917"/>
      <c r="H703" s="917"/>
      <c r="I703" s="917"/>
      <c r="J703" s="917"/>
      <c r="K703" s="917"/>
      <c r="L703" s="917"/>
      <c r="M703" s="917"/>
      <c r="N703" s="917"/>
      <c r="O703" s="917"/>
      <c r="P703" s="917"/>
      <c r="Q703" s="917"/>
      <c r="R703" s="917"/>
      <c r="S703" s="917"/>
      <c r="T703" s="917"/>
      <c r="U703" s="918"/>
      <c r="V703" s="916"/>
      <c r="W703" s="917"/>
      <c r="X703" s="917"/>
      <c r="Y703" s="917"/>
      <c r="Z703" s="917"/>
      <c r="AA703" s="917"/>
      <c r="AB703" s="917"/>
      <c r="AC703" s="917"/>
      <c r="AD703" s="917"/>
      <c r="AE703" s="917"/>
      <c r="AF703" s="917"/>
      <c r="AG703" s="917"/>
      <c r="AH703" s="917"/>
      <c r="AI703" s="917"/>
      <c r="AJ703" s="917"/>
      <c r="AK703" s="917"/>
      <c r="AL703" s="917"/>
      <c r="AM703" s="917"/>
      <c r="AN703" s="917"/>
      <c r="AO703" s="918"/>
      <c r="AP703" s="935" t="s">
        <v>992</v>
      </c>
      <c r="AQ703" s="936"/>
      <c r="AR703" s="936"/>
      <c r="AS703" s="937"/>
      <c r="AT703" s="938"/>
      <c r="AU703" s="939"/>
      <c r="AV703" s="939"/>
      <c r="AW703" s="940"/>
    </row>
    <row r="704" spans="1:49" ht="14.25" hidden="1" customHeight="1">
      <c r="A704" s="931"/>
      <c r="B704" s="916"/>
      <c r="C704" s="917"/>
      <c r="D704" s="917"/>
      <c r="E704" s="917"/>
      <c r="F704" s="917"/>
      <c r="G704" s="917"/>
      <c r="H704" s="917"/>
      <c r="I704" s="917"/>
      <c r="J704" s="917"/>
      <c r="K704" s="917"/>
      <c r="L704" s="917"/>
      <c r="M704" s="917"/>
      <c r="N704" s="917"/>
      <c r="O704" s="917"/>
      <c r="P704" s="917"/>
      <c r="Q704" s="917"/>
      <c r="R704" s="917"/>
      <c r="S704" s="917"/>
      <c r="T704" s="917"/>
      <c r="U704" s="918"/>
      <c r="V704" s="916"/>
      <c r="W704" s="917"/>
      <c r="X704" s="917"/>
      <c r="Y704" s="917"/>
      <c r="Z704" s="917"/>
      <c r="AA704" s="917"/>
      <c r="AB704" s="917"/>
      <c r="AC704" s="917"/>
      <c r="AD704" s="917"/>
      <c r="AE704" s="917"/>
      <c r="AF704" s="917"/>
      <c r="AG704" s="917"/>
      <c r="AH704" s="917"/>
      <c r="AI704" s="917"/>
      <c r="AJ704" s="917"/>
      <c r="AK704" s="917"/>
      <c r="AL704" s="917"/>
      <c r="AM704" s="917"/>
      <c r="AN704" s="917"/>
      <c r="AO704" s="918"/>
      <c r="AP704" s="935"/>
      <c r="AQ704" s="936"/>
      <c r="AR704" s="936"/>
      <c r="AS704" s="937"/>
      <c r="AT704" s="941"/>
      <c r="AU704" s="942"/>
      <c r="AV704" s="942"/>
      <c r="AW704" s="943"/>
    </row>
    <row r="705" spans="1:49" ht="14.25" hidden="1" customHeight="1">
      <c r="A705" s="931"/>
      <c r="B705" s="916"/>
      <c r="C705" s="917"/>
      <c r="D705" s="917"/>
      <c r="E705" s="917"/>
      <c r="F705" s="917"/>
      <c r="G705" s="917"/>
      <c r="H705" s="917"/>
      <c r="I705" s="917"/>
      <c r="J705" s="917"/>
      <c r="K705" s="917"/>
      <c r="L705" s="917"/>
      <c r="M705" s="917"/>
      <c r="N705" s="917"/>
      <c r="O705" s="917"/>
      <c r="P705" s="917"/>
      <c r="Q705" s="917"/>
      <c r="R705" s="917"/>
      <c r="S705" s="917"/>
      <c r="T705" s="917"/>
      <c r="U705" s="918"/>
      <c r="V705" s="916"/>
      <c r="W705" s="917"/>
      <c r="X705" s="917"/>
      <c r="Y705" s="917"/>
      <c r="Z705" s="917"/>
      <c r="AA705" s="917"/>
      <c r="AB705" s="917"/>
      <c r="AC705" s="917"/>
      <c r="AD705" s="917"/>
      <c r="AE705" s="917"/>
      <c r="AF705" s="917"/>
      <c r="AG705" s="917"/>
      <c r="AH705" s="917"/>
      <c r="AI705" s="917"/>
      <c r="AJ705" s="917"/>
      <c r="AK705" s="917"/>
      <c r="AL705" s="917"/>
      <c r="AM705" s="917"/>
      <c r="AN705" s="917"/>
      <c r="AO705" s="918"/>
      <c r="AP705" s="944" t="s">
        <v>993</v>
      </c>
      <c r="AQ705" s="945"/>
      <c r="AR705" s="945"/>
      <c r="AS705" s="945"/>
      <c r="AT705" s="938"/>
      <c r="AU705" s="939"/>
      <c r="AV705" s="939"/>
      <c r="AW705" s="940"/>
    </row>
    <row r="706" spans="1:49" ht="14.25" hidden="1" customHeight="1">
      <c r="A706" s="931"/>
      <c r="B706" s="916"/>
      <c r="C706" s="917"/>
      <c r="D706" s="917"/>
      <c r="E706" s="917"/>
      <c r="F706" s="917"/>
      <c r="G706" s="917"/>
      <c r="H706" s="917"/>
      <c r="I706" s="917"/>
      <c r="J706" s="917"/>
      <c r="K706" s="917"/>
      <c r="L706" s="917"/>
      <c r="M706" s="917"/>
      <c r="N706" s="917"/>
      <c r="O706" s="917"/>
      <c r="P706" s="917"/>
      <c r="Q706" s="917"/>
      <c r="R706" s="917"/>
      <c r="S706" s="917"/>
      <c r="T706" s="917"/>
      <c r="U706" s="918"/>
      <c r="V706" s="916"/>
      <c r="W706" s="917"/>
      <c r="X706" s="917"/>
      <c r="Y706" s="917"/>
      <c r="Z706" s="917"/>
      <c r="AA706" s="917"/>
      <c r="AB706" s="917"/>
      <c r="AC706" s="917"/>
      <c r="AD706" s="917"/>
      <c r="AE706" s="917"/>
      <c r="AF706" s="917"/>
      <c r="AG706" s="917"/>
      <c r="AH706" s="917"/>
      <c r="AI706" s="917"/>
      <c r="AJ706" s="917"/>
      <c r="AK706" s="917"/>
      <c r="AL706" s="917"/>
      <c r="AM706" s="917"/>
      <c r="AN706" s="917"/>
      <c r="AO706" s="918"/>
      <c r="AP706" s="944"/>
      <c r="AQ706" s="945"/>
      <c r="AR706" s="945"/>
      <c r="AS706" s="945"/>
      <c r="AT706" s="941"/>
      <c r="AU706" s="942"/>
      <c r="AV706" s="942"/>
      <c r="AW706" s="943"/>
    </row>
    <row r="707" spans="1:49" ht="14.25" hidden="1" customHeight="1">
      <c r="A707" s="931"/>
      <c r="B707" s="919"/>
      <c r="C707" s="920"/>
      <c r="D707" s="920"/>
      <c r="E707" s="920"/>
      <c r="F707" s="920"/>
      <c r="G707" s="920"/>
      <c r="H707" s="920"/>
      <c r="I707" s="920"/>
      <c r="J707" s="920"/>
      <c r="K707" s="920"/>
      <c r="L707" s="920"/>
      <c r="M707" s="920"/>
      <c r="N707" s="920"/>
      <c r="O707" s="920"/>
      <c r="P707" s="920"/>
      <c r="Q707" s="920"/>
      <c r="R707" s="920"/>
      <c r="S707" s="920"/>
      <c r="T707" s="920"/>
      <c r="U707" s="921"/>
      <c r="V707" s="919"/>
      <c r="W707" s="920"/>
      <c r="X707" s="920"/>
      <c r="Y707" s="920"/>
      <c r="Z707" s="920"/>
      <c r="AA707" s="920"/>
      <c r="AB707" s="920"/>
      <c r="AC707" s="920"/>
      <c r="AD707" s="920"/>
      <c r="AE707" s="920"/>
      <c r="AF707" s="920"/>
      <c r="AG707" s="920"/>
      <c r="AH707" s="920"/>
      <c r="AI707" s="920"/>
      <c r="AJ707" s="920"/>
      <c r="AK707" s="920"/>
      <c r="AL707" s="920"/>
      <c r="AM707" s="920"/>
      <c r="AN707" s="920"/>
      <c r="AO707" s="921"/>
      <c r="AP707" s="946" t="str">
        <f t="array" aca="1" ref="AP707" ca="1">IF(RepairsPhotoIdentifier97="","",IF(INDIRECT("PropertyInspectionCatagoryPhoto"&amp;RIGHT("0"&amp;RepairsPhotoIdentifier97,2))="","",INDIRECT("PropertyInspectionCatagoryPhoto"&amp;RIGHT("0"&amp;RepairsPhotoIdentifier97,2))))</f>
        <v/>
      </c>
      <c r="AQ707" s="962"/>
      <c r="AR707" s="962"/>
      <c r="AS707" s="962"/>
      <c r="AT707" s="962"/>
      <c r="AU707" s="962"/>
      <c r="AV707" s="962"/>
      <c r="AW707" s="963"/>
    </row>
    <row r="708" spans="1:49" ht="14.25" hidden="1" customHeight="1">
      <c r="A708" s="931">
        <v>98</v>
      </c>
      <c r="B708" s="913"/>
      <c r="C708" s="914"/>
      <c r="D708" s="914"/>
      <c r="E708" s="914"/>
      <c r="F708" s="914"/>
      <c r="G708" s="914"/>
      <c r="H708" s="914"/>
      <c r="I708" s="914"/>
      <c r="J708" s="914"/>
      <c r="K708" s="914"/>
      <c r="L708" s="914"/>
      <c r="M708" s="914"/>
      <c r="N708" s="914"/>
      <c r="O708" s="914"/>
      <c r="P708" s="914"/>
      <c r="Q708" s="914"/>
      <c r="R708" s="914"/>
      <c r="S708" s="914"/>
      <c r="T708" s="914"/>
      <c r="U708" s="915"/>
      <c r="V708" s="913"/>
      <c r="W708" s="914"/>
      <c r="X708" s="914"/>
      <c r="Y708" s="914"/>
      <c r="Z708" s="914"/>
      <c r="AA708" s="914"/>
      <c r="AB708" s="914"/>
      <c r="AC708" s="914"/>
      <c r="AD708" s="914"/>
      <c r="AE708" s="914"/>
      <c r="AF708" s="914"/>
      <c r="AG708" s="914"/>
      <c r="AH708" s="914"/>
      <c r="AI708" s="914"/>
      <c r="AJ708" s="914"/>
      <c r="AK708" s="914"/>
      <c r="AL708" s="914"/>
      <c r="AM708" s="914"/>
      <c r="AN708" s="914"/>
      <c r="AO708" s="915"/>
      <c r="AP708" s="450" t="s">
        <v>990</v>
      </c>
      <c r="AQ708" s="451"/>
      <c r="AR708" s="451"/>
      <c r="AS708" s="452"/>
      <c r="AT708" s="932"/>
      <c r="AU708" s="933"/>
      <c r="AV708" s="933"/>
      <c r="AW708" s="934"/>
    </row>
    <row r="709" spans="1:49" ht="14.25" hidden="1" customHeight="1">
      <c r="A709" s="931"/>
      <c r="B709" s="916"/>
      <c r="C709" s="917"/>
      <c r="D709" s="917"/>
      <c r="E709" s="917"/>
      <c r="F709" s="917"/>
      <c r="G709" s="917"/>
      <c r="H709" s="917"/>
      <c r="I709" s="917"/>
      <c r="J709" s="917"/>
      <c r="K709" s="917"/>
      <c r="L709" s="917"/>
      <c r="M709" s="917"/>
      <c r="N709" s="917"/>
      <c r="O709" s="917"/>
      <c r="P709" s="917"/>
      <c r="Q709" s="917"/>
      <c r="R709" s="917"/>
      <c r="S709" s="917"/>
      <c r="T709" s="917"/>
      <c r="U709" s="918"/>
      <c r="V709" s="916"/>
      <c r="W709" s="917"/>
      <c r="X709" s="917"/>
      <c r="Y709" s="917"/>
      <c r="Z709" s="917"/>
      <c r="AA709" s="917"/>
      <c r="AB709" s="917"/>
      <c r="AC709" s="917"/>
      <c r="AD709" s="917"/>
      <c r="AE709" s="917"/>
      <c r="AF709" s="917"/>
      <c r="AG709" s="917"/>
      <c r="AH709" s="917"/>
      <c r="AI709" s="917"/>
      <c r="AJ709" s="917"/>
      <c r="AK709" s="917"/>
      <c r="AL709" s="917"/>
      <c r="AM709" s="917"/>
      <c r="AN709" s="917"/>
      <c r="AO709" s="918"/>
      <c r="AP709" s="453" t="s">
        <v>991</v>
      </c>
      <c r="AQ709" s="262"/>
      <c r="AR709" s="262"/>
      <c r="AS709" s="262"/>
      <c r="AT709" s="910"/>
      <c r="AU709" s="911"/>
      <c r="AV709" s="911"/>
      <c r="AW709" s="912"/>
    </row>
    <row r="710" spans="1:49" ht="14.25" hidden="1" customHeight="1">
      <c r="A710" s="931"/>
      <c r="B710" s="916"/>
      <c r="C710" s="917"/>
      <c r="D710" s="917"/>
      <c r="E710" s="917"/>
      <c r="F710" s="917"/>
      <c r="G710" s="917"/>
      <c r="H710" s="917"/>
      <c r="I710" s="917"/>
      <c r="J710" s="917"/>
      <c r="K710" s="917"/>
      <c r="L710" s="917"/>
      <c r="M710" s="917"/>
      <c r="N710" s="917"/>
      <c r="O710" s="917"/>
      <c r="P710" s="917"/>
      <c r="Q710" s="917"/>
      <c r="R710" s="917"/>
      <c r="S710" s="917"/>
      <c r="T710" s="917"/>
      <c r="U710" s="918"/>
      <c r="V710" s="916"/>
      <c r="W710" s="917"/>
      <c r="X710" s="917"/>
      <c r="Y710" s="917"/>
      <c r="Z710" s="917"/>
      <c r="AA710" s="917"/>
      <c r="AB710" s="917"/>
      <c r="AC710" s="917"/>
      <c r="AD710" s="917"/>
      <c r="AE710" s="917"/>
      <c r="AF710" s="917"/>
      <c r="AG710" s="917"/>
      <c r="AH710" s="917"/>
      <c r="AI710" s="917"/>
      <c r="AJ710" s="917"/>
      <c r="AK710" s="917"/>
      <c r="AL710" s="917"/>
      <c r="AM710" s="917"/>
      <c r="AN710" s="917"/>
      <c r="AO710" s="918"/>
      <c r="AP710" s="935" t="s">
        <v>992</v>
      </c>
      <c r="AQ710" s="936"/>
      <c r="AR710" s="936"/>
      <c r="AS710" s="937"/>
      <c r="AT710" s="938"/>
      <c r="AU710" s="939"/>
      <c r="AV710" s="939"/>
      <c r="AW710" s="940"/>
    </row>
    <row r="711" spans="1:49" ht="14.25" hidden="1" customHeight="1">
      <c r="A711" s="931"/>
      <c r="B711" s="916"/>
      <c r="C711" s="917"/>
      <c r="D711" s="917"/>
      <c r="E711" s="917"/>
      <c r="F711" s="917"/>
      <c r="G711" s="917"/>
      <c r="H711" s="917"/>
      <c r="I711" s="917"/>
      <c r="J711" s="917"/>
      <c r="K711" s="917"/>
      <c r="L711" s="917"/>
      <c r="M711" s="917"/>
      <c r="N711" s="917"/>
      <c r="O711" s="917"/>
      <c r="P711" s="917"/>
      <c r="Q711" s="917"/>
      <c r="R711" s="917"/>
      <c r="S711" s="917"/>
      <c r="T711" s="917"/>
      <c r="U711" s="918"/>
      <c r="V711" s="916"/>
      <c r="W711" s="917"/>
      <c r="X711" s="917"/>
      <c r="Y711" s="917"/>
      <c r="Z711" s="917"/>
      <c r="AA711" s="917"/>
      <c r="AB711" s="917"/>
      <c r="AC711" s="917"/>
      <c r="AD711" s="917"/>
      <c r="AE711" s="917"/>
      <c r="AF711" s="917"/>
      <c r="AG711" s="917"/>
      <c r="AH711" s="917"/>
      <c r="AI711" s="917"/>
      <c r="AJ711" s="917"/>
      <c r="AK711" s="917"/>
      <c r="AL711" s="917"/>
      <c r="AM711" s="917"/>
      <c r="AN711" s="917"/>
      <c r="AO711" s="918"/>
      <c r="AP711" s="935"/>
      <c r="AQ711" s="936"/>
      <c r="AR711" s="936"/>
      <c r="AS711" s="937"/>
      <c r="AT711" s="941"/>
      <c r="AU711" s="942"/>
      <c r="AV711" s="942"/>
      <c r="AW711" s="943"/>
    </row>
    <row r="712" spans="1:49" ht="14.25" hidden="1" customHeight="1">
      <c r="A712" s="931"/>
      <c r="B712" s="916"/>
      <c r="C712" s="917"/>
      <c r="D712" s="917"/>
      <c r="E712" s="917"/>
      <c r="F712" s="917"/>
      <c r="G712" s="917"/>
      <c r="H712" s="917"/>
      <c r="I712" s="917"/>
      <c r="J712" s="917"/>
      <c r="K712" s="917"/>
      <c r="L712" s="917"/>
      <c r="M712" s="917"/>
      <c r="N712" s="917"/>
      <c r="O712" s="917"/>
      <c r="P712" s="917"/>
      <c r="Q712" s="917"/>
      <c r="R712" s="917"/>
      <c r="S712" s="917"/>
      <c r="T712" s="917"/>
      <c r="U712" s="918"/>
      <c r="V712" s="916"/>
      <c r="W712" s="917"/>
      <c r="X712" s="917"/>
      <c r="Y712" s="917"/>
      <c r="Z712" s="917"/>
      <c r="AA712" s="917"/>
      <c r="AB712" s="917"/>
      <c r="AC712" s="917"/>
      <c r="AD712" s="917"/>
      <c r="AE712" s="917"/>
      <c r="AF712" s="917"/>
      <c r="AG712" s="917"/>
      <c r="AH712" s="917"/>
      <c r="AI712" s="917"/>
      <c r="AJ712" s="917"/>
      <c r="AK712" s="917"/>
      <c r="AL712" s="917"/>
      <c r="AM712" s="917"/>
      <c r="AN712" s="917"/>
      <c r="AO712" s="918"/>
      <c r="AP712" s="944" t="s">
        <v>993</v>
      </c>
      <c r="AQ712" s="945"/>
      <c r="AR712" s="945"/>
      <c r="AS712" s="945"/>
      <c r="AT712" s="938"/>
      <c r="AU712" s="939"/>
      <c r="AV712" s="939"/>
      <c r="AW712" s="940"/>
    </row>
    <row r="713" spans="1:49" ht="14.25" hidden="1" customHeight="1">
      <c r="A713" s="931"/>
      <c r="B713" s="916"/>
      <c r="C713" s="917"/>
      <c r="D713" s="917"/>
      <c r="E713" s="917"/>
      <c r="F713" s="917"/>
      <c r="G713" s="917"/>
      <c r="H713" s="917"/>
      <c r="I713" s="917"/>
      <c r="J713" s="917"/>
      <c r="K713" s="917"/>
      <c r="L713" s="917"/>
      <c r="M713" s="917"/>
      <c r="N713" s="917"/>
      <c r="O713" s="917"/>
      <c r="P713" s="917"/>
      <c r="Q713" s="917"/>
      <c r="R713" s="917"/>
      <c r="S713" s="917"/>
      <c r="T713" s="917"/>
      <c r="U713" s="918"/>
      <c r="V713" s="916"/>
      <c r="W713" s="917"/>
      <c r="X713" s="917"/>
      <c r="Y713" s="917"/>
      <c r="Z713" s="917"/>
      <c r="AA713" s="917"/>
      <c r="AB713" s="917"/>
      <c r="AC713" s="917"/>
      <c r="AD713" s="917"/>
      <c r="AE713" s="917"/>
      <c r="AF713" s="917"/>
      <c r="AG713" s="917"/>
      <c r="AH713" s="917"/>
      <c r="AI713" s="917"/>
      <c r="AJ713" s="917"/>
      <c r="AK713" s="917"/>
      <c r="AL713" s="917"/>
      <c r="AM713" s="917"/>
      <c r="AN713" s="917"/>
      <c r="AO713" s="918"/>
      <c r="AP713" s="944"/>
      <c r="AQ713" s="945"/>
      <c r="AR713" s="945"/>
      <c r="AS713" s="945"/>
      <c r="AT713" s="941"/>
      <c r="AU713" s="942"/>
      <c r="AV713" s="942"/>
      <c r="AW713" s="943"/>
    </row>
    <row r="714" spans="1:49" ht="14.25" hidden="1" customHeight="1">
      <c r="A714" s="931"/>
      <c r="B714" s="919"/>
      <c r="C714" s="920"/>
      <c r="D714" s="920"/>
      <c r="E714" s="920"/>
      <c r="F714" s="920"/>
      <c r="G714" s="920"/>
      <c r="H714" s="920"/>
      <c r="I714" s="920"/>
      <c r="J714" s="920"/>
      <c r="K714" s="920"/>
      <c r="L714" s="920"/>
      <c r="M714" s="920"/>
      <c r="N714" s="920"/>
      <c r="O714" s="920"/>
      <c r="P714" s="920"/>
      <c r="Q714" s="920"/>
      <c r="R714" s="920"/>
      <c r="S714" s="920"/>
      <c r="T714" s="920"/>
      <c r="U714" s="921"/>
      <c r="V714" s="919"/>
      <c r="W714" s="920"/>
      <c r="X714" s="920"/>
      <c r="Y714" s="920"/>
      <c r="Z714" s="920"/>
      <c r="AA714" s="920"/>
      <c r="AB714" s="920"/>
      <c r="AC714" s="920"/>
      <c r="AD714" s="920"/>
      <c r="AE714" s="920"/>
      <c r="AF714" s="920"/>
      <c r="AG714" s="920"/>
      <c r="AH714" s="920"/>
      <c r="AI714" s="920"/>
      <c r="AJ714" s="920"/>
      <c r="AK714" s="920"/>
      <c r="AL714" s="920"/>
      <c r="AM714" s="920"/>
      <c r="AN714" s="920"/>
      <c r="AO714" s="921"/>
      <c r="AP714" s="946" t="str">
        <f t="array" aca="1" ref="AP714" ca="1">IF(RepairsPhotoIdentifier98="","",IF(INDIRECT("PropertyInspectionCatagoryPhoto"&amp;RIGHT("0"&amp;RepairsPhotoIdentifier98,2))="","",INDIRECT("PropertyInspectionCatagoryPhoto"&amp;RIGHT("0"&amp;RepairsPhotoIdentifier98,2))))</f>
        <v/>
      </c>
      <c r="AQ714" s="962"/>
      <c r="AR714" s="962"/>
      <c r="AS714" s="962"/>
      <c r="AT714" s="962"/>
      <c r="AU714" s="962"/>
      <c r="AV714" s="962"/>
      <c r="AW714" s="963"/>
    </row>
    <row r="715" spans="1:49" ht="14.25" hidden="1" customHeight="1">
      <c r="A715" s="931">
        <v>99</v>
      </c>
      <c r="B715" s="913"/>
      <c r="C715" s="914"/>
      <c r="D715" s="914"/>
      <c r="E715" s="914"/>
      <c r="F715" s="914"/>
      <c r="G715" s="914"/>
      <c r="H715" s="914"/>
      <c r="I715" s="914"/>
      <c r="J715" s="914"/>
      <c r="K715" s="914"/>
      <c r="L715" s="914"/>
      <c r="M715" s="914"/>
      <c r="N715" s="914"/>
      <c r="O715" s="914"/>
      <c r="P715" s="914"/>
      <c r="Q715" s="914"/>
      <c r="R715" s="914"/>
      <c r="S715" s="914"/>
      <c r="T715" s="914"/>
      <c r="U715" s="915"/>
      <c r="V715" s="913"/>
      <c r="W715" s="914"/>
      <c r="X715" s="914"/>
      <c r="Y715" s="914"/>
      <c r="Z715" s="914"/>
      <c r="AA715" s="914"/>
      <c r="AB715" s="914"/>
      <c r="AC715" s="914"/>
      <c r="AD715" s="914"/>
      <c r="AE715" s="914"/>
      <c r="AF715" s="914"/>
      <c r="AG715" s="914"/>
      <c r="AH715" s="914"/>
      <c r="AI715" s="914"/>
      <c r="AJ715" s="914"/>
      <c r="AK715" s="914"/>
      <c r="AL715" s="914"/>
      <c r="AM715" s="914"/>
      <c r="AN715" s="914"/>
      <c r="AO715" s="915"/>
      <c r="AP715" s="450" t="s">
        <v>990</v>
      </c>
      <c r="AQ715" s="451"/>
      <c r="AR715" s="451"/>
      <c r="AS715" s="452"/>
      <c r="AT715" s="932"/>
      <c r="AU715" s="933"/>
      <c r="AV715" s="933"/>
      <c r="AW715" s="934"/>
    </row>
    <row r="716" spans="1:49" ht="14.25" hidden="1" customHeight="1">
      <c r="A716" s="931"/>
      <c r="B716" s="916"/>
      <c r="C716" s="917"/>
      <c r="D716" s="917"/>
      <c r="E716" s="917"/>
      <c r="F716" s="917"/>
      <c r="G716" s="917"/>
      <c r="H716" s="917"/>
      <c r="I716" s="917"/>
      <c r="J716" s="917"/>
      <c r="K716" s="917"/>
      <c r="L716" s="917"/>
      <c r="M716" s="917"/>
      <c r="N716" s="917"/>
      <c r="O716" s="917"/>
      <c r="P716" s="917"/>
      <c r="Q716" s="917"/>
      <c r="R716" s="917"/>
      <c r="S716" s="917"/>
      <c r="T716" s="917"/>
      <c r="U716" s="918"/>
      <c r="V716" s="916"/>
      <c r="W716" s="917"/>
      <c r="X716" s="917"/>
      <c r="Y716" s="917"/>
      <c r="Z716" s="917"/>
      <c r="AA716" s="917"/>
      <c r="AB716" s="917"/>
      <c r="AC716" s="917"/>
      <c r="AD716" s="917"/>
      <c r="AE716" s="917"/>
      <c r="AF716" s="917"/>
      <c r="AG716" s="917"/>
      <c r="AH716" s="917"/>
      <c r="AI716" s="917"/>
      <c r="AJ716" s="917"/>
      <c r="AK716" s="917"/>
      <c r="AL716" s="917"/>
      <c r="AM716" s="917"/>
      <c r="AN716" s="917"/>
      <c r="AO716" s="918"/>
      <c r="AP716" s="453" t="s">
        <v>994</v>
      </c>
      <c r="AQ716" s="262"/>
      <c r="AR716" s="262"/>
      <c r="AS716" s="262"/>
      <c r="AT716" s="910"/>
      <c r="AU716" s="911"/>
      <c r="AV716" s="911"/>
      <c r="AW716" s="912"/>
    </row>
    <row r="717" spans="1:49" ht="14.25" hidden="1" customHeight="1">
      <c r="A717" s="931"/>
      <c r="B717" s="916"/>
      <c r="C717" s="917"/>
      <c r="D717" s="917"/>
      <c r="E717" s="917"/>
      <c r="F717" s="917"/>
      <c r="G717" s="917"/>
      <c r="H717" s="917"/>
      <c r="I717" s="917"/>
      <c r="J717" s="917"/>
      <c r="K717" s="917"/>
      <c r="L717" s="917"/>
      <c r="M717" s="917"/>
      <c r="N717" s="917"/>
      <c r="O717" s="917"/>
      <c r="P717" s="917"/>
      <c r="Q717" s="917"/>
      <c r="R717" s="917"/>
      <c r="S717" s="917"/>
      <c r="T717" s="917"/>
      <c r="U717" s="918"/>
      <c r="V717" s="916"/>
      <c r="W717" s="917"/>
      <c r="X717" s="917"/>
      <c r="Y717" s="917"/>
      <c r="Z717" s="917"/>
      <c r="AA717" s="917"/>
      <c r="AB717" s="917"/>
      <c r="AC717" s="917"/>
      <c r="AD717" s="917"/>
      <c r="AE717" s="917"/>
      <c r="AF717" s="917"/>
      <c r="AG717" s="917"/>
      <c r="AH717" s="917"/>
      <c r="AI717" s="917"/>
      <c r="AJ717" s="917"/>
      <c r="AK717" s="917"/>
      <c r="AL717" s="917"/>
      <c r="AM717" s="917"/>
      <c r="AN717" s="917"/>
      <c r="AO717" s="918"/>
      <c r="AP717" s="935" t="s">
        <v>992</v>
      </c>
      <c r="AQ717" s="936"/>
      <c r="AR717" s="936"/>
      <c r="AS717" s="937"/>
      <c r="AT717" s="938"/>
      <c r="AU717" s="939"/>
      <c r="AV717" s="939"/>
      <c r="AW717" s="940"/>
    </row>
    <row r="718" spans="1:49" ht="14.25" hidden="1" customHeight="1">
      <c r="A718" s="931"/>
      <c r="B718" s="916"/>
      <c r="C718" s="917"/>
      <c r="D718" s="917"/>
      <c r="E718" s="917"/>
      <c r="F718" s="917"/>
      <c r="G718" s="917"/>
      <c r="H718" s="917"/>
      <c r="I718" s="917"/>
      <c r="J718" s="917"/>
      <c r="K718" s="917"/>
      <c r="L718" s="917"/>
      <c r="M718" s="917"/>
      <c r="N718" s="917"/>
      <c r="O718" s="917"/>
      <c r="P718" s="917"/>
      <c r="Q718" s="917"/>
      <c r="R718" s="917"/>
      <c r="S718" s="917"/>
      <c r="T718" s="917"/>
      <c r="U718" s="918"/>
      <c r="V718" s="916"/>
      <c r="W718" s="917"/>
      <c r="X718" s="917"/>
      <c r="Y718" s="917"/>
      <c r="Z718" s="917"/>
      <c r="AA718" s="917"/>
      <c r="AB718" s="917"/>
      <c r="AC718" s="917"/>
      <c r="AD718" s="917"/>
      <c r="AE718" s="917"/>
      <c r="AF718" s="917"/>
      <c r="AG718" s="917"/>
      <c r="AH718" s="917"/>
      <c r="AI718" s="917"/>
      <c r="AJ718" s="917"/>
      <c r="AK718" s="917"/>
      <c r="AL718" s="917"/>
      <c r="AM718" s="917"/>
      <c r="AN718" s="917"/>
      <c r="AO718" s="918"/>
      <c r="AP718" s="935"/>
      <c r="AQ718" s="936"/>
      <c r="AR718" s="936"/>
      <c r="AS718" s="937"/>
      <c r="AT718" s="941"/>
      <c r="AU718" s="942"/>
      <c r="AV718" s="942"/>
      <c r="AW718" s="943"/>
    </row>
    <row r="719" spans="1:49" ht="14.25" hidden="1" customHeight="1">
      <c r="A719" s="931"/>
      <c r="B719" s="916"/>
      <c r="C719" s="917"/>
      <c r="D719" s="917"/>
      <c r="E719" s="917"/>
      <c r="F719" s="917"/>
      <c r="G719" s="917"/>
      <c r="H719" s="917"/>
      <c r="I719" s="917"/>
      <c r="J719" s="917"/>
      <c r="K719" s="917"/>
      <c r="L719" s="917"/>
      <c r="M719" s="917"/>
      <c r="N719" s="917"/>
      <c r="O719" s="917"/>
      <c r="P719" s="917"/>
      <c r="Q719" s="917"/>
      <c r="R719" s="917"/>
      <c r="S719" s="917"/>
      <c r="T719" s="917"/>
      <c r="U719" s="918"/>
      <c r="V719" s="916"/>
      <c r="W719" s="917"/>
      <c r="X719" s="917"/>
      <c r="Y719" s="917"/>
      <c r="Z719" s="917"/>
      <c r="AA719" s="917"/>
      <c r="AB719" s="917"/>
      <c r="AC719" s="917"/>
      <c r="AD719" s="917"/>
      <c r="AE719" s="917"/>
      <c r="AF719" s="917"/>
      <c r="AG719" s="917"/>
      <c r="AH719" s="917"/>
      <c r="AI719" s="917"/>
      <c r="AJ719" s="917"/>
      <c r="AK719" s="917"/>
      <c r="AL719" s="917"/>
      <c r="AM719" s="917"/>
      <c r="AN719" s="917"/>
      <c r="AO719" s="918"/>
      <c r="AP719" s="944" t="s">
        <v>993</v>
      </c>
      <c r="AQ719" s="945"/>
      <c r="AR719" s="945"/>
      <c r="AS719" s="945"/>
      <c r="AT719" s="938"/>
      <c r="AU719" s="939"/>
      <c r="AV719" s="939"/>
      <c r="AW719" s="940"/>
    </row>
    <row r="720" spans="1:49" ht="14.25" hidden="1" customHeight="1">
      <c r="A720" s="931"/>
      <c r="B720" s="916"/>
      <c r="C720" s="917"/>
      <c r="D720" s="917"/>
      <c r="E720" s="917"/>
      <c r="F720" s="917"/>
      <c r="G720" s="917"/>
      <c r="H720" s="917"/>
      <c r="I720" s="917"/>
      <c r="J720" s="917"/>
      <c r="K720" s="917"/>
      <c r="L720" s="917"/>
      <c r="M720" s="917"/>
      <c r="N720" s="917"/>
      <c r="O720" s="917"/>
      <c r="P720" s="917"/>
      <c r="Q720" s="917"/>
      <c r="R720" s="917"/>
      <c r="S720" s="917"/>
      <c r="T720" s="917"/>
      <c r="U720" s="918"/>
      <c r="V720" s="916"/>
      <c r="W720" s="917"/>
      <c r="X720" s="917"/>
      <c r="Y720" s="917"/>
      <c r="Z720" s="917"/>
      <c r="AA720" s="917"/>
      <c r="AB720" s="917"/>
      <c r="AC720" s="917"/>
      <c r="AD720" s="917"/>
      <c r="AE720" s="917"/>
      <c r="AF720" s="917"/>
      <c r="AG720" s="917"/>
      <c r="AH720" s="917"/>
      <c r="AI720" s="917"/>
      <c r="AJ720" s="917"/>
      <c r="AK720" s="917"/>
      <c r="AL720" s="917"/>
      <c r="AM720" s="917"/>
      <c r="AN720" s="917"/>
      <c r="AO720" s="918"/>
      <c r="AP720" s="944"/>
      <c r="AQ720" s="945"/>
      <c r="AR720" s="945"/>
      <c r="AS720" s="945"/>
      <c r="AT720" s="941"/>
      <c r="AU720" s="942"/>
      <c r="AV720" s="942"/>
      <c r="AW720" s="943"/>
    </row>
    <row r="721" spans="1:49" ht="14.25" hidden="1" customHeight="1">
      <c r="A721" s="931"/>
      <c r="B721" s="919"/>
      <c r="C721" s="920"/>
      <c r="D721" s="920"/>
      <c r="E721" s="920"/>
      <c r="F721" s="920"/>
      <c r="G721" s="920"/>
      <c r="H721" s="920"/>
      <c r="I721" s="920"/>
      <c r="J721" s="920"/>
      <c r="K721" s="920"/>
      <c r="L721" s="920"/>
      <c r="M721" s="920"/>
      <c r="N721" s="920"/>
      <c r="O721" s="920"/>
      <c r="P721" s="920"/>
      <c r="Q721" s="920"/>
      <c r="R721" s="920"/>
      <c r="S721" s="920"/>
      <c r="T721" s="920"/>
      <c r="U721" s="921"/>
      <c r="V721" s="919"/>
      <c r="W721" s="920"/>
      <c r="X721" s="920"/>
      <c r="Y721" s="920"/>
      <c r="Z721" s="920"/>
      <c r="AA721" s="920"/>
      <c r="AB721" s="920"/>
      <c r="AC721" s="920"/>
      <c r="AD721" s="920"/>
      <c r="AE721" s="920"/>
      <c r="AF721" s="920"/>
      <c r="AG721" s="920"/>
      <c r="AH721" s="920"/>
      <c r="AI721" s="920"/>
      <c r="AJ721" s="920"/>
      <c r="AK721" s="920"/>
      <c r="AL721" s="920"/>
      <c r="AM721" s="920"/>
      <c r="AN721" s="920"/>
      <c r="AO721" s="921"/>
      <c r="AP721" s="946" t="str">
        <f t="array" aca="1" ref="AP721" ca="1">IF(RepairsPhotoIdentifier99="","",IF(INDIRECT("PropertyInspectionCatagoryPhoto"&amp;RIGHT("0"&amp;RepairsPhotoIdentifier99,2))="","",INDIRECT("PropertyInspectionCatagoryPhoto"&amp;RIGHT("0"&amp;RepairsPhotoIdentifier99,2))))</f>
        <v/>
      </c>
      <c r="AQ721" s="962"/>
      <c r="AR721" s="962"/>
      <c r="AS721" s="962"/>
      <c r="AT721" s="962"/>
      <c r="AU721" s="962"/>
      <c r="AV721" s="962"/>
      <c r="AW721" s="963"/>
    </row>
    <row r="722" spans="1:49" ht="14.25" hidden="1" customHeight="1">
      <c r="A722" s="931">
        <v>100</v>
      </c>
      <c r="B722" s="913"/>
      <c r="C722" s="914"/>
      <c r="D722" s="914"/>
      <c r="E722" s="914"/>
      <c r="F722" s="914"/>
      <c r="G722" s="914"/>
      <c r="H722" s="914"/>
      <c r="I722" s="914"/>
      <c r="J722" s="914"/>
      <c r="K722" s="914"/>
      <c r="L722" s="914"/>
      <c r="M722" s="914"/>
      <c r="N722" s="914"/>
      <c r="O722" s="914"/>
      <c r="P722" s="914"/>
      <c r="Q722" s="914"/>
      <c r="R722" s="914"/>
      <c r="S722" s="914"/>
      <c r="T722" s="914"/>
      <c r="U722" s="915"/>
      <c r="V722" s="913"/>
      <c r="W722" s="914"/>
      <c r="X722" s="914"/>
      <c r="Y722" s="914"/>
      <c r="Z722" s="914"/>
      <c r="AA722" s="914"/>
      <c r="AB722" s="914"/>
      <c r="AC722" s="914"/>
      <c r="AD722" s="914"/>
      <c r="AE722" s="914"/>
      <c r="AF722" s="914"/>
      <c r="AG722" s="914"/>
      <c r="AH722" s="914"/>
      <c r="AI722" s="914"/>
      <c r="AJ722" s="914"/>
      <c r="AK722" s="914"/>
      <c r="AL722" s="914"/>
      <c r="AM722" s="914"/>
      <c r="AN722" s="914"/>
      <c r="AO722" s="915"/>
      <c r="AP722" s="450" t="s">
        <v>990</v>
      </c>
      <c r="AQ722" s="451"/>
      <c r="AR722" s="451"/>
      <c r="AS722" s="452"/>
      <c r="AT722" s="932"/>
      <c r="AU722" s="933"/>
      <c r="AV722" s="933"/>
      <c r="AW722" s="934"/>
    </row>
    <row r="723" spans="1:49" ht="14.25" hidden="1" customHeight="1">
      <c r="A723" s="931"/>
      <c r="B723" s="916"/>
      <c r="C723" s="917"/>
      <c r="D723" s="917"/>
      <c r="E723" s="917"/>
      <c r="F723" s="917"/>
      <c r="G723" s="917"/>
      <c r="H723" s="917"/>
      <c r="I723" s="917"/>
      <c r="J723" s="917"/>
      <c r="K723" s="917"/>
      <c r="L723" s="917"/>
      <c r="M723" s="917"/>
      <c r="N723" s="917"/>
      <c r="O723" s="917"/>
      <c r="P723" s="917"/>
      <c r="Q723" s="917"/>
      <c r="R723" s="917"/>
      <c r="S723" s="917"/>
      <c r="T723" s="917"/>
      <c r="U723" s="918"/>
      <c r="V723" s="916"/>
      <c r="W723" s="917"/>
      <c r="X723" s="917"/>
      <c r="Y723" s="917"/>
      <c r="Z723" s="917"/>
      <c r="AA723" s="917"/>
      <c r="AB723" s="917"/>
      <c r="AC723" s="917"/>
      <c r="AD723" s="917"/>
      <c r="AE723" s="917"/>
      <c r="AF723" s="917"/>
      <c r="AG723" s="917"/>
      <c r="AH723" s="917"/>
      <c r="AI723" s="917"/>
      <c r="AJ723" s="917"/>
      <c r="AK723" s="917"/>
      <c r="AL723" s="917"/>
      <c r="AM723" s="917"/>
      <c r="AN723" s="917"/>
      <c r="AO723" s="918"/>
      <c r="AP723" s="453" t="s">
        <v>991</v>
      </c>
      <c r="AQ723" s="262"/>
      <c r="AR723" s="262"/>
      <c r="AS723" s="262"/>
      <c r="AT723" s="910"/>
      <c r="AU723" s="911"/>
      <c r="AV723" s="911"/>
      <c r="AW723" s="912"/>
    </row>
    <row r="724" spans="1:49" ht="14.25" hidden="1" customHeight="1">
      <c r="A724" s="931"/>
      <c r="B724" s="916"/>
      <c r="C724" s="917"/>
      <c r="D724" s="917"/>
      <c r="E724" s="917"/>
      <c r="F724" s="917"/>
      <c r="G724" s="917"/>
      <c r="H724" s="917"/>
      <c r="I724" s="917"/>
      <c r="J724" s="917"/>
      <c r="K724" s="917"/>
      <c r="L724" s="917"/>
      <c r="M724" s="917"/>
      <c r="N724" s="917"/>
      <c r="O724" s="917"/>
      <c r="P724" s="917"/>
      <c r="Q724" s="917"/>
      <c r="R724" s="917"/>
      <c r="S724" s="917"/>
      <c r="T724" s="917"/>
      <c r="U724" s="918"/>
      <c r="V724" s="916"/>
      <c r="W724" s="917"/>
      <c r="X724" s="917"/>
      <c r="Y724" s="917"/>
      <c r="Z724" s="917"/>
      <c r="AA724" s="917"/>
      <c r="AB724" s="917"/>
      <c r="AC724" s="917"/>
      <c r="AD724" s="917"/>
      <c r="AE724" s="917"/>
      <c r="AF724" s="917"/>
      <c r="AG724" s="917"/>
      <c r="AH724" s="917"/>
      <c r="AI724" s="917"/>
      <c r="AJ724" s="917"/>
      <c r="AK724" s="917"/>
      <c r="AL724" s="917"/>
      <c r="AM724" s="917"/>
      <c r="AN724" s="917"/>
      <c r="AO724" s="918"/>
      <c r="AP724" s="935" t="s">
        <v>992</v>
      </c>
      <c r="AQ724" s="936"/>
      <c r="AR724" s="936"/>
      <c r="AS724" s="937"/>
      <c r="AT724" s="938"/>
      <c r="AU724" s="939"/>
      <c r="AV724" s="939"/>
      <c r="AW724" s="940"/>
    </row>
    <row r="725" spans="1:49" ht="14.25" hidden="1" customHeight="1">
      <c r="A725" s="931"/>
      <c r="B725" s="916"/>
      <c r="C725" s="917"/>
      <c r="D725" s="917"/>
      <c r="E725" s="917"/>
      <c r="F725" s="917"/>
      <c r="G725" s="917"/>
      <c r="H725" s="917"/>
      <c r="I725" s="917"/>
      <c r="J725" s="917"/>
      <c r="K725" s="917"/>
      <c r="L725" s="917"/>
      <c r="M725" s="917"/>
      <c r="N725" s="917"/>
      <c r="O725" s="917"/>
      <c r="P725" s="917"/>
      <c r="Q725" s="917"/>
      <c r="R725" s="917"/>
      <c r="S725" s="917"/>
      <c r="T725" s="917"/>
      <c r="U725" s="918"/>
      <c r="V725" s="916"/>
      <c r="W725" s="917"/>
      <c r="X725" s="917"/>
      <c r="Y725" s="917"/>
      <c r="Z725" s="917"/>
      <c r="AA725" s="917"/>
      <c r="AB725" s="917"/>
      <c r="AC725" s="917"/>
      <c r="AD725" s="917"/>
      <c r="AE725" s="917"/>
      <c r="AF725" s="917"/>
      <c r="AG725" s="917"/>
      <c r="AH725" s="917"/>
      <c r="AI725" s="917"/>
      <c r="AJ725" s="917"/>
      <c r="AK725" s="917"/>
      <c r="AL725" s="917"/>
      <c r="AM725" s="917"/>
      <c r="AN725" s="917"/>
      <c r="AO725" s="918"/>
      <c r="AP725" s="935"/>
      <c r="AQ725" s="936"/>
      <c r="AR725" s="936"/>
      <c r="AS725" s="937"/>
      <c r="AT725" s="941"/>
      <c r="AU725" s="942"/>
      <c r="AV725" s="942"/>
      <c r="AW725" s="943"/>
    </row>
    <row r="726" spans="1:49" ht="14.25" hidden="1" customHeight="1">
      <c r="A726" s="931"/>
      <c r="B726" s="916"/>
      <c r="C726" s="917"/>
      <c r="D726" s="917"/>
      <c r="E726" s="917"/>
      <c r="F726" s="917"/>
      <c r="G726" s="917"/>
      <c r="H726" s="917"/>
      <c r="I726" s="917"/>
      <c r="J726" s="917"/>
      <c r="K726" s="917"/>
      <c r="L726" s="917"/>
      <c r="M726" s="917"/>
      <c r="N726" s="917"/>
      <c r="O726" s="917"/>
      <c r="P726" s="917"/>
      <c r="Q726" s="917"/>
      <c r="R726" s="917"/>
      <c r="S726" s="917"/>
      <c r="T726" s="917"/>
      <c r="U726" s="918"/>
      <c r="V726" s="916"/>
      <c r="W726" s="917"/>
      <c r="X726" s="917"/>
      <c r="Y726" s="917"/>
      <c r="Z726" s="917"/>
      <c r="AA726" s="917"/>
      <c r="AB726" s="917"/>
      <c r="AC726" s="917"/>
      <c r="AD726" s="917"/>
      <c r="AE726" s="917"/>
      <c r="AF726" s="917"/>
      <c r="AG726" s="917"/>
      <c r="AH726" s="917"/>
      <c r="AI726" s="917"/>
      <c r="AJ726" s="917"/>
      <c r="AK726" s="917"/>
      <c r="AL726" s="917"/>
      <c r="AM726" s="917"/>
      <c r="AN726" s="917"/>
      <c r="AO726" s="918"/>
      <c r="AP726" s="944" t="s">
        <v>993</v>
      </c>
      <c r="AQ726" s="945"/>
      <c r="AR726" s="945"/>
      <c r="AS726" s="945"/>
      <c r="AT726" s="938"/>
      <c r="AU726" s="939"/>
      <c r="AV726" s="939"/>
      <c r="AW726" s="940"/>
    </row>
    <row r="727" spans="1:49" ht="14.25" hidden="1" customHeight="1">
      <c r="A727" s="931"/>
      <c r="B727" s="916"/>
      <c r="C727" s="917"/>
      <c r="D727" s="917"/>
      <c r="E727" s="917"/>
      <c r="F727" s="917"/>
      <c r="G727" s="917"/>
      <c r="H727" s="917"/>
      <c r="I727" s="917"/>
      <c r="J727" s="917"/>
      <c r="K727" s="917"/>
      <c r="L727" s="917"/>
      <c r="M727" s="917"/>
      <c r="N727" s="917"/>
      <c r="O727" s="917"/>
      <c r="P727" s="917"/>
      <c r="Q727" s="917"/>
      <c r="R727" s="917"/>
      <c r="S727" s="917"/>
      <c r="T727" s="917"/>
      <c r="U727" s="918"/>
      <c r="V727" s="916"/>
      <c r="W727" s="917"/>
      <c r="X727" s="917"/>
      <c r="Y727" s="917"/>
      <c r="Z727" s="917"/>
      <c r="AA727" s="917"/>
      <c r="AB727" s="917"/>
      <c r="AC727" s="917"/>
      <c r="AD727" s="917"/>
      <c r="AE727" s="917"/>
      <c r="AF727" s="917"/>
      <c r="AG727" s="917"/>
      <c r="AH727" s="917"/>
      <c r="AI727" s="917"/>
      <c r="AJ727" s="917"/>
      <c r="AK727" s="917"/>
      <c r="AL727" s="917"/>
      <c r="AM727" s="917"/>
      <c r="AN727" s="917"/>
      <c r="AO727" s="918"/>
      <c r="AP727" s="944"/>
      <c r="AQ727" s="945"/>
      <c r="AR727" s="945"/>
      <c r="AS727" s="945"/>
      <c r="AT727" s="941"/>
      <c r="AU727" s="942"/>
      <c r="AV727" s="942"/>
      <c r="AW727" s="943"/>
    </row>
    <row r="728" spans="1:49" ht="14.25" hidden="1" customHeight="1">
      <c r="A728" s="931"/>
      <c r="B728" s="919"/>
      <c r="C728" s="920"/>
      <c r="D728" s="920"/>
      <c r="E728" s="920"/>
      <c r="F728" s="920"/>
      <c r="G728" s="920"/>
      <c r="H728" s="920"/>
      <c r="I728" s="920"/>
      <c r="J728" s="920"/>
      <c r="K728" s="920"/>
      <c r="L728" s="920"/>
      <c r="M728" s="920"/>
      <c r="N728" s="920"/>
      <c r="O728" s="920"/>
      <c r="P728" s="920"/>
      <c r="Q728" s="920"/>
      <c r="R728" s="920"/>
      <c r="S728" s="920"/>
      <c r="T728" s="920"/>
      <c r="U728" s="921"/>
      <c r="V728" s="919"/>
      <c r="W728" s="920"/>
      <c r="X728" s="920"/>
      <c r="Y728" s="920"/>
      <c r="Z728" s="920"/>
      <c r="AA728" s="920"/>
      <c r="AB728" s="920"/>
      <c r="AC728" s="920"/>
      <c r="AD728" s="920"/>
      <c r="AE728" s="920"/>
      <c r="AF728" s="920"/>
      <c r="AG728" s="920"/>
      <c r="AH728" s="920"/>
      <c r="AI728" s="920"/>
      <c r="AJ728" s="920"/>
      <c r="AK728" s="920"/>
      <c r="AL728" s="920"/>
      <c r="AM728" s="920"/>
      <c r="AN728" s="920"/>
      <c r="AO728" s="921"/>
      <c r="AP728" s="946" t="str">
        <f t="array" aca="1" ref="AP728" ca="1">IF(RepairsPhotoIdentifier100="","",IF(INDIRECT("PropertyInspectionCatagoryPhoto"&amp;RIGHT("0"&amp;RepairsPhotoIdentifier100,2))="","",INDIRECT("PropertyInspectionCatagoryPhoto"&amp;RIGHT("0"&amp;RepairsPhotoIdentifier100,2))))</f>
        <v/>
      </c>
      <c r="AQ728" s="962"/>
      <c r="AR728" s="962"/>
      <c r="AS728" s="962"/>
      <c r="AT728" s="962"/>
      <c r="AU728" s="962"/>
      <c r="AV728" s="962"/>
      <c r="AW728" s="963"/>
    </row>
    <row r="729" spans="1:49" ht="14.25" hidden="1" customHeight="1">
      <c r="A729" s="931">
        <v>101</v>
      </c>
      <c r="B729" s="913"/>
      <c r="C729" s="914"/>
      <c r="D729" s="914"/>
      <c r="E729" s="914"/>
      <c r="F729" s="914"/>
      <c r="G729" s="914"/>
      <c r="H729" s="914"/>
      <c r="I729" s="914"/>
      <c r="J729" s="914"/>
      <c r="K729" s="914"/>
      <c r="L729" s="914"/>
      <c r="M729" s="914"/>
      <c r="N729" s="914"/>
      <c r="O729" s="914"/>
      <c r="P729" s="914"/>
      <c r="Q729" s="914"/>
      <c r="R729" s="914"/>
      <c r="S729" s="914"/>
      <c r="T729" s="914"/>
      <c r="U729" s="915"/>
      <c r="V729" s="913"/>
      <c r="W729" s="914"/>
      <c r="X729" s="914"/>
      <c r="Y729" s="914"/>
      <c r="Z729" s="914"/>
      <c r="AA729" s="914"/>
      <c r="AB729" s="914"/>
      <c r="AC729" s="914"/>
      <c r="AD729" s="914"/>
      <c r="AE729" s="914"/>
      <c r="AF729" s="914"/>
      <c r="AG729" s="914"/>
      <c r="AH729" s="914"/>
      <c r="AI729" s="914"/>
      <c r="AJ729" s="914"/>
      <c r="AK729" s="914"/>
      <c r="AL729" s="914"/>
      <c r="AM729" s="914"/>
      <c r="AN729" s="914"/>
      <c r="AO729" s="915"/>
      <c r="AP729" s="450" t="s">
        <v>990</v>
      </c>
      <c r="AQ729" s="451"/>
      <c r="AR729" s="451"/>
      <c r="AS729" s="452"/>
      <c r="AT729" s="932"/>
      <c r="AU729" s="933"/>
      <c r="AV729" s="933"/>
      <c r="AW729" s="934"/>
    </row>
    <row r="730" spans="1:49" ht="14.25" hidden="1" customHeight="1">
      <c r="A730" s="931"/>
      <c r="B730" s="916"/>
      <c r="C730" s="917"/>
      <c r="D730" s="917"/>
      <c r="E730" s="917"/>
      <c r="F730" s="917"/>
      <c r="G730" s="917"/>
      <c r="H730" s="917"/>
      <c r="I730" s="917"/>
      <c r="J730" s="917"/>
      <c r="K730" s="917"/>
      <c r="L730" s="917"/>
      <c r="M730" s="917"/>
      <c r="N730" s="917"/>
      <c r="O730" s="917"/>
      <c r="P730" s="917"/>
      <c r="Q730" s="917"/>
      <c r="R730" s="917"/>
      <c r="S730" s="917"/>
      <c r="T730" s="917"/>
      <c r="U730" s="918"/>
      <c r="V730" s="916"/>
      <c r="W730" s="917"/>
      <c r="X730" s="917"/>
      <c r="Y730" s="917"/>
      <c r="Z730" s="917"/>
      <c r="AA730" s="917"/>
      <c r="AB730" s="917"/>
      <c r="AC730" s="917"/>
      <c r="AD730" s="917"/>
      <c r="AE730" s="917"/>
      <c r="AF730" s="917"/>
      <c r="AG730" s="917"/>
      <c r="AH730" s="917"/>
      <c r="AI730" s="917"/>
      <c r="AJ730" s="917"/>
      <c r="AK730" s="917"/>
      <c r="AL730" s="917"/>
      <c r="AM730" s="917"/>
      <c r="AN730" s="917"/>
      <c r="AO730" s="918"/>
      <c r="AP730" s="453" t="s">
        <v>994</v>
      </c>
      <c r="AQ730" s="262"/>
      <c r="AR730" s="262"/>
      <c r="AS730" s="262"/>
      <c r="AT730" s="910"/>
      <c r="AU730" s="911"/>
      <c r="AV730" s="911"/>
      <c r="AW730" s="912"/>
    </row>
    <row r="731" spans="1:49" ht="14.25" hidden="1" customHeight="1">
      <c r="A731" s="931"/>
      <c r="B731" s="916"/>
      <c r="C731" s="917"/>
      <c r="D731" s="917"/>
      <c r="E731" s="917"/>
      <c r="F731" s="917"/>
      <c r="G731" s="917"/>
      <c r="H731" s="917"/>
      <c r="I731" s="917"/>
      <c r="J731" s="917"/>
      <c r="K731" s="917"/>
      <c r="L731" s="917"/>
      <c r="M731" s="917"/>
      <c r="N731" s="917"/>
      <c r="O731" s="917"/>
      <c r="P731" s="917"/>
      <c r="Q731" s="917"/>
      <c r="R731" s="917"/>
      <c r="S731" s="917"/>
      <c r="T731" s="917"/>
      <c r="U731" s="918"/>
      <c r="V731" s="916"/>
      <c r="W731" s="917"/>
      <c r="X731" s="917"/>
      <c r="Y731" s="917"/>
      <c r="Z731" s="917"/>
      <c r="AA731" s="917"/>
      <c r="AB731" s="917"/>
      <c r="AC731" s="917"/>
      <c r="AD731" s="917"/>
      <c r="AE731" s="917"/>
      <c r="AF731" s="917"/>
      <c r="AG731" s="917"/>
      <c r="AH731" s="917"/>
      <c r="AI731" s="917"/>
      <c r="AJ731" s="917"/>
      <c r="AK731" s="917"/>
      <c r="AL731" s="917"/>
      <c r="AM731" s="917"/>
      <c r="AN731" s="917"/>
      <c r="AO731" s="918"/>
      <c r="AP731" s="935" t="s">
        <v>992</v>
      </c>
      <c r="AQ731" s="936"/>
      <c r="AR731" s="936"/>
      <c r="AS731" s="937"/>
      <c r="AT731" s="938"/>
      <c r="AU731" s="939"/>
      <c r="AV731" s="939"/>
      <c r="AW731" s="940"/>
    </row>
    <row r="732" spans="1:49" ht="14.25" hidden="1" customHeight="1">
      <c r="A732" s="931"/>
      <c r="B732" s="916"/>
      <c r="C732" s="917"/>
      <c r="D732" s="917"/>
      <c r="E732" s="917"/>
      <c r="F732" s="917"/>
      <c r="G732" s="917"/>
      <c r="H732" s="917"/>
      <c r="I732" s="917"/>
      <c r="J732" s="917"/>
      <c r="K732" s="917"/>
      <c r="L732" s="917"/>
      <c r="M732" s="917"/>
      <c r="N732" s="917"/>
      <c r="O732" s="917"/>
      <c r="P732" s="917"/>
      <c r="Q732" s="917"/>
      <c r="R732" s="917"/>
      <c r="S732" s="917"/>
      <c r="T732" s="917"/>
      <c r="U732" s="918"/>
      <c r="V732" s="916"/>
      <c r="W732" s="917"/>
      <c r="X732" s="917"/>
      <c r="Y732" s="917"/>
      <c r="Z732" s="917"/>
      <c r="AA732" s="917"/>
      <c r="AB732" s="917"/>
      <c r="AC732" s="917"/>
      <c r="AD732" s="917"/>
      <c r="AE732" s="917"/>
      <c r="AF732" s="917"/>
      <c r="AG732" s="917"/>
      <c r="AH732" s="917"/>
      <c r="AI732" s="917"/>
      <c r="AJ732" s="917"/>
      <c r="AK732" s="917"/>
      <c r="AL732" s="917"/>
      <c r="AM732" s="917"/>
      <c r="AN732" s="917"/>
      <c r="AO732" s="918"/>
      <c r="AP732" s="935"/>
      <c r="AQ732" s="936"/>
      <c r="AR732" s="936"/>
      <c r="AS732" s="937"/>
      <c r="AT732" s="941"/>
      <c r="AU732" s="942"/>
      <c r="AV732" s="942"/>
      <c r="AW732" s="943"/>
    </row>
    <row r="733" spans="1:49" ht="14.25" hidden="1" customHeight="1">
      <c r="A733" s="931"/>
      <c r="B733" s="916"/>
      <c r="C733" s="917"/>
      <c r="D733" s="917"/>
      <c r="E733" s="917"/>
      <c r="F733" s="917"/>
      <c r="G733" s="917"/>
      <c r="H733" s="917"/>
      <c r="I733" s="917"/>
      <c r="J733" s="917"/>
      <c r="K733" s="917"/>
      <c r="L733" s="917"/>
      <c r="M733" s="917"/>
      <c r="N733" s="917"/>
      <c r="O733" s="917"/>
      <c r="P733" s="917"/>
      <c r="Q733" s="917"/>
      <c r="R733" s="917"/>
      <c r="S733" s="917"/>
      <c r="T733" s="917"/>
      <c r="U733" s="918"/>
      <c r="V733" s="916"/>
      <c r="W733" s="917"/>
      <c r="X733" s="917"/>
      <c r="Y733" s="917"/>
      <c r="Z733" s="917"/>
      <c r="AA733" s="917"/>
      <c r="AB733" s="917"/>
      <c r="AC733" s="917"/>
      <c r="AD733" s="917"/>
      <c r="AE733" s="917"/>
      <c r="AF733" s="917"/>
      <c r="AG733" s="917"/>
      <c r="AH733" s="917"/>
      <c r="AI733" s="917"/>
      <c r="AJ733" s="917"/>
      <c r="AK733" s="917"/>
      <c r="AL733" s="917"/>
      <c r="AM733" s="917"/>
      <c r="AN733" s="917"/>
      <c r="AO733" s="918"/>
      <c r="AP733" s="944" t="s">
        <v>993</v>
      </c>
      <c r="AQ733" s="945"/>
      <c r="AR733" s="945"/>
      <c r="AS733" s="945"/>
      <c r="AT733" s="938"/>
      <c r="AU733" s="939"/>
      <c r="AV733" s="939"/>
      <c r="AW733" s="940"/>
    </row>
    <row r="734" spans="1:49" ht="14.25" hidden="1" customHeight="1">
      <c r="A734" s="931"/>
      <c r="B734" s="916"/>
      <c r="C734" s="917"/>
      <c r="D734" s="917"/>
      <c r="E734" s="917"/>
      <c r="F734" s="917"/>
      <c r="G734" s="917"/>
      <c r="H734" s="917"/>
      <c r="I734" s="917"/>
      <c r="J734" s="917"/>
      <c r="K734" s="917"/>
      <c r="L734" s="917"/>
      <c r="M734" s="917"/>
      <c r="N734" s="917"/>
      <c r="O734" s="917"/>
      <c r="P734" s="917"/>
      <c r="Q734" s="917"/>
      <c r="R734" s="917"/>
      <c r="S734" s="917"/>
      <c r="T734" s="917"/>
      <c r="U734" s="918"/>
      <c r="V734" s="916"/>
      <c r="W734" s="917"/>
      <c r="X734" s="917"/>
      <c r="Y734" s="917"/>
      <c r="Z734" s="917"/>
      <c r="AA734" s="917"/>
      <c r="AB734" s="917"/>
      <c r="AC734" s="917"/>
      <c r="AD734" s="917"/>
      <c r="AE734" s="917"/>
      <c r="AF734" s="917"/>
      <c r="AG734" s="917"/>
      <c r="AH734" s="917"/>
      <c r="AI734" s="917"/>
      <c r="AJ734" s="917"/>
      <c r="AK734" s="917"/>
      <c r="AL734" s="917"/>
      <c r="AM734" s="917"/>
      <c r="AN734" s="917"/>
      <c r="AO734" s="918"/>
      <c r="AP734" s="944"/>
      <c r="AQ734" s="945"/>
      <c r="AR734" s="945"/>
      <c r="AS734" s="945"/>
      <c r="AT734" s="941"/>
      <c r="AU734" s="942"/>
      <c r="AV734" s="942"/>
      <c r="AW734" s="943"/>
    </row>
    <row r="735" spans="1:49" ht="14.25" hidden="1" customHeight="1">
      <c r="A735" s="931"/>
      <c r="B735" s="919"/>
      <c r="C735" s="920"/>
      <c r="D735" s="920"/>
      <c r="E735" s="920"/>
      <c r="F735" s="920"/>
      <c r="G735" s="920"/>
      <c r="H735" s="920"/>
      <c r="I735" s="920"/>
      <c r="J735" s="920"/>
      <c r="K735" s="920"/>
      <c r="L735" s="920"/>
      <c r="M735" s="920"/>
      <c r="N735" s="920"/>
      <c r="O735" s="920"/>
      <c r="P735" s="920"/>
      <c r="Q735" s="920"/>
      <c r="R735" s="920"/>
      <c r="S735" s="920"/>
      <c r="T735" s="920"/>
      <c r="U735" s="921"/>
      <c r="V735" s="919"/>
      <c r="W735" s="920"/>
      <c r="X735" s="920"/>
      <c r="Y735" s="920"/>
      <c r="Z735" s="920"/>
      <c r="AA735" s="920"/>
      <c r="AB735" s="920"/>
      <c r="AC735" s="920"/>
      <c r="AD735" s="920"/>
      <c r="AE735" s="920"/>
      <c r="AF735" s="920"/>
      <c r="AG735" s="920"/>
      <c r="AH735" s="920"/>
      <c r="AI735" s="920"/>
      <c r="AJ735" s="920"/>
      <c r="AK735" s="920"/>
      <c r="AL735" s="920"/>
      <c r="AM735" s="920"/>
      <c r="AN735" s="920"/>
      <c r="AO735" s="921"/>
      <c r="AP735" s="946" t="str">
        <f t="array" aca="1" ref="AP735" ca="1">IF(RepairsPhotoIdentifier101="","",IF(INDIRECT("PropertyInspectionCatagoryPhoto"&amp;RIGHT("0"&amp;RepairsPhotoIdentifier101,2))="","",INDIRECT("PropertyInspectionCatagoryPhoto"&amp;RIGHT("0"&amp;RepairsPhotoIdentifier101,2))))</f>
        <v/>
      </c>
      <c r="AQ735" s="962"/>
      <c r="AR735" s="962"/>
      <c r="AS735" s="962"/>
      <c r="AT735" s="962"/>
      <c r="AU735" s="962"/>
      <c r="AV735" s="962"/>
      <c r="AW735" s="963"/>
    </row>
    <row r="736" spans="1:49" ht="14.25" hidden="1" customHeight="1">
      <c r="A736" s="931">
        <v>102</v>
      </c>
      <c r="B736" s="913"/>
      <c r="C736" s="914"/>
      <c r="D736" s="914"/>
      <c r="E736" s="914"/>
      <c r="F736" s="914"/>
      <c r="G736" s="914"/>
      <c r="H736" s="914"/>
      <c r="I736" s="914"/>
      <c r="J736" s="914"/>
      <c r="K736" s="914"/>
      <c r="L736" s="914"/>
      <c r="M736" s="914"/>
      <c r="N736" s="914"/>
      <c r="O736" s="914"/>
      <c r="P736" s="914"/>
      <c r="Q736" s="914"/>
      <c r="R736" s="914"/>
      <c r="S736" s="914"/>
      <c r="T736" s="914"/>
      <c r="U736" s="915"/>
      <c r="V736" s="913"/>
      <c r="W736" s="914"/>
      <c r="X736" s="914"/>
      <c r="Y736" s="914"/>
      <c r="Z736" s="914"/>
      <c r="AA736" s="914"/>
      <c r="AB736" s="914"/>
      <c r="AC736" s="914"/>
      <c r="AD736" s="914"/>
      <c r="AE736" s="914"/>
      <c r="AF736" s="914"/>
      <c r="AG736" s="914"/>
      <c r="AH736" s="914"/>
      <c r="AI736" s="914"/>
      <c r="AJ736" s="914"/>
      <c r="AK736" s="914"/>
      <c r="AL736" s="914"/>
      <c r="AM736" s="914"/>
      <c r="AN736" s="914"/>
      <c r="AO736" s="915"/>
      <c r="AP736" s="450" t="s">
        <v>990</v>
      </c>
      <c r="AQ736" s="451"/>
      <c r="AR736" s="451"/>
      <c r="AS736" s="452"/>
      <c r="AT736" s="932"/>
      <c r="AU736" s="933"/>
      <c r="AV736" s="933"/>
      <c r="AW736" s="934"/>
    </row>
    <row r="737" spans="1:49" ht="14.25" hidden="1" customHeight="1">
      <c r="A737" s="931"/>
      <c r="B737" s="916"/>
      <c r="C737" s="917"/>
      <c r="D737" s="917"/>
      <c r="E737" s="917"/>
      <c r="F737" s="917"/>
      <c r="G737" s="917"/>
      <c r="H737" s="917"/>
      <c r="I737" s="917"/>
      <c r="J737" s="917"/>
      <c r="K737" s="917"/>
      <c r="L737" s="917"/>
      <c r="M737" s="917"/>
      <c r="N737" s="917"/>
      <c r="O737" s="917"/>
      <c r="P737" s="917"/>
      <c r="Q737" s="917"/>
      <c r="R737" s="917"/>
      <c r="S737" s="917"/>
      <c r="T737" s="917"/>
      <c r="U737" s="918"/>
      <c r="V737" s="916"/>
      <c r="W737" s="917"/>
      <c r="X737" s="917"/>
      <c r="Y737" s="917"/>
      <c r="Z737" s="917"/>
      <c r="AA737" s="917"/>
      <c r="AB737" s="917"/>
      <c r="AC737" s="917"/>
      <c r="AD737" s="917"/>
      <c r="AE737" s="917"/>
      <c r="AF737" s="917"/>
      <c r="AG737" s="917"/>
      <c r="AH737" s="917"/>
      <c r="AI737" s="917"/>
      <c r="AJ737" s="917"/>
      <c r="AK737" s="917"/>
      <c r="AL737" s="917"/>
      <c r="AM737" s="917"/>
      <c r="AN737" s="917"/>
      <c r="AO737" s="918"/>
      <c r="AP737" s="453" t="s">
        <v>991</v>
      </c>
      <c r="AQ737" s="262"/>
      <c r="AR737" s="262"/>
      <c r="AS737" s="262"/>
      <c r="AT737" s="910"/>
      <c r="AU737" s="911"/>
      <c r="AV737" s="911"/>
      <c r="AW737" s="912"/>
    </row>
    <row r="738" spans="1:49" ht="14.25" hidden="1" customHeight="1">
      <c r="A738" s="931"/>
      <c r="B738" s="916"/>
      <c r="C738" s="917"/>
      <c r="D738" s="917"/>
      <c r="E738" s="917"/>
      <c r="F738" s="917"/>
      <c r="G738" s="917"/>
      <c r="H738" s="917"/>
      <c r="I738" s="917"/>
      <c r="J738" s="917"/>
      <c r="K738" s="917"/>
      <c r="L738" s="917"/>
      <c r="M738" s="917"/>
      <c r="N738" s="917"/>
      <c r="O738" s="917"/>
      <c r="P738" s="917"/>
      <c r="Q738" s="917"/>
      <c r="R738" s="917"/>
      <c r="S738" s="917"/>
      <c r="T738" s="917"/>
      <c r="U738" s="918"/>
      <c r="V738" s="916"/>
      <c r="W738" s="917"/>
      <c r="X738" s="917"/>
      <c r="Y738" s="917"/>
      <c r="Z738" s="917"/>
      <c r="AA738" s="917"/>
      <c r="AB738" s="917"/>
      <c r="AC738" s="917"/>
      <c r="AD738" s="917"/>
      <c r="AE738" s="917"/>
      <c r="AF738" s="917"/>
      <c r="AG738" s="917"/>
      <c r="AH738" s="917"/>
      <c r="AI738" s="917"/>
      <c r="AJ738" s="917"/>
      <c r="AK738" s="917"/>
      <c r="AL738" s="917"/>
      <c r="AM738" s="917"/>
      <c r="AN738" s="917"/>
      <c r="AO738" s="918"/>
      <c r="AP738" s="935" t="s">
        <v>992</v>
      </c>
      <c r="AQ738" s="936"/>
      <c r="AR738" s="936"/>
      <c r="AS738" s="937"/>
      <c r="AT738" s="938"/>
      <c r="AU738" s="939"/>
      <c r="AV738" s="939"/>
      <c r="AW738" s="940"/>
    </row>
    <row r="739" spans="1:49" ht="14.25" hidden="1" customHeight="1">
      <c r="A739" s="931"/>
      <c r="B739" s="916"/>
      <c r="C739" s="917"/>
      <c r="D739" s="917"/>
      <c r="E739" s="917"/>
      <c r="F739" s="917"/>
      <c r="G739" s="917"/>
      <c r="H739" s="917"/>
      <c r="I739" s="917"/>
      <c r="J739" s="917"/>
      <c r="K739" s="917"/>
      <c r="L739" s="917"/>
      <c r="M739" s="917"/>
      <c r="N739" s="917"/>
      <c r="O739" s="917"/>
      <c r="P739" s="917"/>
      <c r="Q739" s="917"/>
      <c r="R739" s="917"/>
      <c r="S739" s="917"/>
      <c r="T739" s="917"/>
      <c r="U739" s="918"/>
      <c r="V739" s="916"/>
      <c r="W739" s="917"/>
      <c r="X739" s="917"/>
      <c r="Y739" s="917"/>
      <c r="Z739" s="917"/>
      <c r="AA739" s="917"/>
      <c r="AB739" s="917"/>
      <c r="AC739" s="917"/>
      <c r="AD739" s="917"/>
      <c r="AE739" s="917"/>
      <c r="AF739" s="917"/>
      <c r="AG739" s="917"/>
      <c r="AH739" s="917"/>
      <c r="AI739" s="917"/>
      <c r="AJ739" s="917"/>
      <c r="AK739" s="917"/>
      <c r="AL739" s="917"/>
      <c r="AM739" s="917"/>
      <c r="AN739" s="917"/>
      <c r="AO739" s="918"/>
      <c r="AP739" s="935"/>
      <c r="AQ739" s="936"/>
      <c r="AR739" s="936"/>
      <c r="AS739" s="937"/>
      <c r="AT739" s="941"/>
      <c r="AU739" s="942"/>
      <c r="AV739" s="942"/>
      <c r="AW739" s="943"/>
    </row>
    <row r="740" spans="1:49" ht="14.25" hidden="1" customHeight="1">
      <c r="A740" s="931"/>
      <c r="B740" s="916"/>
      <c r="C740" s="917"/>
      <c r="D740" s="917"/>
      <c r="E740" s="917"/>
      <c r="F740" s="917"/>
      <c r="G740" s="917"/>
      <c r="H740" s="917"/>
      <c r="I740" s="917"/>
      <c r="J740" s="917"/>
      <c r="K740" s="917"/>
      <c r="L740" s="917"/>
      <c r="M740" s="917"/>
      <c r="N740" s="917"/>
      <c r="O740" s="917"/>
      <c r="P740" s="917"/>
      <c r="Q740" s="917"/>
      <c r="R740" s="917"/>
      <c r="S740" s="917"/>
      <c r="T740" s="917"/>
      <c r="U740" s="918"/>
      <c r="V740" s="916"/>
      <c r="W740" s="917"/>
      <c r="X740" s="917"/>
      <c r="Y740" s="917"/>
      <c r="Z740" s="917"/>
      <c r="AA740" s="917"/>
      <c r="AB740" s="917"/>
      <c r="AC740" s="917"/>
      <c r="AD740" s="917"/>
      <c r="AE740" s="917"/>
      <c r="AF740" s="917"/>
      <c r="AG740" s="917"/>
      <c r="AH740" s="917"/>
      <c r="AI740" s="917"/>
      <c r="AJ740" s="917"/>
      <c r="AK740" s="917"/>
      <c r="AL740" s="917"/>
      <c r="AM740" s="917"/>
      <c r="AN740" s="917"/>
      <c r="AO740" s="918"/>
      <c r="AP740" s="944" t="s">
        <v>993</v>
      </c>
      <c r="AQ740" s="945"/>
      <c r="AR740" s="945"/>
      <c r="AS740" s="945"/>
      <c r="AT740" s="938"/>
      <c r="AU740" s="939"/>
      <c r="AV740" s="939"/>
      <c r="AW740" s="940"/>
    </row>
    <row r="741" spans="1:49" ht="14.25" hidden="1" customHeight="1">
      <c r="A741" s="931"/>
      <c r="B741" s="916"/>
      <c r="C741" s="917"/>
      <c r="D741" s="917"/>
      <c r="E741" s="917"/>
      <c r="F741" s="917"/>
      <c r="G741" s="917"/>
      <c r="H741" s="917"/>
      <c r="I741" s="917"/>
      <c r="J741" s="917"/>
      <c r="K741" s="917"/>
      <c r="L741" s="917"/>
      <c r="M741" s="917"/>
      <c r="N741" s="917"/>
      <c r="O741" s="917"/>
      <c r="P741" s="917"/>
      <c r="Q741" s="917"/>
      <c r="R741" s="917"/>
      <c r="S741" s="917"/>
      <c r="T741" s="917"/>
      <c r="U741" s="918"/>
      <c r="V741" s="916"/>
      <c r="W741" s="917"/>
      <c r="X741" s="917"/>
      <c r="Y741" s="917"/>
      <c r="Z741" s="917"/>
      <c r="AA741" s="917"/>
      <c r="AB741" s="917"/>
      <c r="AC741" s="917"/>
      <c r="AD741" s="917"/>
      <c r="AE741" s="917"/>
      <c r="AF741" s="917"/>
      <c r="AG741" s="917"/>
      <c r="AH741" s="917"/>
      <c r="AI741" s="917"/>
      <c r="AJ741" s="917"/>
      <c r="AK741" s="917"/>
      <c r="AL741" s="917"/>
      <c r="AM741" s="917"/>
      <c r="AN741" s="917"/>
      <c r="AO741" s="918"/>
      <c r="AP741" s="944"/>
      <c r="AQ741" s="945"/>
      <c r="AR741" s="945"/>
      <c r="AS741" s="945"/>
      <c r="AT741" s="941"/>
      <c r="AU741" s="942"/>
      <c r="AV741" s="942"/>
      <c r="AW741" s="943"/>
    </row>
    <row r="742" spans="1:49" ht="14.25" hidden="1" customHeight="1">
      <c r="A742" s="931"/>
      <c r="B742" s="919"/>
      <c r="C742" s="920"/>
      <c r="D742" s="920"/>
      <c r="E742" s="920"/>
      <c r="F742" s="920"/>
      <c r="G742" s="920"/>
      <c r="H742" s="920"/>
      <c r="I742" s="920"/>
      <c r="J742" s="920"/>
      <c r="K742" s="920"/>
      <c r="L742" s="920"/>
      <c r="M742" s="920"/>
      <c r="N742" s="920"/>
      <c r="O742" s="920"/>
      <c r="P742" s="920"/>
      <c r="Q742" s="920"/>
      <c r="R742" s="920"/>
      <c r="S742" s="920"/>
      <c r="T742" s="920"/>
      <c r="U742" s="921"/>
      <c r="V742" s="919"/>
      <c r="W742" s="920"/>
      <c r="X742" s="920"/>
      <c r="Y742" s="920"/>
      <c r="Z742" s="920"/>
      <c r="AA742" s="920"/>
      <c r="AB742" s="920"/>
      <c r="AC742" s="920"/>
      <c r="AD742" s="920"/>
      <c r="AE742" s="920"/>
      <c r="AF742" s="920"/>
      <c r="AG742" s="920"/>
      <c r="AH742" s="920"/>
      <c r="AI742" s="920"/>
      <c r="AJ742" s="920"/>
      <c r="AK742" s="920"/>
      <c r="AL742" s="920"/>
      <c r="AM742" s="920"/>
      <c r="AN742" s="920"/>
      <c r="AO742" s="921"/>
      <c r="AP742" s="946" t="str">
        <f t="array" aca="1" ref="AP742" ca="1">IF(RepairsPhotoIdentifier102="","",IF(INDIRECT("PropertyInspectionCatagoryPhoto"&amp;RIGHT("0"&amp;RepairsPhotoIdentifier102,2))="","",INDIRECT("PropertyInspectionCatagoryPhoto"&amp;RIGHT("0"&amp;RepairsPhotoIdentifier102,2))))</f>
        <v/>
      </c>
      <c r="AQ742" s="962"/>
      <c r="AR742" s="962"/>
      <c r="AS742" s="962"/>
      <c r="AT742" s="962"/>
      <c r="AU742" s="962"/>
      <c r="AV742" s="962"/>
      <c r="AW742" s="963"/>
    </row>
    <row r="743" spans="1:49" ht="14.25" hidden="1" customHeight="1">
      <c r="A743" s="931">
        <v>103</v>
      </c>
      <c r="B743" s="913"/>
      <c r="C743" s="914"/>
      <c r="D743" s="914"/>
      <c r="E743" s="914"/>
      <c r="F743" s="914"/>
      <c r="G743" s="914"/>
      <c r="H743" s="914"/>
      <c r="I743" s="914"/>
      <c r="J743" s="914"/>
      <c r="K743" s="914"/>
      <c r="L743" s="914"/>
      <c r="M743" s="914"/>
      <c r="N743" s="914"/>
      <c r="O743" s="914"/>
      <c r="P743" s="914"/>
      <c r="Q743" s="914"/>
      <c r="R743" s="914"/>
      <c r="S743" s="914"/>
      <c r="T743" s="914"/>
      <c r="U743" s="915"/>
      <c r="V743" s="913"/>
      <c r="W743" s="914"/>
      <c r="X743" s="914"/>
      <c r="Y743" s="914"/>
      <c r="Z743" s="914"/>
      <c r="AA743" s="914"/>
      <c r="AB743" s="914"/>
      <c r="AC743" s="914"/>
      <c r="AD743" s="914"/>
      <c r="AE743" s="914"/>
      <c r="AF743" s="914"/>
      <c r="AG743" s="914"/>
      <c r="AH743" s="914"/>
      <c r="AI743" s="914"/>
      <c r="AJ743" s="914"/>
      <c r="AK743" s="914"/>
      <c r="AL743" s="914"/>
      <c r="AM743" s="914"/>
      <c r="AN743" s="914"/>
      <c r="AO743" s="915"/>
      <c r="AP743" s="450" t="s">
        <v>990</v>
      </c>
      <c r="AQ743" s="451"/>
      <c r="AR743" s="451"/>
      <c r="AS743" s="452"/>
      <c r="AT743" s="932"/>
      <c r="AU743" s="933"/>
      <c r="AV743" s="933"/>
      <c r="AW743" s="934"/>
    </row>
    <row r="744" spans="1:49" ht="14.25" hidden="1" customHeight="1">
      <c r="A744" s="931"/>
      <c r="B744" s="916"/>
      <c r="C744" s="917"/>
      <c r="D744" s="917"/>
      <c r="E744" s="917"/>
      <c r="F744" s="917"/>
      <c r="G744" s="917"/>
      <c r="H744" s="917"/>
      <c r="I744" s="917"/>
      <c r="J744" s="917"/>
      <c r="K744" s="917"/>
      <c r="L744" s="917"/>
      <c r="M744" s="917"/>
      <c r="N744" s="917"/>
      <c r="O744" s="917"/>
      <c r="P744" s="917"/>
      <c r="Q744" s="917"/>
      <c r="R744" s="917"/>
      <c r="S744" s="917"/>
      <c r="T744" s="917"/>
      <c r="U744" s="918"/>
      <c r="V744" s="916"/>
      <c r="W744" s="917"/>
      <c r="X744" s="917"/>
      <c r="Y744" s="917"/>
      <c r="Z744" s="917"/>
      <c r="AA744" s="917"/>
      <c r="AB744" s="917"/>
      <c r="AC744" s="917"/>
      <c r="AD744" s="917"/>
      <c r="AE744" s="917"/>
      <c r="AF744" s="917"/>
      <c r="AG744" s="917"/>
      <c r="AH744" s="917"/>
      <c r="AI744" s="917"/>
      <c r="AJ744" s="917"/>
      <c r="AK744" s="917"/>
      <c r="AL744" s="917"/>
      <c r="AM744" s="917"/>
      <c r="AN744" s="917"/>
      <c r="AO744" s="918"/>
      <c r="AP744" s="453" t="s">
        <v>994</v>
      </c>
      <c r="AQ744" s="262"/>
      <c r="AR744" s="262"/>
      <c r="AS744" s="262"/>
      <c r="AT744" s="910"/>
      <c r="AU744" s="911"/>
      <c r="AV744" s="911"/>
      <c r="AW744" s="912"/>
    </row>
    <row r="745" spans="1:49" ht="14.25" hidden="1" customHeight="1">
      <c r="A745" s="931"/>
      <c r="B745" s="916"/>
      <c r="C745" s="917"/>
      <c r="D745" s="917"/>
      <c r="E745" s="917"/>
      <c r="F745" s="917"/>
      <c r="G745" s="917"/>
      <c r="H745" s="917"/>
      <c r="I745" s="917"/>
      <c r="J745" s="917"/>
      <c r="K745" s="917"/>
      <c r="L745" s="917"/>
      <c r="M745" s="917"/>
      <c r="N745" s="917"/>
      <c r="O745" s="917"/>
      <c r="P745" s="917"/>
      <c r="Q745" s="917"/>
      <c r="R745" s="917"/>
      <c r="S745" s="917"/>
      <c r="T745" s="917"/>
      <c r="U745" s="918"/>
      <c r="V745" s="916"/>
      <c r="W745" s="917"/>
      <c r="X745" s="917"/>
      <c r="Y745" s="917"/>
      <c r="Z745" s="917"/>
      <c r="AA745" s="917"/>
      <c r="AB745" s="917"/>
      <c r="AC745" s="917"/>
      <c r="AD745" s="917"/>
      <c r="AE745" s="917"/>
      <c r="AF745" s="917"/>
      <c r="AG745" s="917"/>
      <c r="AH745" s="917"/>
      <c r="AI745" s="917"/>
      <c r="AJ745" s="917"/>
      <c r="AK745" s="917"/>
      <c r="AL745" s="917"/>
      <c r="AM745" s="917"/>
      <c r="AN745" s="917"/>
      <c r="AO745" s="918"/>
      <c r="AP745" s="935" t="s">
        <v>992</v>
      </c>
      <c r="AQ745" s="936"/>
      <c r="AR745" s="936"/>
      <c r="AS745" s="937"/>
      <c r="AT745" s="938"/>
      <c r="AU745" s="939"/>
      <c r="AV745" s="939"/>
      <c r="AW745" s="940"/>
    </row>
    <row r="746" spans="1:49" ht="14.25" hidden="1" customHeight="1">
      <c r="A746" s="931"/>
      <c r="B746" s="916"/>
      <c r="C746" s="917"/>
      <c r="D746" s="917"/>
      <c r="E746" s="917"/>
      <c r="F746" s="917"/>
      <c r="G746" s="917"/>
      <c r="H746" s="917"/>
      <c r="I746" s="917"/>
      <c r="J746" s="917"/>
      <c r="K746" s="917"/>
      <c r="L746" s="917"/>
      <c r="M746" s="917"/>
      <c r="N746" s="917"/>
      <c r="O746" s="917"/>
      <c r="P746" s="917"/>
      <c r="Q746" s="917"/>
      <c r="R746" s="917"/>
      <c r="S746" s="917"/>
      <c r="T746" s="917"/>
      <c r="U746" s="918"/>
      <c r="V746" s="916"/>
      <c r="W746" s="917"/>
      <c r="X746" s="917"/>
      <c r="Y746" s="917"/>
      <c r="Z746" s="917"/>
      <c r="AA746" s="917"/>
      <c r="AB746" s="917"/>
      <c r="AC746" s="917"/>
      <c r="AD746" s="917"/>
      <c r="AE746" s="917"/>
      <c r="AF746" s="917"/>
      <c r="AG746" s="917"/>
      <c r="AH746" s="917"/>
      <c r="AI746" s="917"/>
      <c r="AJ746" s="917"/>
      <c r="AK746" s="917"/>
      <c r="AL746" s="917"/>
      <c r="AM746" s="917"/>
      <c r="AN746" s="917"/>
      <c r="AO746" s="918"/>
      <c r="AP746" s="935"/>
      <c r="AQ746" s="936"/>
      <c r="AR746" s="936"/>
      <c r="AS746" s="937"/>
      <c r="AT746" s="941"/>
      <c r="AU746" s="942"/>
      <c r="AV746" s="942"/>
      <c r="AW746" s="943"/>
    </row>
    <row r="747" spans="1:49" ht="14.25" hidden="1" customHeight="1">
      <c r="A747" s="931"/>
      <c r="B747" s="916"/>
      <c r="C747" s="917"/>
      <c r="D747" s="917"/>
      <c r="E747" s="917"/>
      <c r="F747" s="917"/>
      <c r="G747" s="917"/>
      <c r="H747" s="917"/>
      <c r="I747" s="917"/>
      <c r="J747" s="917"/>
      <c r="K747" s="917"/>
      <c r="L747" s="917"/>
      <c r="M747" s="917"/>
      <c r="N747" s="917"/>
      <c r="O747" s="917"/>
      <c r="P747" s="917"/>
      <c r="Q747" s="917"/>
      <c r="R747" s="917"/>
      <c r="S747" s="917"/>
      <c r="T747" s="917"/>
      <c r="U747" s="918"/>
      <c r="V747" s="916"/>
      <c r="W747" s="917"/>
      <c r="X747" s="917"/>
      <c r="Y747" s="917"/>
      <c r="Z747" s="917"/>
      <c r="AA747" s="917"/>
      <c r="AB747" s="917"/>
      <c r="AC747" s="917"/>
      <c r="AD747" s="917"/>
      <c r="AE747" s="917"/>
      <c r="AF747" s="917"/>
      <c r="AG747" s="917"/>
      <c r="AH747" s="917"/>
      <c r="AI747" s="917"/>
      <c r="AJ747" s="917"/>
      <c r="AK747" s="917"/>
      <c r="AL747" s="917"/>
      <c r="AM747" s="917"/>
      <c r="AN747" s="917"/>
      <c r="AO747" s="918"/>
      <c r="AP747" s="944" t="s">
        <v>993</v>
      </c>
      <c r="AQ747" s="945"/>
      <c r="AR747" s="945"/>
      <c r="AS747" s="945"/>
      <c r="AT747" s="938"/>
      <c r="AU747" s="939"/>
      <c r="AV747" s="939"/>
      <c r="AW747" s="940"/>
    </row>
    <row r="748" spans="1:49" ht="14.25" hidden="1" customHeight="1">
      <c r="A748" s="931"/>
      <c r="B748" s="916"/>
      <c r="C748" s="917"/>
      <c r="D748" s="917"/>
      <c r="E748" s="917"/>
      <c r="F748" s="917"/>
      <c r="G748" s="917"/>
      <c r="H748" s="917"/>
      <c r="I748" s="917"/>
      <c r="J748" s="917"/>
      <c r="K748" s="917"/>
      <c r="L748" s="917"/>
      <c r="M748" s="917"/>
      <c r="N748" s="917"/>
      <c r="O748" s="917"/>
      <c r="P748" s="917"/>
      <c r="Q748" s="917"/>
      <c r="R748" s="917"/>
      <c r="S748" s="917"/>
      <c r="T748" s="917"/>
      <c r="U748" s="918"/>
      <c r="V748" s="916"/>
      <c r="W748" s="917"/>
      <c r="X748" s="917"/>
      <c r="Y748" s="917"/>
      <c r="Z748" s="917"/>
      <c r="AA748" s="917"/>
      <c r="AB748" s="917"/>
      <c r="AC748" s="917"/>
      <c r="AD748" s="917"/>
      <c r="AE748" s="917"/>
      <c r="AF748" s="917"/>
      <c r="AG748" s="917"/>
      <c r="AH748" s="917"/>
      <c r="AI748" s="917"/>
      <c r="AJ748" s="917"/>
      <c r="AK748" s="917"/>
      <c r="AL748" s="917"/>
      <c r="AM748" s="917"/>
      <c r="AN748" s="917"/>
      <c r="AO748" s="918"/>
      <c r="AP748" s="944"/>
      <c r="AQ748" s="945"/>
      <c r="AR748" s="945"/>
      <c r="AS748" s="945"/>
      <c r="AT748" s="941"/>
      <c r="AU748" s="942"/>
      <c r="AV748" s="942"/>
      <c r="AW748" s="943"/>
    </row>
    <row r="749" spans="1:49" ht="14.25" hidden="1" customHeight="1">
      <c r="A749" s="931"/>
      <c r="B749" s="919"/>
      <c r="C749" s="920"/>
      <c r="D749" s="920"/>
      <c r="E749" s="920"/>
      <c r="F749" s="920"/>
      <c r="G749" s="920"/>
      <c r="H749" s="920"/>
      <c r="I749" s="920"/>
      <c r="J749" s="920"/>
      <c r="K749" s="920"/>
      <c r="L749" s="920"/>
      <c r="M749" s="920"/>
      <c r="N749" s="920"/>
      <c r="O749" s="920"/>
      <c r="P749" s="920"/>
      <c r="Q749" s="920"/>
      <c r="R749" s="920"/>
      <c r="S749" s="920"/>
      <c r="T749" s="920"/>
      <c r="U749" s="921"/>
      <c r="V749" s="919"/>
      <c r="W749" s="920"/>
      <c r="X749" s="920"/>
      <c r="Y749" s="920"/>
      <c r="Z749" s="920"/>
      <c r="AA749" s="920"/>
      <c r="AB749" s="920"/>
      <c r="AC749" s="920"/>
      <c r="AD749" s="920"/>
      <c r="AE749" s="920"/>
      <c r="AF749" s="920"/>
      <c r="AG749" s="920"/>
      <c r="AH749" s="920"/>
      <c r="AI749" s="920"/>
      <c r="AJ749" s="920"/>
      <c r="AK749" s="920"/>
      <c r="AL749" s="920"/>
      <c r="AM749" s="920"/>
      <c r="AN749" s="920"/>
      <c r="AO749" s="921"/>
      <c r="AP749" s="946" t="str">
        <f t="array" aca="1" ref="AP749" ca="1">IF(RepairsPhotoIdentifier103="","",IF(INDIRECT("PropertyInspectionCatagoryPhoto"&amp;RIGHT("0"&amp;RepairsPhotoIdentifier103,2))="","",INDIRECT("PropertyInspectionCatagoryPhoto"&amp;RIGHT("0"&amp;RepairsPhotoIdentifier103,2))))</f>
        <v/>
      </c>
      <c r="AQ749" s="962"/>
      <c r="AR749" s="962"/>
      <c r="AS749" s="962"/>
      <c r="AT749" s="962"/>
      <c r="AU749" s="962"/>
      <c r="AV749" s="962"/>
      <c r="AW749" s="963"/>
    </row>
    <row r="750" spans="1:49" ht="14.25" hidden="1" customHeight="1">
      <c r="A750" s="931">
        <v>104</v>
      </c>
      <c r="B750" s="913"/>
      <c r="C750" s="914"/>
      <c r="D750" s="914"/>
      <c r="E750" s="914"/>
      <c r="F750" s="914"/>
      <c r="G750" s="914"/>
      <c r="H750" s="914"/>
      <c r="I750" s="914"/>
      <c r="J750" s="914"/>
      <c r="K750" s="914"/>
      <c r="L750" s="914"/>
      <c r="M750" s="914"/>
      <c r="N750" s="914"/>
      <c r="O750" s="914"/>
      <c r="P750" s="914"/>
      <c r="Q750" s="914"/>
      <c r="R750" s="914"/>
      <c r="S750" s="914"/>
      <c r="T750" s="914"/>
      <c r="U750" s="915"/>
      <c r="V750" s="913"/>
      <c r="W750" s="914"/>
      <c r="X750" s="914"/>
      <c r="Y750" s="914"/>
      <c r="Z750" s="914"/>
      <c r="AA750" s="914"/>
      <c r="AB750" s="914"/>
      <c r="AC750" s="914"/>
      <c r="AD750" s="914"/>
      <c r="AE750" s="914"/>
      <c r="AF750" s="914"/>
      <c r="AG750" s="914"/>
      <c r="AH750" s="914"/>
      <c r="AI750" s="914"/>
      <c r="AJ750" s="914"/>
      <c r="AK750" s="914"/>
      <c r="AL750" s="914"/>
      <c r="AM750" s="914"/>
      <c r="AN750" s="914"/>
      <c r="AO750" s="915"/>
      <c r="AP750" s="450" t="s">
        <v>990</v>
      </c>
      <c r="AQ750" s="451"/>
      <c r="AR750" s="451"/>
      <c r="AS750" s="452"/>
      <c r="AT750" s="932"/>
      <c r="AU750" s="933"/>
      <c r="AV750" s="933"/>
      <c r="AW750" s="934"/>
    </row>
    <row r="751" spans="1:49" ht="14.25" hidden="1" customHeight="1">
      <c r="A751" s="931"/>
      <c r="B751" s="916"/>
      <c r="C751" s="917"/>
      <c r="D751" s="917"/>
      <c r="E751" s="917"/>
      <c r="F751" s="917"/>
      <c r="G751" s="917"/>
      <c r="H751" s="917"/>
      <c r="I751" s="917"/>
      <c r="J751" s="917"/>
      <c r="K751" s="917"/>
      <c r="L751" s="917"/>
      <c r="M751" s="917"/>
      <c r="N751" s="917"/>
      <c r="O751" s="917"/>
      <c r="P751" s="917"/>
      <c r="Q751" s="917"/>
      <c r="R751" s="917"/>
      <c r="S751" s="917"/>
      <c r="T751" s="917"/>
      <c r="U751" s="918"/>
      <c r="V751" s="916"/>
      <c r="W751" s="917"/>
      <c r="X751" s="917"/>
      <c r="Y751" s="917"/>
      <c r="Z751" s="917"/>
      <c r="AA751" s="917"/>
      <c r="AB751" s="917"/>
      <c r="AC751" s="917"/>
      <c r="AD751" s="917"/>
      <c r="AE751" s="917"/>
      <c r="AF751" s="917"/>
      <c r="AG751" s="917"/>
      <c r="AH751" s="917"/>
      <c r="AI751" s="917"/>
      <c r="AJ751" s="917"/>
      <c r="AK751" s="917"/>
      <c r="AL751" s="917"/>
      <c r="AM751" s="917"/>
      <c r="AN751" s="917"/>
      <c r="AO751" s="918"/>
      <c r="AP751" s="453" t="s">
        <v>991</v>
      </c>
      <c r="AQ751" s="262"/>
      <c r="AR751" s="262"/>
      <c r="AS751" s="262"/>
      <c r="AT751" s="910"/>
      <c r="AU751" s="911"/>
      <c r="AV751" s="911"/>
      <c r="AW751" s="912"/>
    </row>
    <row r="752" spans="1:49" ht="14.25" hidden="1" customHeight="1">
      <c r="A752" s="931"/>
      <c r="B752" s="916"/>
      <c r="C752" s="917"/>
      <c r="D752" s="917"/>
      <c r="E752" s="917"/>
      <c r="F752" s="917"/>
      <c r="G752" s="917"/>
      <c r="H752" s="917"/>
      <c r="I752" s="917"/>
      <c r="J752" s="917"/>
      <c r="K752" s="917"/>
      <c r="L752" s="917"/>
      <c r="M752" s="917"/>
      <c r="N752" s="917"/>
      <c r="O752" s="917"/>
      <c r="P752" s="917"/>
      <c r="Q752" s="917"/>
      <c r="R752" s="917"/>
      <c r="S752" s="917"/>
      <c r="T752" s="917"/>
      <c r="U752" s="918"/>
      <c r="V752" s="916"/>
      <c r="W752" s="917"/>
      <c r="X752" s="917"/>
      <c r="Y752" s="917"/>
      <c r="Z752" s="917"/>
      <c r="AA752" s="917"/>
      <c r="AB752" s="917"/>
      <c r="AC752" s="917"/>
      <c r="AD752" s="917"/>
      <c r="AE752" s="917"/>
      <c r="AF752" s="917"/>
      <c r="AG752" s="917"/>
      <c r="AH752" s="917"/>
      <c r="AI752" s="917"/>
      <c r="AJ752" s="917"/>
      <c r="AK752" s="917"/>
      <c r="AL752" s="917"/>
      <c r="AM752" s="917"/>
      <c r="AN752" s="917"/>
      <c r="AO752" s="918"/>
      <c r="AP752" s="935" t="s">
        <v>992</v>
      </c>
      <c r="AQ752" s="936"/>
      <c r="AR752" s="936"/>
      <c r="AS752" s="937"/>
      <c r="AT752" s="938"/>
      <c r="AU752" s="939"/>
      <c r="AV752" s="939"/>
      <c r="AW752" s="940"/>
    </row>
    <row r="753" spans="1:49" ht="14.25" hidden="1" customHeight="1">
      <c r="A753" s="931"/>
      <c r="B753" s="916"/>
      <c r="C753" s="917"/>
      <c r="D753" s="917"/>
      <c r="E753" s="917"/>
      <c r="F753" s="917"/>
      <c r="G753" s="917"/>
      <c r="H753" s="917"/>
      <c r="I753" s="917"/>
      <c r="J753" s="917"/>
      <c r="K753" s="917"/>
      <c r="L753" s="917"/>
      <c r="M753" s="917"/>
      <c r="N753" s="917"/>
      <c r="O753" s="917"/>
      <c r="P753" s="917"/>
      <c r="Q753" s="917"/>
      <c r="R753" s="917"/>
      <c r="S753" s="917"/>
      <c r="T753" s="917"/>
      <c r="U753" s="918"/>
      <c r="V753" s="916"/>
      <c r="W753" s="917"/>
      <c r="X753" s="917"/>
      <c r="Y753" s="917"/>
      <c r="Z753" s="917"/>
      <c r="AA753" s="917"/>
      <c r="AB753" s="917"/>
      <c r="AC753" s="917"/>
      <c r="AD753" s="917"/>
      <c r="AE753" s="917"/>
      <c r="AF753" s="917"/>
      <c r="AG753" s="917"/>
      <c r="AH753" s="917"/>
      <c r="AI753" s="917"/>
      <c r="AJ753" s="917"/>
      <c r="AK753" s="917"/>
      <c r="AL753" s="917"/>
      <c r="AM753" s="917"/>
      <c r="AN753" s="917"/>
      <c r="AO753" s="918"/>
      <c r="AP753" s="935"/>
      <c r="AQ753" s="936"/>
      <c r="AR753" s="936"/>
      <c r="AS753" s="937"/>
      <c r="AT753" s="941"/>
      <c r="AU753" s="942"/>
      <c r="AV753" s="942"/>
      <c r="AW753" s="943"/>
    </row>
    <row r="754" spans="1:49" ht="14.25" hidden="1" customHeight="1">
      <c r="A754" s="931"/>
      <c r="B754" s="916"/>
      <c r="C754" s="917"/>
      <c r="D754" s="917"/>
      <c r="E754" s="917"/>
      <c r="F754" s="917"/>
      <c r="G754" s="917"/>
      <c r="H754" s="917"/>
      <c r="I754" s="917"/>
      <c r="J754" s="917"/>
      <c r="K754" s="917"/>
      <c r="L754" s="917"/>
      <c r="M754" s="917"/>
      <c r="N754" s="917"/>
      <c r="O754" s="917"/>
      <c r="P754" s="917"/>
      <c r="Q754" s="917"/>
      <c r="R754" s="917"/>
      <c r="S754" s="917"/>
      <c r="T754" s="917"/>
      <c r="U754" s="918"/>
      <c r="V754" s="916"/>
      <c r="W754" s="917"/>
      <c r="X754" s="917"/>
      <c r="Y754" s="917"/>
      <c r="Z754" s="917"/>
      <c r="AA754" s="917"/>
      <c r="AB754" s="917"/>
      <c r="AC754" s="917"/>
      <c r="AD754" s="917"/>
      <c r="AE754" s="917"/>
      <c r="AF754" s="917"/>
      <c r="AG754" s="917"/>
      <c r="AH754" s="917"/>
      <c r="AI754" s="917"/>
      <c r="AJ754" s="917"/>
      <c r="AK754" s="917"/>
      <c r="AL754" s="917"/>
      <c r="AM754" s="917"/>
      <c r="AN754" s="917"/>
      <c r="AO754" s="918"/>
      <c r="AP754" s="944" t="s">
        <v>993</v>
      </c>
      <c r="AQ754" s="945"/>
      <c r="AR754" s="945"/>
      <c r="AS754" s="945"/>
      <c r="AT754" s="938"/>
      <c r="AU754" s="939"/>
      <c r="AV754" s="939"/>
      <c r="AW754" s="940"/>
    </row>
    <row r="755" spans="1:49" ht="14.25" hidden="1" customHeight="1">
      <c r="A755" s="931"/>
      <c r="B755" s="916"/>
      <c r="C755" s="917"/>
      <c r="D755" s="917"/>
      <c r="E755" s="917"/>
      <c r="F755" s="917"/>
      <c r="G755" s="917"/>
      <c r="H755" s="917"/>
      <c r="I755" s="917"/>
      <c r="J755" s="917"/>
      <c r="K755" s="917"/>
      <c r="L755" s="917"/>
      <c r="M755" s="917"/>
      <c r="N755" s="917"/>
      <c r="O755" s="917"/>
      <c r="P755" s="917"/>
      <c r="Q755" s="917"/>
      <c r="R755" s="917"/>
      <c r="S755" s="917"/>
      <c r="T755" s="917"/>
      <c r="U755" s="918"/>
      <c r="V755" s="916"/>
      <c r="W755" s="917"/>
      <c r="X755" s="917"/>
      <c r="Y755" s="917"/>
      <c r="Z755" s="917"/>
      <c r="AA755" s="917"/>
      <c r="AB755" s="917"/>
      <c r="AC755" s="917"/>
      <c r="AD755" s="917"/>
      <c r="AE755" s="917"/>
      <c r="AF755" s="917"/>
      <c r="AG755" s="917"/>
      <c r="AH755" s="917"/>
      <c r="AI755" s="917"/>
      <c r="AJ755" s="917"/>
      <c r="AK755" s="917"/>
      <c r="AL755" s="917"/>
      <c r="AM755" s="917"/>
      <c r="AN755" s="917"/>
      <c r="AO755" s="918"/>
      <c r="AP755" s="944"/>
      <c r="AQ755" s="945"/>
      <c r="AR755" s="945"/>
      <c r="AS755" s="945"/>
      <c r="AT755" s="941"/>
      <c r="AU755" s="942"/>
      <c r="AV755" s="942"/>
      <c r="AW755" s="943"/>
    </row>
    <row r="756" spans="1:49" ht="14.25" hidden="1" customHeight="1">
      <c r="A756" s="931"/>
      <c r="B756" s="919"/>
      <c r="C756" s="920"/>
      <c r="D756" s="920"/>
      <c r="E756" s="920"/>
      <c r="F756" s="920"/>
      <c r="G756" s="920"/>
      <c r="H756" s="920"/>
      <c r="I756" s="920"/>
      <c r="J756" s="920"/>
      <c r="K756" s="920"/>
      <c r="L756" s="920"/>
      <c r="M756" s="920"/>
      <c r="N756" s="920"/>
      <c r="O756" s="920"/>
      <c r="P756" s="920"/>
      <c r="Q756" s="920"/>
      <c r="R756" s="920"/>
      <c r="S756" s="920"/>
      <c r="T756" s="920"/>
      <c r="U756" s="921"/>
      <c r="V756" s="919"/>
      <c r="W756" s="920"/>
      <c r="X756" s="920"/>
      <c r="Y756" s="920"/>
      <c r="Z756" s="920"/>
      <c r="AA756" s="920"/>
      <c r="AB756" s="920"/>
      <c r="AC756" s="920"/>
      <c r="AD756" s="920"/>
      <c r="AE756" s="920"/>
      <c r="AF756" s="920"/>
      <c r="AG756" s="920"/>
      <c r="AH756" s="920"/>
      <c r="AI756" s="920"/>
      <c r="AJ756" s="920"/>
      <c r="AK756" s="920"/>
      <c r="AL756" s="920"/>
      <c r="AM756" s="920"/>
      <c r="AN756" s="920"/>
      <c r="AO756" s="921"/>
      <c r="AP756" s="946" t="str">
        <f t="array" aca="1" ref="AP756" ca="1">IF(RepairsPhotoIdentifier104="","",IF(INDIRECT("PropertyInspectionCatagoryPhoto"&amp;RIGHT("0"&amp;RepairsPhotoIdentifier104,2))="","",INDIRECT("PropertyInspectionCatagoryPhoto"&amp;RIGHT("0"&amp;RepairsPhotoIdentifier104,2))))</f>
        <v/>
      </c>
      <c r="AQ756" s="962"/>
      <c r="AR756" s="962"/>
      <c r="AS756" s="962"/>
      <c r="AT756" s="962"/>
      <c r="AU756" s="962"/>
      <c r="AV756" s="962"/>
      <c r="AW756" s="963"/>
    </row>
    <row r="757" spans="1:49" ht="14.25" hidden="1" customHeight="1">
      <c r="A757" s="931">
        <v>105</v>
      </c>
      <c r="B757" s="913"/>
      <c r="C757" s="914"/>
      <c r="D757" s="914"/>
      <c r="E757" s="914"/>
      <c r="F757" s="914"/>
      <c r="G757" s="914"/>
      <c r="H757" s="914"/>
      <c r="I757" s="914"/>
      <c r="J757" s="914"/>
      <c r="K757" s="914"/>
      <c r="L757" s="914"/>
      <c r="M757" s="914"/>
      <c r="N757" s="914"/>
      <c r="O757" s="914"/>
      <c r="P757" s="914"/>
      <c r="Q757" s="914"/>
      <c r="R757" s="914"/>
      <c r="S757" s="914"/>
      <c r="T757" s="914"/>
      <c r="U757" s="915"/>
      <c r="V757" s="913"/>
      <c r="W757" s="914"/>
      <c r="X757" s="914"/>
      <c r="Y757" s="914"/>
      <c r="Z757" s="914"/>
      <c r="AA757" s="914"/>
      <c r="AB757" s="914"/>
      <c r="AC757" s="914"/>
      <c r="AD757" s="914"/>
      <c r="AE757" s="914"/>
      <c r="AF757" s="914"/>
      <c r="AG757" s="914"/>
      <c r="AH757" s="914"/>
      <c r="AI757" s="914"/>
      <c r="AJ757" s="914"/>
      <c r="AK757" s="914"/>
      <c r="AL757" s="914"/>
      <c r="AM757" s="914"/>
      <c r="AN757" s="914"/>
      <c r="AO757" s="915"/>
      <c r="AP757" s="450" t="s">
        <v>990</v>
      </c>
      <c r="AQ757" s="451"/>
      <c r="AR757" s="451"/>
      <c r="AS757" s="452"/>
      <c r="AT757" s="932"/>
      <c r="AU757" s="933"/>
      <c r="AV757" s="933"/>
      <c r="AW757" s="934"/>
    </row>
    <row r="758" spans="1:49" ht="14.25" hidden="1" customHeight="1">
      <c r="A758" s="931"/>
      <c r="B758" s="916"/>
      <c r="C758" s="917"/>
      <c r="D758" s="917"/>
      <c r="E758" s="917"/>
      <c r="F758" s="917"/>
      <c r="G758" s="917"/>
      <c r="H758" s="917"/>
      <c r="I758" s="917"/>
      <c r="J758" s="917"/>
      <c r="K758" s="917"/>
      <c r="L758" s="917"/>
      <c r="M758" s="917"/>
      <c r="N758" s="917"/>
      <c r="O758" s="917"/>
      <c r="P758" s="917"/>
      <c r="Q758" s="917"/>
      <c r="R758" s="917"/>
      <c r="S758" s="917"/>
      <c r="T758" s="917"/>
      <c r="U758" s="918"/>
      <c r="V758" s="916"/>
      <c r="W758" s="917"/>
      <c r="X758" s="917"/>
      <c r="Y758" s="917"/>
      <c r="Z758" s="917"/>
      <c r="AA758" s="917"/>
      <c r="AB758" s="917"/>
      <c r="AC758" s="917"/>
      <c r="AD758" s="917"/>
      <c r="AE758" s="917"/>
      <c r="AF758" s="917"/>
      <c r="AG758" s="917"/>
      <c r="AH758" s="917"/>
      <c r="AI758" s="917"/>
      <c r="AJ758" s="917"/>
      <c r="AK758" s="917"/>
      <c r="AL758" s="917"/>
      <c r="AM758" s="917"/>
      <c r="AN758" s="917"/>
      <c r="AO758" s="918"/>
      <c r="AP758" s="453" t="s">
        <v>994</v>
      </c>
      <c r="AQ758" s="262"/>
      <c r="AR758" s="262"/>
      <c r="AS758" s="262"/>
      <c r="AT758" s="910"/>
      <c r="AU758" s="911"/>
      <c r="AV758" s="911"/>
      <c r="AW758" s="912"/>
    </row>
    <row r="759" spans="1:49" ht="14.25" hidden="1" customHeight="1">
      <c r="A759" s="931"/>
      <c r="B759" s="916"/>
      <c r="C759" s="917"/>
      <c r="D759" s="917"/>
      <c r="E759" s="917"/>
      <c r="F759" s="917"/>
      <c r="G759" s="917"/>
      <c r="H759" s="917"/>
      <c r="I759" s="917"/>
      <c r="J759" s="917"/>
      <c r="K759" s="917"/>
      <c r="L759" s="917"/>
      <c r="M759" s="917"/>
      <c r="N759" s="917"/>
      <c r="O759" s="917"/>
      <c r="P759" s="917"/>
      <c r="Q759" s="917"/>
      <c r="R759" s="917"/>
      <c r="S759" s="917"/>
      <c r="T759" s="917"/>
      <c r="U759" s="918"/>
      <c r="V759" s="916"/>
      <c r="W759" s="917"/>
      <c r="X759" s="917"/>
      <c r="Y759" s="917"/>
      <c r="Z759" s="917"/>
      <c r="AA759" s="917"/>
      <c r="AB759" s="917"/>
      <c r="AC759" s="917"/>
      <c r="AD759" s="917"/>
      <c r="AE759" s="917"/>
      <c r="AF759" s="917"/>
      <c r="AG759" s="917"/>
      <c r="AH759" s="917"/>
      <c r="AI759" s="917"/>
      <c r="AJ759" s="917"/>
      <c r="AK759" s="917"/>
      <c r="AL759" s="917"/>
      <c r="AM759" s="917"/>
      <c r="AN759" s="917"/>
      <c r="AO759" s="918"/>
      <c r="AP759" s="935" t="s">
        <v>992</v>
      </c>
      <c r="AQ759" s="936"/>
      <c r="AR759" s="936"/>
      <c r="AS759" s="937"/>
      <c r="AT759" s="938"/>
      <c r="AU759" s="939"/>
      <c r="AV759" s="939"/>
      <c r="AW759" s="940"/>
    </row>
    <row r="760" spans="1:49" ht="14.25" hidden="1" customHeight="1">
      <c r="A760" s="931"/>
      <c r="B760" s="916"/>
      <c r="C760" s="917"/>
      <c r="D760" s="917"/>
      <c r="E760" s="917"/>
      <c r="F760" s="917"/>
      <c r="G760" s="917"/>
      <c r="H760" s="917"/>
      <c r="I760" s="917"/>
      <c r="J760" s="917"/>
      <c r="K760" s="917"/>
      <c r="L760" s="917"/>
      <c r="M760" s="917"/>
      <c r="N760" s="917"/>
      <c r="O760" s="917"/>
      <c r="P760" s="917"/>
      <c r="Q760" s="917"/>
      <c r="R760" s="917"/>
      <c r="S760" s="917"/>
      <c r="T760" s="917"/>
      <c r="U760" s="918"/>
      <c r="V760" s="916"/>
      <c r="W760" s="917"/>
      <c r="X760" s="917"/>
      <c r="Y760" s="917"/>
      <c r="Z760" s="917"/>
      <c r="AA760" s="917"/>
      <c r="AB760" s="917"/>
      <c r="AC760" s="917"/>
      <c r="AD760" s="917"/>
      <c r="AE760" s="917"/>
      <c r="AF760" s="917"/>
      <c r="AG760" s="917"/>
      <c r="AH760" s="917"/>
      <c r="AI760" s="917"/>
      <c r="AJ760" s="917"/>
      <c r="AK760" s="917"/>
      <c r="AL760" s="917"/>
      <c r="AM760" s="917"/>
      <c r="AN760" s="917"/>
      <c r="AO760" s="918"/>
      <c r="AP760" s="935"/>
      <c r="AQ760" s="936"/>
      <c r="AR760" s="936"/>
      <c r="AS760" s="937"/>
      <c r="AT760" s="941"/>
      <c r="AU760" s="942"/>
      <c r="AV760" s="942"/>
      <c r="AW760" s="943"/>
    </row>
    <row r="761" spans="1:49" ht="14.25" hidden="1" customHeight="1">
      <c r="A761" s="931"/>
      <c r="B761" s="916"/>
      <c r="C761" s="917"/>
      <c r="D761" s="917"/>
      <c r="E761" s="917"/>
      <c r="F761" s="917"/>
      <c r="G761" s="917"/>
      <c r="H761" s="917"/>
      <c r="I761" s="917"/>
      <c r="J761" s="917"/>
      <c r="K761" s="917"/>
      <c r="L761" s="917"/>
      <c r="M761" s="917"/>
      <c r="N761" s="917"/>
      <c r="O761" s="917"/>
      <c r="P761" s="917"/>
      <c r="Q761" s="917"/>
      <c r="R761" s="917"/>
      <c r="S761" s="917"/>
      <c r="T761" s="917"/>
      <c r="U761" s="918"/>
      <c r="V761" s="916"/>
      <c r="W761" s="917"/>
      <c r="X761" s="917"/>
      <c r="Y761" s="917"/>
      <c r="Z761" s="917"/>
      <c r="AA761" s="917"/>
      <c r="AB761" s="917"/>
      <c r="AC761" s="917"/>
      <c r="AD761" s="917"/>
      <c r="AE761" s="917"/>
      <c r="AF761" s="917"/>
      <c r="AG761" s="917"/>
      <c r="AH761" s="917"/>
      <c r="AI761" s="917"/>
      <c r="AJ761" s="917"/>
      <c r="AK761" s="917"/>
      <c r="AL761" s="917"/>
      <c r="AM761" s="917"/>
      <c r="AN761" s="917"/>
      <c r="AO761" s="918"/>
      <c r="AP761" s="944" t="s">
        <v>993</v>
      </c>
      <c r="AQ761" s="945"/>
      <c r="AR761" s="945"/>
      <c r="AS761" s="945"/>
      <c r="AT761" s="938"/>
      <c r="AU761" s="939"/>
      <c r="AV761" s="939"/>
      <c r="AW761" s="940"/>
    </row>
    <row r="762" spans="1:49" ht="14.25" hidden="1" customHeight="1">
      <c r="A762" s="931"/>
      <c r="B762" s="916"/>
      <c r="C762" s="917"/>
      <c r="D762" s="917"/>
      <c r="E762" s="917"/>
      <c r="F762" s="917"/>
      <c r="G762" s="917"/>
      <c r="H762" s="917"/>
      <c r="I762" s="917"/>
      <c r="J762" s="917"/>
      <c r="K762" s="917"/>
      <c r="L762" s="917"/>
      <c r="M762" s="917"/>
      <c r="N762" s="917"/>
      <c r="O762" s="917"/>
      <c r="P762" s="917"/>
      <c r="Q762" s="917"/>
      <c r="R762" s="917"/>
      <c r="S762" s="917"/>
      <c r="T762" s="917"/>
      <c r="U762" s="918"/>
      <c r="V762" s="916"/>
      <c r="W762" s="917"/>
      <c r="X762" s="917"/>
      <c r="Y762" s="917"/>
      <c r="Z762" s="917"/>
      <c r="AA762" s="917"/>
      <c r="AB762" s="917"/>
      <c r="AC762" s="917"/>
      <c r="AD762" s="917"/>
      <c r="AE762" s="917"/>
      <c r="AF762" s="917"/>
      <c r="AG762" s="917"/>
      <c r="AH762" s="917"/>
      <c r="AI762" s="917"/>
      <c r="AJ762" s="917"/>
      <c r="AK762" s="917"/>
      <c r="AL762" s="917"/>
      <c r="AM762" s="917"/>
      <c r="AN762" s="917"/>
      <c r="AO762" s="918"/>
      <c r="AP762" s="944"/>
      <c r="AQ762" s="945"/>
      <c r="AR762" s="945"/>
      <c r="AS762" s="945"/>
      <c r="AT762" s="941"/>
      <c r="AU762" s="942"/>
      <c r="AV762" s="942"/>
      <c r="AW762" s="943"/>
    </row>
    <row r="763" spans="1:49" ht="14.25" hidden="1" customHeight="1">
      <c r="A763" s="931"/>
      <c r="B763" s="919"/>
      <c r="C763" s="920"/>
      <c r="D763" s="920"/>
      <c r="E763" s="920"/>
      <c r="F763" s="920"/>
      <c r="G763" s="920"/>
      <c r="H763" s="920"/>
      <c r="I763" s="920"/>
      <c r="J763" s="920"/>
      <c r="K763" s="920"/>
      <c r="L763" s="920"/>
      <c r="M763" s="920"/>
      <c r="N763" s="920"/>
      <c r="O763" s="920"/>
      <c r="P763" s="920"/>
      <c r="Q763" s="920"/>
      <c r="R763" s="920"/>
      <c r="S763" s="920"/>
      <c r="T763" s="920"/>
      <c r="U763" s="921"/>
      <c r="V763" s="919"/>
      <c r="W763" s="920"/>
      <c r="X763" s="920"/>
      <c r="Y763" s="920"/>
      <c r="Z763" s="920"/>
      <c r="AA763" s="920"/>
      <c r="AB763" s="920"/>
      <c r="AC763" s="920"/>
      <c r="AD763" s="920"/>
      <c r="AE763" s="920"/>
      <c r="AF763" s="920"/>
      <c r="AG763" s="920"/>
      <c r="AH763" s="920"/>
      <c r="AI763" s="920"/>
      <c r="AJ763" s="920"/>
      <c r="AK763" s="920"/>
      <c r="AL763" s="920"/>
      <c r="AM763" s="920"/>
      <c r="AN763" s="920"/>
      <c r="AO763" s="921"/>
      <c r="AP763" s="946" t="str">
        <f t="array" aca="1" ref="AP763" ca="1">IF(RepairsPhotoIdentifier105="","",IF(INDIRECT("PropertyInspectionCatagoryPhoto"&amp;RIGHT("0"&amp;RepairsPhotoIdentifier105,2))="","",INDIRECT("PropertyInspectionCatagoryPhoto"&amp;RIGHT("0"&amp;RepairsPhotoIdentifier105,2))))</f>
        <v/>
      </c>
      <c r="AQ763" s="962"/>
      <c r="AR763" s="962"/>
      <c r="AS763" s="962"/>
      <c r="AT763" s="962"/>
      <c r="AU763" s="962"/>
      <c r="AV763" s="962"/>
      <c r="AW763" s="963"/>
    </row>
    <row r="764" spans="1:49" ht="14.25" hidden="1" customHeight="1">
      <c r="A764" s="931">
        <v>106</v>
      </c>
      <c r="B764" s="913"/>
      <c r="C764" s="914"/>
      <c r="D764" s="914"/>
      <c r="E764" s="914"/>
      <c r="F764" s="914"/>
      <c r="G764" s="914"/>
      <c r="H764" s="914"/>
      <c r="I764" s="914"/>
      <c r="J764" s="914"/>
      <c r="K764" s="914"/>
      <c r="L764" s="914"/>
      <c r="M764" s="914"/>
      <c r="N764" s="914"/>
      <c r="O764" s="914"/>
      <c r="P764" s="914"/>
      <c r="Q764" s="914"/>
      <c r="R764" s="914"/>
      <c r="S764" s="914"/>
      <c r="T764" s="914"/>
      <c r="U764" s="915"/>
      <c r="V764" s="913"/>
      <c r="W764" s="914"/>
      <c r="X764" s="914"/>
      <c r="Y764" s="914"/>
      <c r="Z764" s="914"/>
      <c r="AA764" s="914"/>
      <c r="AB764" s="914"/>
      <c r="AC764" s="914"/>
      <c r="AD764" s="914"/>
      <c r="AE764" s="914"/>
      <c r="AF764" s="914"/>
      <c r="AG764" s="914"/>
      <c r="AH764" s="914"/>
      <c r="AI764" s="914"/>
      <c r="AJ764" s="914"/>
      <c r="AK764" s="914"/>
      <c r="AL764" s="914"/>
      <c r="AM764" s="914"/>
      <c r="AN764" s="914"/>
      <c r="AO764" s="915"/>
      <c r="AP764" s="450" t="s">
        <v>990</v>
      </c>
      <c r="AQ764" s="451"/>
      <c r="AR764" s="451"/>
      <c r="AS764" s="452"/>
      <c r="AT764" s="932"/>
      <c r="AU764" s="933"/>
      <c r="AV764" s="933"/>
      <c r="AW764" s="934"/>
    </row>
    <row r="765" spans="1:49" ht="14.25" hidden="1" customHeight="1">
      <c r="A765" s="931"/>
      <c r="B765" s="916"/>
      <c r="C765" s="917"/>
      <c r="D765" s="917"/>
      <c r="E765" s="917"/>
      <c r="F765" s="917"/>
      <c r="G765" s="917"/>
      <c r="H765" s="917"/>
      <c r="I765" s="917"/>
      <c r="J765" s="917"/>
      <c r="K765" s="917"/>
      <c r="L765" s="917"/>
      <c r="M765" s="917"/>
      <c r="N765" s="917"/>
      <c r="O765" s="917"/>
      <c r="P765" s="917"/>
      <c r="Q765" s="917"/>
      <c r="R765" s="917"/>
      <c r="S765" s="917"/>
      <c r="T765" s="917"/>
      <c r="U765" s="918"/>
      <c r="V765" s="916"/>
      <c r="W765" s="917"/>
      <c r="X765" s="917"/>
      <c r="Y765" s="917"/>
      <c r="Z765" s="917"/>
      <c r="AA765" s="917"/>
      <c r="AB765" s="917"/>
      <c r="AC765" s="917"/>
      <c r="AD765" s="917"/>
      <c r="AE765" s="917"/>
      <c r="AF765" s="917"/>
      <c r="AG765" s="917"/>
      <c r="AH765" s="917"/>
      <c r="AI765" s="917"/>
      <c r="AJ765" s="917"/>
      <c r="AK765" s="917"/>
      <c r="AL765" s="917"/>
      <c r="AM765" s="917"/>
      <c r="AN765" s="917"/>
      <c r="AO765" s="918"/>
      <c r="AP765" s="453" t="s">
        <v>991</v>
      </c>
      <c r="AQ765" s="262"/>
      <c r="AR765" s="262"/>
      <c r="AS765" s="262"/>
      <c r="AT765" s="910"/>
      <c r="AU765" s="911"/>
      <c r="AV765" s="911"/>
      <c r="AW765" s="912"/>
    </row>
    <row r="766" spans="1:49" ht="14.25" hidden="1" customHeight="1">
      <c r="A766" s="931"/>
      <c r="B766" s="916"/>
      <c r="C766" s="917"/>
      <c r="D766" s="917"/>
      <c r="E766" s="917"/>
      <c r="F766" s="917"/>
      <c r="G766" s="917"/>
      <c r="H766" s="917"/>
      <c r="I766" s="917"/>
      <c r="J766" s="917"/>
      <c r="K766" s="917"/>
      <c r="L766" s="917"/>
      <c r="M766" s="917"/>
      <c r="N766" s="917"/>
      <c r="O766" s="917"/>
      <c r="P766" s="917"/>
      <c r="Q766" s="917"/>
      <c r="R766" s="917"/>
      <c r="S766" s="917"/>
      <c r="T766" s="917"/>
      <c r="U766" s="918"/>
      <c r="V766" s="916"/>
      <c r="W766" s="917"/>
      <c r="X766" s="917"/>
      <c r="Y766" s="917"/>
      <c r="Z766" s="917"/>
      <c r="AA766" s="917"/>
      <c r="AB766" s="917"/>
      <c r="AC766" s="917"/>
      <c r="AD766" s="917"/>
      <c r="AE766" s="917"/>
      <c r="AF766" s="917"/>
      <c r="AG766" s="917"/>
      <c r="AH766" s="917"/>
      <c r="AI766" s="917"/>
      <c r="AJ766" s="917"/>
      <c r="AK766" s="917"/>
      <c r="AL766" s="917"/>
      <c r="AM766" s="917"/>
      <c r="AN766" s="917"/>
      <c r="AO766" s="918"/>
      <c r="AP766" s="935" t="s">
        <v>992</v>
      </c>
      <c r="AQ766" s="936"/>
      <c r="AR766" s="936"/>
      <c r="AS766" s="937"/>
      <c r="AT766" s="938"/>
      <c r="AU766" s="939"/>
      <c r="AV766" s="939"/>
      <c r="AW766" s="940"/>
    </row>
    <row r="767" spans="1:49" ht="14.25" hidden="1" customHeight="1">
      <c r="A767" s="931"/>
      <c r="B767" s="916"/>
      <c r="C767" s="917"/>
      <c r="D767" s="917"/>
      <c r="E767" s="917"/>
      <c r="F767" s="917"/>
      <c r="G767" s="917"/>
      <c r="H767" s="917"/>
      <c r="I767" s="917"/>
      <c r="J767" s="917"/>
      <c r="K767" s="917"/>
      <c r="L767" s="917"/>
      <c r="M767" s="917"/>
      <c r="N767" s="917"/>
      <c r="O767" s="917"/>
      <c r="P767" s="917"/>
      <c r="Q767" s="917"/>
      <c r="R767" s="917"/>
      <c r="S767" s="917"/>
      <c r="T767" s="917"/>
      <c r="U767" s="918"/>
      <c r="V767" s="916"/>
      <c r="W767" s="917"/>
      <c r="X767" s="917"/>
      <c r="Y767" s="917"/>
      <c r="Z767" s="917"/>
      <c r="AA767" s="917"/>
      <c r="AB767" s="917"/>
      <c r="AC767" s="917"/>
      <c r="AD767" s="917"/>
      <c r="AE767" s="917"/>
      <c r="AF767" s="917"/>
      <c r="AG767" s="917"/>
      <c r="AH767" s="917"/>
      <c r="AI767" s="917"/>
      <c r="AJ767" s="917"/>
      <c r="AK767" s="917"/>
      <c r="AL767" s="917"/>
      <c r="AM767" s="917"/>
      <c r="AN767" s="917"/>
      <c r="AO767" s="918"/>
      <c r="AP767" s="935"/>
      <c r="AQ767" s="936"/>
      <c r="AR767" s="936"/>
      <c r="AS767" s="937"/>
      <c r="AT767" s="941"/>
      <c r="AU767" s="942"/>
      <c r="AV767" s="942"/>
      <c r="AW767" s="943"/>
    </row>
    <row r="768" spans="1:49" ht="14.25" hidden="1" customHeight="1">
      <c r="A768" s="931"/>
      <c r="B768" s="916"/>
      <c r="C768" s="917"/>
      <c r="D768" s="917"/>
      <c r="E768" s="917"/>
      <c r="F768" s="917"/>
      <c r="G768" s="917"/>
      <c r="H768" s="917"/>
      <c r="I768" s="917"/>
      <c r="J768" s="917"/>
      <c r="K768" s="917"/>
      <c r="L768" s="917"/>
      <c r="M768" s="917"/>
      <c r="N768" s="917"/>
      <c r="O768" s="917"/>
      <c r="P768" s="917"/>
      <c r="Q768" s="917"/>
      <c r="R768" s="917"/>
      <c r="S768" s="917"/>
      <c r="T768" s="917"/>
      <c r="U768" s="918"/>
      <c r="V768" s="916"/>
      <c r="W768" s="917"/>
      <c r="X768" s="917"/>
      <c r="Y768" s="917"/>
      <c r="Z768" s="917"/>
      <c r="AA768" s="917"/>
      <c r="AB768" s="917"/>
      <c r="AC768" s="917"/>
      <c r="AD768" s="917"/>
      <c r="AE768" s="917"/>
      <c r="AF768" s="917"/>
      <c r="AG768" s="917"/>
      <c r="AH768" s="917"/>
      <c r="AI768" s="917"/>
      <c r="AJ768" s="917"/>
      <c r="AK768" s="917"/>
      <c r="AL768" s="917"/>
      <c r="AM768" s="917"/>
      <c r="AN768" s="917"/>
      <c r="AO768" s="918"/>
      <c r="AP768" s="944" t="s">
        <v>993</v>
      </c>
      <c r="AQ768" s="945"/>
      <c r="AR768" s="945"/>
      <c r="AS768" s="945"/>
      <c r="AT768" s="938"/>
      <c r="AU768" s="939"/>
      <c r="AV768" s="939"/>
      <c r="AW768" s="940"/>
    </row>
    <row r="769" spans="1:49" ht="14.25" hidden="1" customHeight="1">
      <c r="A769" s="931"/>
      <c r="B769" s="916"/>
      <c r="C769" s="917"/>
      <c r="D769" s="917"/>
      <c r="E769" s="917"/>
      <c r="F769" s="917"/>
      <c r="G769" s="917"/>
      <c r="H769" s="917"/>
      <c r="I769" s="917"/>
      <c r="J769" s="917"/>
      <c r="K769" s="917"/>
      <c r="L769" s="917"/>
      <c r="M769" s="917"/>
      <c r="N769" s="917"/>
      <c r="O769" s="917"/>
      <c r="P769" s="917"/>
      <c r="Q769" s="917"/>
      <c r="R769" s="917"/>
      <c r="S769" s="917"/>
      <c r="T769" s="917"/>
      <c r="U769" s="918"/>
      <c r="V769" s="916"/>
      <c r="W769" s="917"/>
      <c r="X769" s="917"/>
      <c r="Y769" s="917"/>
      <c r="Z769" s="917"/>
      <c r="AA769" s="917"/>
      <c r="AB769" s="917"/>
      <c r="AC769" s="917"/>
      <c r="AD769" s="917"/>
      <c r="AE769" s="917"/>
      <c r="AF769" s="917"/>
      <c r="AG769" s="917"/>
      <c r="AH769" s="917"/>
      <c r="AI769" s="917"/>
      <c r="AJ769" s="917"/>
      <c r="AK769" s="917"/>
      <c r="AL769" s="917"/>
      <c r="AM769" s="917"/>
      <c r="AN769" s="917"/>
      <c r="AO769" s="918"/>
      <c r="AP769" s="944"/>
      <c r="AQ769" s="945"/>
      <c r="AR769" s="945"/>
      <c r="AS769" s="945"/>
      <c r="AT769" s="941"/>
      <c r="AU769" s="942"/>
      <c r="AV769" s="942"/>
      <c r="AW769" s="943"/>
    </row>
    <row r="770" spans="1:49" ht="14.25" hidden="1" customHeight="1">
      <c r="A770" s="931"/>
      <c r="B770" s="919"/>
      <c r="C770" s="920"/>
      <c r="D770" s="920"/>
      <c r="E770" s="920"/>
      <c r="F770" s="920"/>
      <c r="G770" s="920"/>
      <c r="H770" s="920"/>
      <c r="I770" s="920"/>
      <c r="J770" s="920"/>
      <c r="K770" s="920"/>
      <c r="L770" s="920"/>
      <c r="M770" s="920"/>
      <c r="N770" s="920"/>
      <c r="O770" s="920"/>
      <c r="P770" s="920"/>
      <c r="Q770" s="920"/>
      <c r="R770" s="920"/>
      <c r="S770" s="920"/>
      <c r="T770" s="920"/>
      <c r="U770" s="921"/>
      <c r="V770" s="919"/>
      <c r="W770" s="920"/>
      <c r="X770" s="920"/>
      <c r="Y770" s="920"/>
      <c r="Z770" s="920"/>
      <c r="AA770" s="920"/>
      <c r="AB770" s="920"/>
      <c r="AC770" s="920"/>
      <c r="AD770" s="920"/>
      <c r="AE770" s="920"/>
      <c r="AF770" s="920"/>
      <c r="AG770" s="920"/>
      <c r="AH770" s="920"/>
      <c r="AI770" s="920"/>
      <c r="AJ770" s="920"/>
      <c r="AK770" s="920"/>
      <c r="AL770" s="920"/>
      <c r="AM770" s="920"/>
      <c r="AN770" s="920"/>
      <c r="AO770" s="921"/>
      <c r="AP770" s="946" t="str">
        <f t="array" aca="1" ref="AP770" ca="1">IF(RepairsPhotoIdentifier106="","",IF(INDIRECT("PropertyInspectionCatagoryPhoto"&amp;RIGHT("0"&amp;RepairsPhotoIdentifier106,2))="","",INDIRECT("PropertyInspectionCatagoryPhoto"&amp;RIGHT("0"&amp;RepairsPhotoIdentifier106,2))))</f>
        <v/>
      </c>
      <c r="AQ770" s="962"/>
      <c r="AR770" s="962"/>
      <c r="AS770" s="962"/>
      <c r="AT770" s="962"/>
      <c r="AU770" s="962"/>
      <c r="AV770" s="962"/>
      <c r="AW770" s="963"/>
    </row>
    <row r="771" spans="1:49" ht="14.25" hidden="1" customHeight="1">
      <c r="A771" s="931">
        <v>107</v>
      </c>
      <c r="B771" s="913"/>
      <c r="C771" s="914"/>
      <c r="D771" s="914"/>
      <c r="E771" s="914"/>
      <c r="F771" s="914"/>
      <c r="G771" s="914"/>
      <c r="H771" s="914"/>
      <c r="I771" s="914"/>
      <c r="J771" s="914"/>
      <c r="K771" s="914"/>
      <c r="L771" s="914"/>
      <c r="M771" s="914"/>
      <c r="N771" s="914"/>
      <c r="O771" s="914"/>
      <c r="P771" s="914"/>
      <c r="Q771" s="914"/>
      <c r="R771" s="914"/>
      <c r="S771" s="914"/>
      <c r="T771" s="914"/>
      <c r="U771" s="915"/>
      <c r="V771" s="913"/>
      <c r="W771" s="914"/>
      <c r="X771" s="914"/>
      <c r="Y771" s="914"/>
      <c r="Z771" s="914"/>
      <c r="AA771" s="914"/>
      <c r="AB771" s="914"/>
      <c r="AC771" s="914"/>
      <c r="AD771" s="914"/>
      <c r="AE771" s="914"/>
      <c r="AF771" s="914"/>
      <c r="AG771" s="914"/>
      <c r="AH771" s="914"/>
      <c r="AI771" s="914"/>
      <c r="AJ771" s="914"/>
      <c r="AK771" s="914"/>
      <c r="AL771" s="914"/>
      <c r="AM771" s="914"/>
      <c r="AN771" s="914"/>
      <c r="AO771" s="915"/>
      <c r="AP771" s="450" t="s">
        <v>990</v>
      </c>
      <c r="AQ771" s="451"/>
      <c r="AR771" s="451"/>
      <c r="AS771" s="452"/>
      <c r="AT771" s="932"/>
      <c r="AU771" s="933"/>
      <c r="AV771" s="933"/>
      <c r="AW771" s="934"/>
    </row>
    <row r="772" spans="1:49" ht="14.25" hidden="1" customHeight="1">
      <c r="A772" s="931"/>
      <c r="B772" s="916"/>
      <c r="C772" s="917"/>
      <c r="D772" s="917"/>
      <c r="E772" s="917"/>
      <c r="F772" s="917"/>
      <c r="G772" s="917"/>
      <c r="H772" s="917"/>
      <c r="I772" s="917"/>
      <c r="J772" s="917"/>
      <c r="K772" s="917"/>
      <c r="L772" s="917"/>
      <c r="M772" s="917"/>
      <c r="N772" s="917"/>
      <c r="O772" s="917"/>
      <c r="P772" s="917"/>
      <c r="Q772" s="917"/>
      <c r="R772" s="917"/>
      <c r="S772" s="917"/>
      <c r="T772" s="917"/>
      <c r="U772" s="918"/>
      <c r="V772" s="916"/>
      <c r="W772" s="917"/>
      <c r="X772" s="917"/>
      <c r="Y772" s="917"/>
      <c r="Z772" s="917"/>
      <c r="AA772" s="917"/>
      <c r="AB772" s="917"/>
      <c r="AC772" s="917"/>
      <c r="AD772" s="917"/>
      <c r="AE772" s="917"/>
      <c r="AF772" s="917"/>
      <c r="AG772" s="917"/>
      <c r="AH772" s="917"/>
      <c r="AI772" s="917"/>
      <c r="AJ772" s="917"/>
      <c r="AK772" s="917"/>
      <c r="AL772" s="917"/>
      <c r="AM772" s="917"/>
      <c r="AN772" s="917"/>
      <c r="AO772" s="918"/>
      <c r="AP772" s="453" t="s">
        <v>994</v>
      </c>
      <c r="AQ772" s="262"/>
      <c r="AR772" s="262"/>
      <c r="AS772" s="262"/>
      <c r="AT772" s="910"/>
      <c r="AU772" s="911"/>
      <c r="AV772" s="911"/>
      <c r="AW772" s="912"/>
    </row>
    <row r="773" spans="1:49" ht="14.25" hidden="1" customHeight="1">
      <c r="A773" s="931"/>
      <c r="B773" s="916"/>
      <c r="C773" s="917"/>
      <c r="D773" s="917"/>
      <c r="E773" s="917"/>
      <c r="F773" s="917"/>
      <c r="G773" s="917"/>
      <c r="H773" s="917"/>
      <c r="I773" s="917"/>
      <c r="J773" s="917"/>
      <c r="K773" s="917"/>
      <c r="L773" s="917"/>
      <c r="M773" s="917"/>
      <c r="N773" s="917"/>
      <c r="O773" s="917"/>
      <c r="P773" s="917"/>
      <c r="Q773" s="917"/>
      <c r="R773" s="917"/>
      <c r="S773" s="917"/>
      <c r="T773" s="917"/>
      <c r="U773" s="918"/>
      <c r="V773" s="916"/>
      <c r="W773" s="917"/>
      <c r="X773" s="917"/>
      <c r="Y773" s="917"/>
      <c r="Z773" s="917"/>
      <c r="AA773" s="917"/>
      <c r="AB773" s="917"/>
      <c r="AC773" s="917"/>
      <c r="AD773" s="917"/>
      <c r="AE773" s="917"/>
      <c r="AF773" s="917"/>
      <c r="AG773" s="917"/>
      <c r="AH773" s="917"/>
      <c r="AI773" s="917"/>
      <c r="AJ773" s="917"/>
      <c r="AK773" s="917"/>
      <c r="AL773" s="917"/>
      <c r="AM773" s="917"/>
      <c r="AN773" s="917"/>
      <c r="AO773" s="918"/>
      <c r="AP773" s="935" t="s">
        <v>992</v>
      </c>
      <c r="AQ773" s="936"/>
      <c r="AR773" s="936"/>
      <c r="AS773" s="937"/>
      <c r="AT773" s="938"/>
      <c r="AU773" s="939"/>
      <c r="AV773" s="939"/>
      <c r="AW773" s="940"/>
    </row>
    <row r="774" spans="1:49" ht="14.25" hidden="1" customHeight="1">
      <c r="A774" s="931"/>
      <c r="B774" s="916"/>
      <c r="C774" s="917"/>
      <c r="D774" s="917"/>
      <c r="E774" s="917"/>
      <c r="F774" s="917"/>
      <c r="G774" s="917"/>
      <c r="H774" s="917"/>
      <c r="I774" s="917"/>
      <c r="J774" s="917"/>
      <c r="K774" s="917"/>
      <c r="L774" s="917"/>
      <c r="M774" s="917"/>
      <c r="N774" s="917"/>
      <c r="O774" s="917"/>
      <c r="P774" s="917"/>
      <c r="Q774" s="917"/>
      <c r="R774" s="917"/>
      <c r="S774" s="917"/>
      <c r="T774" s="917"/>
      <c r="U774" s="918"/>
      <c r="V774" s="916"/>
      <c r="W774" s="917"/>
      <c r="X774" s="917"/>
      <c r="Y774" s="917"/>
      <c r="Z774" s="917"/>
      <c r="AA774" s="917"/>
      <c r="AB774" s="917"/>
      <c r="AC774" s="917"/>
      <c r="AD774" s="917"/>
      <c r="AE774" s="917"/>
      <c r="AF774" s="917"/>
      <c r="AG774" s="917"/>
      <c r="AH774" s="917"/>
      <c r="AI774" s="917"/>
      <c r="AJ774" s="917"/>
      <c r="AK774" s="917"/>
      <c r="AL774" s="917"/>
      <c r="AM774" s="917"/>
      <c r="AN774" s="917"/>
      <c r="AO774" s="918"/>
      <c r="AP774" s="935"/>
      <c r="AQ774" s="936"/>
      <c r="AR774" s="936"/>
      <c r="AS774" s="937"/>
      <c r="AT774" s="941"/>
      <c r="AU774" s="942"/>
      <c r="AV774" s="942"/>
      <c r="AW774" s="943"/>
    </row>
    <row r="775" spans="1:49" ht="14.25" hidden="1" customHeight="1">
      <c r="A775" s="931"/>
      <c r="B775" s="916"/>
      <c r="C775" s="917"/>
      <c r="D775" s="917"/>
      <c r="E775" s="917"/>
      <c r="F775" s="917"/>
      <c r="G775" s="917"/>
      <c r="H775" s="917"/>
      <c r="I775" s="917"/>
      <c r="J775" s="917"/>
      <c r="K775" s="917"/>
      <c r="L775" s="917"/>
      <c r="M775" s="917"/>
      <c r="N775" s="917"/>
      <c r="O775" s="917"/>
      <c r="P775" s="917"/>
      <c r="Q775" s="917"/>
      <c r="R775" s="917"/>
      <c r="S775" s="917"/>
      <c r="T775" s="917"/>
      <c r="U775" s="918"/>
      <c r="V775" s="916"/>
      <c r="W775" s="917"/>
      <c r="X775" s="917"/>
      <c r="Y775" s="917"/>
      <c r="Z775" s="917"/>
      <c r="AA775" s="917"/>
      <c r="AB775" s="917"/>
      <c r="AC775" s="917"/>
      <c r="AD775" s="917"/>
      <c r="AE775" s="917"/>
      <c r="AF775" s="917"/>
      <c r="AG775" s="917"/>
      <c r="AH775" s="917"/>
      <c r="AI775" s="917"/>
      <c r="AJ775" s="917"/>
      <c r="AK775" s="917"/>
      <c r="AL775" s="917"/>
      <c r="AM775" s="917"/>
      <c r="AN775" s="917"/>
      <c r="AO775" s="918"/>
      <c r="AP775" s="944" t="s">
        <v>993</v>
      </c>
      <c r="AQ775" s="945"/>
      <c r="AR775" s="945"/>
      <c r="AS775" s="945"/>
      <c r="AT775" s="938"/>
      <c r="AU775" s="939"/>
      <c r="AV775" s="939"/>
      <c r="AW775" s="940"/>
    </row>
    <row r="776" spans="1:49" ht="14.25" hidden="1" customHeight="1">
      <c r="A776" s="931"/>
      <c r="B776" s="916"/>
      <c r="C776" s="917"/>
      <c r="D776" s="917"/>
      <c r="E776" s="917"/>
      <c r="F776" s="917"/>
      <c r="G776" s="917"/>
      <c r="H776" s="917"/>
      <c r="I776" s="917"/>
      <c r="J776" s="917"/>
      <c r="K776" s="917"/>
      <c r="L776" s="917"/>
      <c r="M776" s="917"/>
      <c r="N776" s="917"/>
      <c r="O776" s="917"/>
      <c r="P776" s="917"/>
      <c r="Q776" s="917"/>
      <c r="R776" s="917"/>
      <c r="S776" s="917"/>
      <c r="T776" s="917"/>
      <c r="U776" s="918"/>
      <c r="V776" s="916"/>
      <c r="W776" s="917"/>
      <c r="X776" s="917"/>
      <c r="Y776" s="917"/>
      <c r="Z776" s="917"/>
      <c r="AA776" s="917"/>
      <c r="AB776" s="917"/>
      <c r="AC776" s="917"/>
      <c r="AD776" s="917"/>
      <c r="AE776" s="917"/>
      <c r="AF776" s="917"/>
      <c r="AG776" s="917"/>
      <c r="AH776" s="917"/>
      <c r="AI776" s="917"/>
      <c r="AJ776" s="917"/>
      <c r="AK776" s="917"/>
      <c r="AL776" s="917"/>
      <c r="AM776" s="917"/>
      <c r="AN776" s="917"/>
      <c r="AO776" s="918"/>
      <c r="AP776" s="944"/>
      <c r="AQ776" s="945"/>
      <c r="AR776" s="945"/>
      <c r="AS776" s="945"/>
      <c r="AT776" s="941"/>
      <c r="AU776" s="942"/>
      <c r="AV776" s="942"/>
      <c r="AW776" s="943"/>
    </row>
    <row r="777" spans="1:49" ht="14.25" hidden="1" customHeight="1">
      <c r="A777" s="931"/>
      <c r="B777" s="919"/>
      <c r="C777" s="920"/>
      <c r="D777" s="920"/>
      <c r="E777" s="920"/>
      <c r="F777" s="920"/>
      <c r="G777" s="920"/>
      <c r="H777" s="920"/>
      <c r="I777" s="920"/>
      <c r="J777" s="920"/>
      <c r="K777" s="920"/>
      <c r="L777" s="920"/>
      <c r="M777" s="920"/>
      <c r="N777" s="920"/>
      <c r="O777" s="920"/>
      <c r="P777" s="920"/>
      <c r="Q777" s="920"/>
      <c r="R777" s="920"/>
      <c r="S777" s="920"/>
      <c r="T777" s="920"/>
      <c r="U777" s="921"/>
      <c r="V777" s="919"/>
      <c r="W777" s="920"/>
      <c r="X777" s="920"/>
      <c r="Y777" s="920"/>
      <c r="Z777" s="920"/>
      <c r="AA777" s="920"/>
      <c r="AB777" s="920"/>
      <c r="AC777" s="920"/>
      <c r="AD777" s="920"/>
      <c r="AE777" s="920"/>
      <c r="AF777" s="920"/>
      <c r="AG777" s="920"/>
      <c r="AH777" s="920"/>
      <c r="AI777" s="920"/>
      <c r="AJ777" s="920"/>
      <c r="AK777" s="920"/>
      <c r="AL777" s="920"/>
      <c r="AM777" s="920"/>
      <c r="AN777" s="920"/>
      <c r="AO777" s="921"/>
      <c r="AP777" s="946" t="str">
        <f t="array" aca="1" ref="AP777" ca="1">IF(RepairsPhotoIdentifier107="","",IF(INDIRECT("PropertyInspectionCatagoryPhoto"&amp;RIGHT("0"&amp;RepairsPhotoIdentifier107,2))="","",INDIRECT("PropertyInspectionCatagoryPhoto"&amp;RIGHT("0"&amp;RepairsPhotoIdentifier107,2))))</f>
        <v/>
      </c>
      <c r="AQ777" s="962"/>
      <c r="AR777" s="962"/>
      <c r="AS777" s="962"/>
      <c r="AT777" s="962"/>
      <c r="AU777" s="962"/>
      <c r="AV777" s="962"/>
      <c r="AW777" s="963"/>
    </row>
    <row r="778" spans="1:49" ht="14.25" hidden="1" customHeight="1">
      <c r="A778" s="931">
        <v>108</v>
      </c>
      <c r="B778" s="913"/>
      <c r="C778" s="914"/>
      <c r="D778" s="914"/>
      <c r="E778" s="914"/>
      <c r="F778" s="914"/>
      <c r="G778" s="914"/>
      <c r="H778" s="914"/>
      <c r="I778" s="914"/>
      <c r="J778" s="914"/>
      <c r="K778" s="914"/>
      <c r="L778" s="914"/>
      <c r="M778" s="914"/>
      <c r="N778" s="914"/>
      <c r="O778" s="914"/>
      <c r="P778" s="914"/>
      <c r="Q778" s="914"/>
      <c r="R778" s="914"/>
      <c r="S778" s="914"/>
      <c r="T778" s="914"/>
      <c r="U778" s="915"/>
      <c r="V778" s="913"/>
      <c r="W778" s="914"/>
      <c r="X778" s="914"/>
      <c r="Y778" s="914"/>
      <c r="Z778" s="914"/>
      <c r="AA778" s="914"/>
      <c r="AB778" s="914"/>
      <c r="AC778" s="914"/>
      <c r="AD778" s="914"/>
      <c r="AE778" s="914"/>
      <c r="AF778" s="914"/>
      <c r="AG778" s="914"/>
      <c r="AH778" s="914"/>
      <c r="AI778" s="914"/>
      <c r="AJ778" s="914"/>
      <c r="AK778" s="914"/>
      <c r="AL778" s="914"/>
      <c r="AM778" s="914"/>
      <c r="AN778" s="914"/>
      <c r="AO778" s="915"/>
      <c r="AP778" s="450" t="s">
        <v>990</v>
      </c>
      <c r="AQ778" s="451"/>
      <c r="AR778" s="451"/>
      <c r="AS778" s="452"/>
      <c r="AT778" s="932"/>
      <c r="AU778" s="933"/>
      <c r="AV778" s="933"/>
      <c r="AW778" s="934"/>
    </row>
    <row r="779" spans="1:49" ht="14.25" hidden="1" customHeight="1">
      <c r="A779" s="931"/>
      <c r="B779" s="916"/>
      <c r="C779" s="917"/>
      <c r="D779" s="917"/>
      <c r="E779" s="917"/>
      <c r="F779" s="917"/>
      <c r="G779" s="917"/>
      <c r="H779" s="917"/>
      <c r="I779" s="917"/>
      <c r="J779" s="917"/>
      <c r="K779" s="917"/>
      <c r="L779" s="917"/>
      <c r="M779" s="917"/>
      <c r="N779" s="917"/>
      <c r="O779" s="917"/>
      <c r="P779" s="917"/>
      <c r="Q779" s="917"/>
      <c r="R779" s="917"/>
      <c r="S779" s="917"/>
      <c r="T779" s="917"/>
      <c r="U779" s="918"/>
      <c r="V779" s="916"/>
      <c r="W779" s="917"/>
      <c r="X779" s="917"/>
      <c r="Y779" s="917"/>
      <c r="Z779" s="917"/>
      <c r="AA779" s="917"/>
      <c r="AB779" s="917"/>
      <c r="AC779" s="917"/>
      <c r="AD779" s="917"/>
      <c r="AE779" s="917"/>
      <c r="AF779" s="917"/>
      <c r="AG779" s="917"/>
      <c r="AH779" s="917"/>
      <c r="AI779" s="917"/>
      <c r="AJ779" s="917"/>
      <c r="AK779" s="917"/>
      <c r="AL779" s="917"/>
      <c r="AM779" s="917"/>
      <c r="AN779" s="917"/>
      <c r="AO779" s="918"/>
      <c r="AP779" s="453" t="s">
        <v>991</v>
      </c>
      <c r="AQ779" s="262"/>
      <c r="AR779" s="262"/>
      <c r="AS779" s="262"/>
      <c r="AT779" s="910"/>
      <c r="AU779" s="911"/>
      <c r="AV779" s="911"/>
      <c r="AW779" s="912"/>
    </row>
    <row r="780" spans="1:49" ht="14.25" hidden="1" customHeight="1">
      <c r="A780" s="931"/>
      <c r="B780" s="916"/>
      <c r="C780" s="917"/>
      <c r="D780" s="917"/>
      <c r="E780" s="917"/>
      <c r="F780" s="917"/>
      <c r="G780" s="917"/>
      <c r="H780" s="917"/>
      <c r="I780" s="917"/>
      <c r="J780" s="917"/>
      <c r="K780" s="917"/>
      <c r="L780" s="917"/>
      <c r="M780" s="917"/>
      <c r="N780" s="917"/>
      <c r="O780" s="917"/>
      <c r="P780" s="917"/>
      <c r="Q780" s="917"/>
      <c r="R780" s="917"/>
      <c r="S780" s="917"/>
      <c r="T780" s="917"/>
      <c r="U780" s="918"/>
      <c r="V780" s="916"/>
      <c r="W780" s="917"/>
      <c r="X780" s="917"/>
      <c r="Y780" s="917"/>
      <c r="Z780" s="917"/>
      <c r="AA780" s="917"/>
      <c r="AB780" s="917"/>
      <c r="AC780" s="917"/>
      <c r="AD780" s="917"/>
      <c r="AE780" s="917"/>
      <c r="AF780" s="917"/>
      <c r="AG780" s="917"/>
      <c r="AH780" s="917"/>
      <c r="AI780" s="917"/>
      <c r="AJ780" s="917"/>
      <c r="AK780" s="917"/>
      <c r="AL780" s="917"/>
      <c r="AM780" s="917"/>
      <c r="AN780" s="917"/>
      <c r="AO780" s="918"/>
      <c r="AP780" s="935" t="s">
        <v>992</v>
      </c>
      <c r="AQ780" s="936"/>
      <c r="AR780" s="936"/>
      <c r="AS780" s="937"/>
      <c r="AT780" s="938"/>
      <c r="AU780" s="939"/>
      <c r="AV780" s="939"/>
      <c r="AW780" s="940"/>
    </row>
    <row r="781" spans="1:49" ht="14.25" hidden="1" customHeight="1">
      <c r="A781" s="931"/>
      <c r="B781" s="916"/>
      <c r="C781" s="917"/>
      <c r="D781" s="917"/>
      <c r="E781" s="917"/>
      <c r="F781" s="917"/>
      <c r="G781" s="917"/>
      <c r="H781" s="917"/>
      <c r="I781" s="917"/>
      <c r="J781" s="917"/>
      <c r="K781" s="917"/>
      <c r="L781" s="917"/>
      <c r="M781" s="917"/>
      <c r="N781" s="917"/>
      <c r="O781" s="917"/>
      <c r="P781" s="917"/>
      <c r="Q781" s="917"/>
      <c r="R781" s="917"/>
      <c r="S781" s="917"/>
      <c r="T781" s="917"/>
      <c r="U781" s="918"/>
      <c r="V781" s="916"/>
      <c r="W781" s="917"/>
      <c r="X781" s="917"/>
      <c r="Y781" s="917"/>
      <c r="Z781" s="917"/>
      <c r="AA781" s="917"/>
      <c r="AB781" s="917"/>
      <c r="AC781" s="917"/>
      <c r="AD781" s="917"/>
      <c r="AE781" s="917"/>
      <c r="AF781" s="917"/>
      <c r="AG781" s="917"/>
      <c r="AH781" s="917"/>
      <c r="AI781" s="917"/>
      <c r="AJ781" s="917"/>
      <c r="AK781" s="917"/>
      <c r="AL781" s="917"/>
      <c r="AM781" s="917"/>
      <c r="AN781" s="917"/>
      <c r="AO781" s="918"/>
      <c r="AP781" s="935"/>
      <c r="AQ781" s="936"/>
      <c r="AR781" s="936"/>
      <c r="AS781" s="937"/>
      <c r="AT781" s="941"/>
      <c r="AU781" s="942"/>
      <c r="AV781" s="942"/>
      <c r="AW781" s="943"/>
    </row>
    <row r="782" spans="1:49" ht="14.25" hidden="1" customHeight="1">
      <c r="A782" s="931"/>
      <c r="B782" s="916"/>
      <c r="C782" s="917"/>
      <c r="D782" s="917"/>
      <c r="E782" s="917"/>
      <c r="F782" s="917"/>
      <c r="G782" s="917"/>
      <c r="H782" s="917"/>
      <c r="I782" s="917"/>
      <c r="J782" s="917"/>
      <c r="K782" s="917"/>
      <c r="L782" s="917"/>
      <c r="M782" s="917"/>
      <c r="N782" s="917"/>
      <c r="O782" s="917"/>
      <c r="P782" s="917"/>
      <c r="Q782" s="917"/>
      <c r="R782" s="917"/>
      <c r="S782" s="917"/>
      <c r="T782" s="917"/>
      <c r="U782" s="918"/>
      <c r="V782" s="916"/>
      <c r="W782" s="917"/>
      <c r="X782" s="917"/>
      <c r="Y782" s="917"/>
      <c r="Z782" s="917"/>
      <c r="AA782" s="917"/>
      <c r="AB782" s="917"/>
      <c r="AC782" s="917"/>
      <c r="AD782" s="917"/>
      <c r="AE782" s="917"/>
      <c r="AF782" s="917"/>
      <c r="AG782" s="917"/>
      <c r="AH782" s="917"/>
      <c r="AI782" s="917"/>
      <c r="AJ782" s="917"/>
      <c r="AK782" s="917"/>
      <c r="AL782" s="917"/>
      <c r="AM782" s="917"/>
      <c r="AN782" s="917"/>
      <c r="AO782" s="918"/>
      <c r="AP782" s="944" t="s">
        <v>993</v>
      </c>
      <c r="AQ782" s="945"/>
      <c r="AR782" s="945"/>
      <c r="AS782" s="945"/>
      <c r="AT782" s="938"/>
      <c r="AU782" s="939"/>
      <c r="AV782" s="939"/>
      <c r="AW782" s="940"/>
    </row>
    <row r="783" spans="1:49" ht="14.25" hidden="1" customHeight="1">
      <c r="A783" s="931"/>
      <c r="B783" s="916"/>
      <c r="C783" s="917"/>
      <c r="D783" s="917"/>
      <c r="E783" s="917"/>
      <c r="F783" s="917"/>
      <c r="G783" s="917"/>
      <c r="H783" s="917"/>
      <c r="I783" s="917"/>
      <c r="J783" s="917"/>
      <c r="K783" s="917"/>
      <c r="L783" s="917"/>
      <c r="M783" s="917"/>
      <c r="N783" s="917"/>
      <c r="O783" s="917"/>
      <c r="P783" s="917"/>
      <c r="Q783" s="917"/>
      <c r="R783" s="917"/>
      <c r="S783" s="917"/>
      <c r="T783" s="917"/>
      <c r="U783" s="918"/>
      <c r="V783" s="916"/>
      <c r="W783" s="917"/>
      <c r="X783" s="917"/>
      <c r="Y783" s="917"/>
      <c r="Z783" s="917"/>
      <c r="AA783" s="917"/>
      <c r="AB783" s="917"/>
      <c r="AC783" s="917"/>
      <c r="AD783" s="917"/>
      <c r="AE783" s="917"/>
      <c r="AF783" s="917"/>
      <c r="AG783" s="917"/>
      <c r="AH783" s="917"/>
      <c r="AI783" s="917"/>
      <c r="AJ783" s="917"/>
      <c r="AK783" s="917"/>
      <c r="AL783" s="917"/>
      <c r="AM783" s="917"/>
      <c r="AN783" s="917"/>
      <c r="AO783" s="918"/>
      <c r="AP783" s="944"/>
      <c r="AQ783" s="945"/>
      <c r="AR783" s="945"/>
      <c r="AS783" s="945"/>
      <c r="AT783" s="941"/>
      <c r="AU783" s="942"/>
      <c r="AV783" s="942"/>
      <c r="AW783" s="943"/>
    </row>
    <row r="784" spans="1:49" ht="14.25" hidden="1" customHeight="1">
      <c r="A784" s="931"/>
      <c r="B784" s="919"/>
      <c r="C784" s="920"/>
      <c r="D784" s="920"/>
      <c r="E784" s="920"/>
      <c r="F784" s="920"/>
      <c r="G784" s="920"/>
      <c r="H784" s="920"/>
      <c r="I784" s="920"/>
      <c r="J784" s="920"/>
      <c r="K784" s="920"/>
      <c r="L784" s="920"/>
      <c r="M784" s="920"/>
      <c r="N784" s="920"/>
      <c r="O784" s="920"/>
      <c r="P784" s="920"/>
      <c r="Q784" s="920"/>
      <c r="R784" s="920"/>
      <c r="S784" s="920"/>
      <c r="T784" s="920"/>
      <c r="U784" s="921"/>
      <c r="V784" s="919"/>
      <c r="W784" s="920"/>
      <c r="X784" s="920"/>
      <c r="Y784" s="920"/>
      <c r="Z784" s="920"/>
      <c r="AA784" s="920"/>
      <c r="AB784" s="920"/>
      <c r="AC784" s="920"/>
      <c r="AD784" s="920"/>
      <c r="AE784" s="920"/>
      <c r="AF784" s="920"/>
      <c r="AG784" s="920"/>
      <c r="AH784" s="920"/>
      <c r="AI784" s="920"/>
      <c r="AJ784" s="920"/>
      <c r="AK784" s="920"/>
      <c r="AL784" s="920"/>
      <c r="AM784" s="920"/>
      <c r="AN784" s="920"/>
      <c r="AO784" s="921"/>
      <c r="AP784" s="946" t="str">
        <f t="array" aca="1" ref="AP784" ca="1">IF(RepairsPhotoIdentifier108="","",IF(INDIRECT("PropertyInspectionCatagoryPhoto"&amp;RIGHT("0"&amp;RepairsPhotoIdentifier108,2))="","",INDIRECT("PropertyInspectionCatagoryPhoto"&amp;RIGHT("0"&amp;RepairsPhotoIdentifier108,2))))</f>
        <v/>
      </c>
      <c r="AQ784" s="962"/>
      <c r="AR784" s="962"/>
      <c r="AS784" s="962"/>
      <c r="AT784" s="962"/>
      <c r="AU784" s="962"/>
      <c r="AV784" s="962"/>
      <c r="AW784" s="963"/>
    </row>
    <row r="785" spans="1:49" ht="14.25" hidden="1" customHeight="1">
      <c r="A785" s="931">
        <v>109</v>
      </c>
      <c r="B785" s="913"/>
      <c r="C785" s="914"/>
      <c r="D785" s="914"/>
      <c r="E785" s="914"/>
      <c r="F785" s="914"/>
      <c r="G785" s="914"/>
      <c r="H785" s="914"/>
      <c r="I785" s="914"/>
      <c r="J785" s="914"/>
      <c r="K785" s="914"/>
      <c r="L785" s="914"/>
      <c r="M785" s="914"/>
      <c r="N785" s="914"/>
      <c r="O785" s="914"/>
      <c r="P785" s="914"/>
      <c r="Q785" s="914"/>
      <c r="R785" s="914"/>
      <c r="S785" s="914"/>
      <c r="T785" s="914"/>
      <c r="U785" s="915"/>
      <c r="V785" s="913"/>
      <c r="W785" s="914"/>
      <c r="X785" s="914"/>
      <c r="Y785" s="914"/>
      <c r="Z785" s="914"/>
      <c r="AA785" s="914"/>
      <c r="AB785" s="914"/>
      <c r="AC785" s="914"/>
      <c r="AD785" s="914"/>
      <c r="AE785" s="914"/>
      <c r="AF785" s="914"/>
      <c r="AG785" s="914"/>
      <c r="AH785" s="914"/>
      <c r="AI785" s="914"/>
      <c r="AJ785" s="914"/>
      <c r="AK785" s="914"/>
      <c r="AL785" s="914"/>
      <c r="AM785" s="914"/>
      <c r="AN785" s="914"/>
      <c r="AO785" s="915"/>
      <c r="AP785" s="450" t="s">
        <v>990</v>
      </c>
      <c r="AQ785" s="451"/>
      <c r="AR785" s="451"/>
      <c r="AS785" s="452"/>
      <c r="AT785" s="932"/>
      <c r="AU785" s="933"/>
      <c r="AV785" s="933"/>
      <c r="AW785" s="934"/>
    </row>
    <row r="786" spans="1:49" ht="14.25" hidden="1" customHeight="1">
      <c r="A786" s="931"/>
      <c r="B786" s="916"/>
      <c r="C786" s="917"/>
      <c r="D786" s="917"/>
      <c r="E786" s="917"/>
      <c r="F786" s="917"/>
      <c r="G786" s="917"/>
      <c r="H786" s="917"/>
      <c r="I786" s="917"/>
      <c r="J786" s="917"/>
      <c r="K786" s="917"/>
      <c r="L786" s="917"/>
      <c r="M786" s="917"/>
      <c r="N786" s="917"/>
      <c r="O786" s="917"/>
      <c r="P786" s="917"/>
      <c r="Q786" s="917"/>
      <c r="R786" s="917"/>
      <c r="S786" s="917"/>
      <c r="T786" s="917"/>
      <c r="U786" s="918"/>
      <c r="V786" s="916"/>
      <c r="W786" s="917"/>
      <c r="X786" s="917"/>
      <c r="Y786" s="917"/>
      <c r="Z786" s="917"/>
      <c r="AA786" s="917"/>
      <c r="AB786" s="917"/>
      <c r="AC786" s="917"/>
      <c r="AD786" s="917"/>
      <c r="AE786" s="917"/>
      <c r="AF786" s="917"/>
      <c r="AG786" s="917"/>
      <c r="AH786" s="917"/>
      <c r="AI786" s="917"/>
      <c r="AJ786" s="917"/>
      <c r="AK786" s="917"/>
      <c r="AL786" s="917"/>
      <c r="AM786" s="917"/>
      <c r="AN786" s="917"/>
      <c r="AO786" s="918"/>
      <c r="AP786" s="453" t="s">
        <v>994</v>
      </c>
      <c r="AQ786" s="262"/>
      <c r="AR786" s="262"/>
      <c r="AS786" s="262"/>
      <c r="AT786" s="910"/>
      <c r="AU786" s="911"/>
      <c r="AV786" s="911"/>
      <c r="AW786" s="912"/>
    </row>
    <row r="787" spans="1:49" ht="14.25" hidden="1" customHeight="1">
      <c r="A787" s="931"/>
      <c r="B787" s="916"/>
      <c r="C787" s="917"/>
      <c r="D787" s="917"/>
      <c r="E787" s="917"/>
      <c r="F787" s="917"/>
      <c r="G787" s="917"/>
      <c r="H787" s="917"/>
      <c r="I787" s="917"/>
      <c r="J787" s="917"/>
      <c r="K787" s="917"/>
      <c r="L787" s="917"/>
      <c r="M787" s="917"/>
      <c r="N787" s="917"/>
      <c r="O787" s="917"/>
      <c r="P787" s="917"/>
      <c r="Q787" s="917"/>
      <c r="R787" s="917"/>
      <c r="S787" s="917"/>
      <c r="T787" s="917"/>
      <c r="U787" s="918"/>
      <c r="V787" s="916"/>
      <c r="W787" s="917"/>
      <c r="X787" s="917"/>
      <c r="Y787" s="917"/>
      <c r="Z787" s="917"/>
      <c r="AA787" s="917"/>
      <c r="AB787" s="917"/>
      <c r="AC787" s="917"/>
      <c r="AD787" s="917"/>
      <c r="AE787" s="917"/>
      <c r="AF787" s="917"/>
      <c r="AG787" s="917"/>
      <c r="AH787" s="917"/>
      <c r="AI787" s="917"/>
      <c r="AJ787" s="917"/>
      <c r="AK787" s="917"/>
      <c r="AL787" s="917"/>
      <c r="AM787" s="917"/>
      <c r="AN787" s="917"/>
      <c r="AO787" s="918"/>
      <c r="AP787" s="935" t="s">
        <v>992</v>
      </c>
      <c r="AQ787" s="936"/>
      <c r="AR787" s="936"/>
      <c r="AS787" s="937"/>
      <c r="AT787" s="938"/>
      <c r="AU787" s="939"/>
      <c r="AV787" s="939"/>
      <c r="AW787" s="940"/>
    </row>
    <row r="788" spans="1:49" ht="14.25" hidden="1" customHeight="1">
      <c r="A788" s="931"/>
      <c r="B788" s="916"/>
      <c r="C788" s="917"/>
      <c r="D788" s="917"/>
      <c r="E788" s="917"/>
      <c r="F788" s="917"/>
      <c r="G788" s="917"/>
      <c r="H788" s="917"/>
      <c r="I788" s="917"/>
      <c r="J788" s="917"/>
      <c r="K788" s="917"/>
      <c r="L788" s="917"/>
      <c r="M788" s="917"/>
      <c r="N788" s="917"/>
      <c r="O788" s="917"/>
      <c r="P788" s="917"/>
      <c r="Q788" s="917"/>
      <c r="R788" s="917"/>
      <c r="S788" s="917"/>
      <c r="T788" s="917"/>
      <c r="U788" s="918"/>
      <c r="V788" s="916"/>
      <c r="W788" s="917"/>
      <c r="X788" s="917"/>
      <c r="Y788" s="917"/>
      <c r="Z788" s="917"/>
      <c r="AA788" s="917"/>
      <c r="AB788" s="917"/>
      <c r="AC788" s="917"/>
      <c r="AD788" s="917"/>
      <c r="AE788" s="917"/>
      <c r="AF788" s="917"/>
      <c r="AG788" s="917"/>
      <c r="AH788" s="917"/>
      <c r="AI788" s="917"/>
      <c r="AJ788" s="917"/>
      <c r="AK788" s="917"/>
      <c r="AL788" s="917"/>
      <c r="AM788" s="917"/>
      <c r="AN788" s="917"/>
      <c r="AO788" s="918"/>
      <c r="AP788" s="935"/>
      <c r="AQ788" s="936"/>
      <c r="AR788" s="936"/>
      <c r="AS788" s="937"/>
      <c r="AT788" s="941"/>
      <c r="AU788" s="942"/>
      <c r="AV788" s="942"/>
      <c r="AW788" s="943"/>
    </row>
    <row r="789" spans="1:49" ht="14.25" hidden="1" customHeight="1">
      <c r="A789" s="931"/>
      <c r="B789" s="916"/>
      <c r="C789" s="917"/>
      <c r="D789" s="917"/>
      <c r="E789" s="917"/>
      <c r="F789" s="917"/>
      <c r="G789" s="917"/>
      <c r="H789" s="917"/>
      <c r="I789" s="917"/>
      <c r="J789" s="917"/>
      <c r="K789" s="917"/>
      <c r="L789" s="917"/>
      <c r="M789" s="917"/>
      <c r="N789" s="917"/>
      <c r="O789" s="917"/>
      <c r="P789" s="917"/>
      <c r="Q789" s="917"/>
      <c r="R789" s="917"/>
      <c r="S789" s="917"/>
      <c r="T789" s="917"/>
      <c r="U789" s="918"/>
      <c r="V789" s="916"/>
      <c r="W789" s="917"/>
      <c r="X789" s="917"/>
      <c r="Y789" s="917"/>
      <c r="Z789" s="917"/>
      <c r="AA789" s="917"/>
      <c r="AB789" s="917"/>
      <c r="AC789" s="917"/>
      <c r="AD789" s="917"/>
      <c r="AE789" s="917"/>
      <c r="AF789" s="917"/>
      <c r="AG789" s="917"/>
      <c r="AH789" s="917"/>
      <c r="AI789" s="917"/>
      <c r="AJ789" s="917"/>
      <c r="AK789" s="917"/>
      <c r="AL789" s="917"/>
      <c r="AM789" s="917"/>
      <c r="AN789" s="917"/>
      <c r="AO789" s="918"/>
      <c r="AP789" s="944" t="s">
        <v>993</v>
      </c>
      <c r="AQ789" s="945"/>
      <c r="AR789" s="945"/>
      <c r="AS789" s="945"/>
      <c r="AT789" s="938"/>
      <c r="AU789" s="939"/>
      <c r="AV789" s="939"/>
      <c r="AW789" s="940"/>
    </row>
    <row r="790" spans="1:49" ht="14.25" hidden="1" customHeight="1">
      <c r="A790" s="931"/>
      <c r="B790" s="916"/>
      <c r="C790" s="917"/>
      <c r="D790" s="917"/>
      <c r="E790" s="917"/>
      <c r="F790" s="917"/>
      <c r="G790" s="917"/>
      <c r="H790" s="917"/>
      <c r="I790" s="917"/>
      <c r="J790" s="917"/>
      <c r="K790" s="917"/>
      <c r="L790" s="917"/>
      <c r="M790" s="917"/>
      <c r="N790" s="917"/>
      <c r="O790" s="917"/>
      <c r="P790" s="917"/>
      <c r="Q790" s="917"/>
      <c r="R790" s="917"/>
      <c r="S790" s="917"/>
      <c r="T790" s="917"/>
      <c r="U790" s="918"/>
      <c r="V790" s="916"/>
      <c r="W790" s="917"/>
      <c r="X790" s="917"/>
      <c r="Y790" s="917"/>
      <c r="Z790" s="917"/>
      <c r="AA790" s="917"/>
      <c r="AB790" s="917"/>
      <c r="AC790" s="917"/>
      <c r="AD790" s="917"/>
      <c r="AE790" s="917"/>
      <c r="AF790" s="917"/>
      <c r="AG790" s="917"/>
      <c r="AH790" s="917"/>
      <c r="AI790" s="917"/>
      <c r="AJ790" s="917"/>
      <c r="AK790" s="917"/>
      <c r="AL790" s="917"/>
      <c r="AM790" s="917"/>
      <c r="AN790" s="917"/>
      <c r="AO790" s="918"/>
      <c r="AP790" s="944"/>
      <c r="AQ790" s="945"/>
      <c r="AR790" s="945"/>
      <c r="AS790" s="945"/>
      <c r="AT790" s="941"/>
      <c r="AU790" s="942"/>
      <c r="AV790" s="942"/>
      <c r="AW790" s="943"/>
    </row>
    <row r="791" spans="1:49" ht="14.25" hidden="1" customHeight="1">
      <c r="A791" s="931"/>
      <c r="B791" s="919"/>
      <c r="C791" s="920"/>
      <c r="D791" s="920"/>
      <c r="E791" s="920"/>
      <c r="F791" s="920"/>
      <c r="G791" s="920"/>
      <c r="H791" s="920"/>
      <c r="I791" s="920"/>
      <c r="J791" s="920"/>
      <c r="K791" s="920"/>
      <c r="L791" s="920"/>
      <c r="M791" s="920"/>
      <c r="N791" s="920"/>
      <c r="O791" s="920"/>
      <c r="P791" s="920"/>
      <c r="Q791" s="920"/>
      <c r="R791" s="920"/>
      <c r="S791" s="920"/>
      <c r="T791" s="920"/>
      <c r="U791" s="921"/>
      <c r="V791" s="919"/>
      <c r="W791" s="920"/>
      <c r="X791" s="920"/>
      <c r="Y791" s="920"/>
      <c r="Z791" s="920"/>
      <c r="AA791" s="920"/>
      <c r="AB791" s="920"/>
      <c r="AC791" s="920"/>
      <c r="AD791" s="920"/>
      <c r="AE791" s="920"/>
      <c r="AF791" s="920"/>
      <c r="AG791" s="920"/>
      <c r="AH791" s="920"/>
      <c r="AI791" s="920"/>
      <c r="AJ791" s="920"/>
      <c r="AK791" s="920"/>
      <c r="AL791" s="920"/>
      <c r="AM791" s="920"/>
      <c r="AN791" s="920"/>
      <c r="AO791" s="921"/>
      <c r="AP791" s="946" t="str">
        <f t="array" aca="1" ref="AP791" ca="1">IF(RepairsPhotoIdentifier109="","",IF(INDIRECT("PropertyInspectionCatagoryPhoto"&amp;RIGHT("0"&amp;RepairsPhotoIdentifier109,2))="","",INDIRECT("PropertyInspectionCatagoryPhoto"&amp;RIGHT("0"&amp;RepairsPhotoIdentifier109,2))))</f>
        <v/>
      </c>
      <c r="AQ791" s="962"/>
      <c r="AR791" s="962"/>
      <c r="AS791" s="962"/>
      <c r="AT791" s="962"/>
      <c r="AU791" s="962"/>
      <c r="AV791" s="962"/>
      <c r="AW791" s="963"/>
    </row>
    <row r="792" spans="1:49" ht="14.25" hidden="1" customHeight="1">
      <c r="A792" s="931">
        <v>110</v>
      </c>
      <c r="B792" s="913"/>
      <c r="C792" s="914"/>
      <c r="D792" s="914"/>
      <c r="E792" s="914"/>
      <c r="F792" s="914"/>
      <c r="G792" s="914"/>
      <c r="H792" s="914"/>
      <c r="I792" s="914"/>
      <c r="J792" s="914"/>
      <c r="K792" s="914"/>
      <c r="L792" s="914"/>
      <c r="M792" s="914"/>
      <c r="N792" s="914"/>
      <c r="O792" s="914"/>
      <c r="P792" s="914"/>
      <c r="Q792" s="914"/>
      <c r="R792" s="914"/>
      <c r="S792" s="914"/>
      <c r="T792" s="914"/>
      <c r="U792" s="915"/>
      <c r="V792" s="913"/>
      <c r="W792" s="914"/>
      <c r="X792" s="914"/>
      <c r="Y792" s="914"/>
      <c r="Z792" s="914"/>
      <c r="AA792" s="914"/>
      <c r="AB792" s="914"/>
      <c r="AC792" s="914"/>
      <c r="AD792" s="914"/>
      <c r="AE792" s="914"/>
      <c r="AF792" s="914"/>
      <c r="AG792" s="914"/>
      <c r="AH792" s="914"/>
      <c r="AI792" s="914"/>
      <c r="AJ792" s="914"/>
      <c r="AK792" s="914"/>
      <c r="AL792" s="914"/>
      <c r="AM792" s="914"/>
      <c r="AN792" s="914"/>
      <c r="AO792" s="915"/>
      <c r="AP792" s="450" t="s">
        <v>990</v>
      </c>
      <c r="AQ792" s="451"/>
      <c r="AR792" s="451"/>
      <c r="AS792" s="452"/>
      <c r="AT792" s="932"/>
      <c r="AU792" s="933"/>
      <c r="AV792" s="933"/>
      <c r="AW792" s="934"/>
    </row>
    <row r="793" spans="1:49" ht="14.25" hidden="1" customHeight="1">
      <c r="A793" s="931"/>
      <c r="B793" s="916"/>
      <c r="C793" s="917"/>
      <c r="D793" s="917"/>
      <c r="E793" s="917"/>
      <c r="F793" s="917"/>
      <c r="G793" s="917"/>
      <c r="H793" s="917"/>
      <c r="I793" s="917"/>
      <c r="J793" s="917"/>
      <c r="K793" s="917"/>
      <c r="L793" s="917"/>
      <c r="M793" s="917"/>
      <c r="N793" s="917"/>
      <c r="O793" s="917"/>
      <c r="P793" s="917"/>
      <c r="Q793" s="917"/>
      <c r="R793" s="917"/>
      <c r="S793" s="917"/>
      <c r="T793" s="917"/>
      <c r="U793" s="918"/>
      <c r="V793" s="916"/>
      <c r="W793" s="917"/>
      <c r="X793" s="917"/>
      <c r="Y793" s="917"/>
      <c r="Z793" s="917"/>
      <c r="AA793" s="917"/>
      <c r="AB793" s="917"/>
      <c r="AC793" s="917"/>
      <c r="AD793" s="917"/>
      <c r="AE793" s="917"/>
      <c r="AF793" s="917"/>
      <c r="AG793" s="917"/>
      <c r="AH793" s="917"/>
      <c r="AI793" s="917"/>
      <c r="AJ793" s="917"/>
      <c r="AK793" s="917"/>
      <c r="AL793" s="917"/>
      <c r="AM793" s="917"/>
      <c r="AN793" s="917"/>
      <c r="AO793" s="918"/>
      <c r="AP793" s="453" t="s">
        <v>991</v>
      </c>
      <c r="AQ793" s="262"/>
      <c r="AR793" s="262"/>
      <c r="AS793" s="262"/>
      <c r="AT793" s="910"/>
      <c r="AU793" s="911"/>
      <c r="AV793" s="911"/>
      <c r="AW793" s="912"/>
    </row>
    <row r="794" spans="1:49" ht="14.25" hidden="1" customHeight="1">
      <c r="A794" s="931"/>
      <c r="B794" s="916"/>
      <c r="C794" s="917"/>
      <c r="D794" s="917"/>
      <c r="E794" s="917"/>
      <c r="F794" s="917"/>
      <c r="G794" s="917"/>
      <c r="H794" s="917"/>
      <c r="I794" s="917"/>
      <c r="J794" s="917"/>
      <c r="K794" s="917"/>
      <c r="L794" s="917"/>
      <c r="M794" s="917"/>
      <c r="N794" s="917"/>
      <c r="O794" s="917"/>
      <c r="P794" s="917"/>
      <c r="Q794" s="917"/>
      <c r="R794" s="917"/>
      <c r="S794" s="917"/>
      <c r="T794" s="917"/>
      <c r="U794" s="918"/>
      <c r="V794" s="916"/>
      <c r="W794" s="917"/>
      <c r="X794" s="917"/>
      <c r="Y794" s="917"/>
      <c r="Z794" s="917"/>
      <c r="AA794" s="917"/>
      <c r="AB794" s="917"/>
      <c r="AC794" s="917"/>
      <c r="AD794" s="917"/>
      <c r="AE794" s="917"/>
      <c r="AF794" s="917"/>
      <c r="AG794" s="917"/>
      <c r="AH794" s="917"/>
      <c r="AI794" s="917"/>
      <c r="AJ794" s="917"/>
      <c r="AK794" s="917"/>
      <c r="AL794" s="917"/>
      <c r="AM794" s="917"/>
      <c r="AN794" s="917"/>
      <c r="AO794" s="918"/>
      <c r="AP794" s="935" t="s">
        <v>992</v>
      </c>
      <c r="AQ794" s="936"/>
      <c r="AR794" s="936"/>
      <c r="AS794" s="937"/>
      <c r="AT794" s="938"/>
      <c r="AU794" s="939"/>
      <c r="AV794" s="939"/>
      <c r="AW794" s="940"/>
    </row>
    <row r="795" spans="1:49" ht="14.25" hidden="1" customHeight="1">
      <c r="A795" s="931"/>
      <c r="B795" s="916"/>
      <c r="C795" s="917"/>
      <c r="D795" s="917"/>
      <c r="E795" s="917"/>
      <c r="F795" s="917"/>
      <c r="G795" s="917"/>
      <c r="H795" s="917"/>
      <c r="I795" s="917"/>
      <c r="J795" s="917"/>
      <c r="K795" s="917"/>
      <c r="L795" s="917"/>
      <c r="M795" s="917"/>
      <c r="N795" s="917"/>
      <c r="O795" s="917"/>
      <c r="P795" s="917"/>
      <c r="Q795" s="917"/>
      <c r="R795" s="917"/>
      <c r="S795" s="917"/>
      <c r="T795" s="917"/>
      <c r="U795" s="918"/>
      <c r="V795" s="916"/>
      <c r="W795" s="917"/>
      <c r="X795" s="917"/>
      <c r="Y795" s="917"/>
      <c r="Z795" s="917"/>
      <c r="AA795" s="917"/>
      <c r="AB795" s="917"/>
      <c r="AC795" s="917"/>
      <c r="AD795" s="917"/>
      <c r="AE795" s="917"/>
      <c r="AF795" s="917"/>
      <c r="AG795" s="917"/>
      <c r="AH795" s="917"/>
      <c r="AI795" s="917"/>
      <c r="AJ795" s="917"/>
      <c r="AK795" s="917"/>
      <c r="AL795" s="917"/>
      <c r="AM795" s="917"/>
      <c r="AN795" s="917"/>
      <c r="AO795" s="918"/>
      <c r="AP795" s="935"/>
      <c r="AQ795" s="936"/>
      <c r="AR795" s="936"/>
      <c r="AS795" s="937"/>
      <c r="AT795" s="941"/>
      <c r="AU795" s="942"/>
      <c r="AV795" s="942"/>
      <c r="AW795" s="943"/>
    </row>
    <row r="796" spans="1:49" ht="14.25" hidden="1" customHeight="1">
      <c r="A796" s="931"/>
      <c r="B796" s="916"/>
      <c r="C796" s="917"/>
      <c r="D796" s="917"/>
      <c r="E796" s="917"/>
      <c r="F796" s="917"/>
      <c r="G796" s="917"/>
      <c r="H796" s="917"/>
      <c r="I796" s="917"/>
      <c r="J796" s="917"/>
      <c r="K796" s="917"/>
      <c r="L796" s="917"/>
      <c r="M796" s="917"/>
      <c r="N796" s="917"/>
      <c r="O796" s="917"/>
      <c r="P796" s="917"/>
      <c r="Q796" s="917"/>
      <c r="R796" s="917"/>
      <c r="S796" s="917"/>
      <c r="T796" s="917"/>
      <c r="U796" s="918"/>
      <c r="V796" s="916"/>
      <c r="W796" s="917"/>
      <c r="X796" s="917"/>
      <c r="Y796" s="917"/>
      <c r="Z796" s="917"/>
      <c r="AA796" s="917"/>
      <c r="AB796" s="917"/>
      <c r="AC796" s="917"/>
      <c r="AD796" s="917"/>
      <c r="AE796" s="917"/>
      <c r="AF796" s="917"/>
      <c r="AG796" s="917"/>
      <c r="AH796" s="917"/>
      <c r="AI796" s="917"/>
      <c r="AJ796" s="917"/>
      <c r="AK796" s="917"/>
      <c r="AL796" s="917"/>
      <c r="AM796" s="917"/>
      <c r="AN796" s="917"/>
      <c r="AO796" s="918"/>
      <c r="AP796" s="944" t="s">
        <v>993</v>
      </c>
      <c r="AQ796" s="945"/>
      <c r="AR796" s="945"/>
      <c r="AS796" s="945"/>
      <c r="AT796" s="938"/>
      <c r="AU796" s="939"/>
      <c r="AV796" s="939"/>
      <c r="AW796" s="940"/>
    </row>
    <row r="797" spans="1:49" ht="14.25" hidden="1" customHeight="1">
      <c r="A797" s="931"/>
      <c r="B797" s="916"/>
      <c r="C797" s="917"/>
      <c r="D797" s="917"/>
      <c r="E797" s="917"/>
      <c r="F797" s="917"/>
      <c r="G797" s="917"/>
      <c r="H797" s="917"/>
      <c r="I797" s="917"/>
      <c r="J797" s="917"/>
      <c r="K797" s="917"/>
      <c r="L797" s="917"/>
      <c r="M797" s="917"/>
      <c r="N797" s="917"/>
      <c r="O797" s="917"/>
      <c r="P797" s="917"/>
      <c r="Q797" s="917"/>
      <c r="R797" s="917"/>
      <c r="S797" s="917"/>
      <c r="T797" s="917"/>
      <c r="U797" s="918"/>
      <c r="V797" s="916"/>
      <c r="W797" s="917"/>
      <c r="X797" s="917"/>
      <c r="Y797" s="917"/>
      <c r="Z797" s="917"/>
      <c r="AA797" s="917"/>
      <c r="AB797" s="917"/>
      <c r="AC797" s="917"/>
      <c r="AD797" s="917"/>
      <c r="AE797" s="917"/>
      <c r="AF797" s="917"/>
      <c r="AG797" s="917"/>
      <c r="AH797" s="917"/>
      <c r="AI797" s="917"/>
      <c r="AJ797" s="917"/>
      <c r="AK797" s="917"/>
      <c r="AL797" s="917"/>
      <c r="AM797" s="917"/>
      <c r="AN797" s="917"/>
      <c r="AO797" s="918"/>
      <c r="AP797" s="944"/>
      <c r="AQ797" s="945"/>
      <c r="AR797" s="945"/>
      <c r="AS797" s="945"/>
      <c r="AT797" s="941"/>
      <c r="AU797" s="942"/>
      <c r="AV797" s="942"/>
      <c r="AW797" s="943"/>
    </row>
    <row r="798" spans="1:49" ht="14.25" hidden="1" customHeight="1">
      <c r="A798" s="931"/>
      <c r="B798" s="919"/>
      <c r="C798" s="920"/>
      <c r="D798" s="920"/>
      <c r="E798" s="920"/>
      <c r="F798" s="920"/>
      <c r="G798" s="920"/>
      <c r="H798" s="920"/>
      <c r="I798" s="920"/>
      <c r="J798" s="920"/>
      <c r="K798" s="920"/>
      <c r="L798" s="920"/>
      <c r="M798" s="920"/>
      <c r="N798" s="920"/>
      <c r="O798" s="920"/>
      <c r="P798" s="920"/>
      <c r="Q798" s="920"/>
      <c r="R798" s="920"/>
      <c r="S798" s="920"/>
      <c r="T798" s="920"/>
      <c r="U798" s="921"/>
      <c r="V798" s="919"/>
      <c r="W798" s="920"/>
      <c r="X798" s="920"/>
      <c r="Y798" s="920"/>
      <c r="Z798" s="920"/>
      <c r="AA798" s="920"/>
      <c r="AB798" s="920"/>
      <c r="AC798" s="920"/>
      <c r="AD798" s="920"/>
      <c r="AE798" s="920"/>
      <c r="AF798" s="920"/>
      <c r="AG798" s="920"/>
      <c r="AH798" s="920"/>
      <c r="AI798" s="920"/>
      <c r="AJ798" s="920"/>
      <c r="AK798" s="920"/>
      <c r="AL798" s="920"/>
      <c r="AM798" s="920"/>
      <c r="AN798" s="920"/>
      <c r="AO798" s="921"/>
      <c r="AP798" s="946" t="str">
        <f t="array" aca="1" ref="AP798" ca="1">IF(RepairsPhotoIdentifier110="","",IF(INDIRECT("PropertyInspectionCatagoryPhoto"&amp;RIGHT("0"&amp;RepairsPhotoIdentifier110,2))="","",INDIRECT("PropertyInspectionCatagoryPhoto"&amp;RIGHT("0"&amp;RepairsPhotoIdentifier110,2))))</f>
        <v/>
      </c>
      <c r="AQ798" s="962"/>
      <c r="AR798" s="962"/>
      <c r="AS798" s="962"/>
      <c r="AT798" s="962"/>
      <c r="AU798" s="962"/>
      <c r="AV798" s="962"/>
      <c r="AW798" s="963"/>
    </row>
    <row r="799" spans="1:49" ht="14.25" hidden="1" customHeight="1">
      <c r="A799" s="931">
        <v>111</v>
      </c>
      <c r="B799" s="913"/>
      <c r="C799" s="914"/>
      <c r="D799" s="914"/>
      <c r="E799" s="914"/>
      <c r="F799" s="914"/>
      <c r="G799" s="914"/>
      <c r="H799" s="914"/>
      <c r="I799" s="914"/>
      <c r="J799" s="914"/>
      <c r="K799" s="914"/>
      <c r="L799" s="914"/>
      <c r="M799" s="914"/>
      <c r="N799" s="914"/>
      <c r="O799" s="914"/>
      <c r="P799" s="914"/>
      <c r="Q799" s="914"/>
      <c r="R799" s="914"/>
      <c r="S799" s="914"/>
      <c r="T799" s="914"/>
      <c r="U799" s="915"/>
      <c r="V799" s="913"/>
      <c r="W799" s="914"/>
      <c r="X799" s="914"/>
      <c r="Y799" s="914"/>
      <c r="Z799" s="914"/>
      <c r="AA799" s="914"/>
      <c r="AB799" s="914"/>
      <c r="AC799" s="914"/>
      <c r="AD799" s="914"/>
      <c r="AE799" s="914"/>
      <c r="AF799" s="914"/>
      <c r="AG799" s="914"/>
      <c r="AH799" s="914"/>
      <c r="AI799" s="914"/>
      <c r="AJ799" s="914"/>
      <c r="AK799" s="914"/>
      <c r="AL799" s="914"/>
      <c r="AM799" s="914"/>
      <c r="AN799" s="914"/>
      <c r="AO799" s="915"/>
      <c r="AP799" s="450" t="s">
        <v>990</v>
      </c>
      <c r="AQ799" s="451"/>
      <c r="AR799" s="451"/>
      <c r="AS799" s="452"/>
      <c r="AT799" s="932"/>
      <c r="AU799" s="933"/>
      <c r="AV799" s="933"/>
      <c r="AW799" s="934"/>
    </row>
    <row r="800" spans="1:49" ht="14.25" hidden="1" customHeight="1">
      <c r="A800" s="931"/>
      <c r="B800" s="916"/>
      <c r="C800" s="917"/>
      <c r="D800" s="917"/>
      <c r="E800" s="917"/>
      <c r="F800" s="917"/>
      <c r="G800" s="917"/>
      <c r="H800" s="917"/>
      <c r="I800" s="917"/>
      <c r="J800" s="917"/>
      <c r="K800" s="917"/>
      <c r="L800" s="917"/>
      <c r="M800" s="917"/>
      <c r="N800" s="917"/>
      <c r="O800" s="917"/>
      <c r="P800" s="917"/>
      <c r="Q800" s="917"/>
      <c r="R800" s="917"/>
      <c r="S800" s="917"/>
      <c r="T800" s="917"/>
      <c r="U800" s="918"/>
      <c r="V800" s="916"/>
      <c r="W800" s="917"/>
      <c r="X800" s="917"/>
      <c r="Y800" s="917"/>
      <c r="Z800" s="917"/>
      <c r="AA800" s="917"/>
      <c r="AB800" s="917"/>
      <c r="AC800" s="917"/>
      <c r="AD800" s="917"/>
      <c r="AE800" s="917"/>
      <c r="AF800" s="917"/>
      <c r="AG800" s="917"/>
      <c r="AH800" s="917"/>
      <c r="AI800" s="917"/>
      <c r="AJ800" s="917"/>
      <c r="AK800" s="917"/>
      <c r="AL800" s="917"/>
      <c r="AM800" s="917"/>
      <c r="AN800" s="917"/>
      <c r="AO800" s="918"/>
      <c r="AP800" s="453" t="s">
        <v>994</v>
      </c>
      <c r="AQ800" s="262"/>
      <c r="AR800" s="262"/>
      <c r="AS800" s="262"/>
      <c r="AT800" s="910"/>
      <c r="AU800" s="911"/>
      <c r="AV800" s="911"/>
      <c r="AW800" s="912"/>
    </row>
    <row r="801" spans="1:49" ht="14.25" hidden="1" customHeight="1">
      <c r="A801" s="931"/>
      <c r="B801" s="916"/>
      <c r="C801" s="917"/>
      <c r="D801" s="917"/>
      <c r="E801" s="917"/>
      <c r="F801" s="917"/>
      <c r="G801" s="917"/>
      <c r="H801" s="917"/>
      <c r="I801" s="917"/>
      <c r="J801" s="917"/>
      <c r="K801" s="917"/>
      <c r="L801" s="917"/>
      <c r="M801" s="917"/>
      <c r="N801" s="917"/>
      <c r="O801" s="917"/>
      <c r="P801" s="917"/>
      <c r="Q801" s="917"/>
      <c r="R801" s="917"/>
      <c r="S801" s="917"/>
      <c r="T801" s="917"/>
      <c r="U801" s="918"/>
      <c r="V801" s="916"/>
      <c r="W801" s="917"/>
      <c r="X801" s="917"/>
      <c r="Y801" s="917"/>
      <c r="Z801" s="917"/>
      <c r="AA801" s="917"/>
      <c r="AB801" s="917"/>
      <c r="AC801" s="917"/>
      <c r="AD801" s="917"/>
      <c r="AE801" s="917"/>
      <c r="AF801" s="917"/>
      <c r="AG801" s="917"/>
      <c r="AH801" s="917"/>
      <c r="AI801" s="917"/>
      <c r="AJ801" s="917"/>
      <c r="AK801" s="917"/>
      <c r="AL801" s="917"/>
      <c r="AM801" s="917"/>
      <c r="AN801" s="917"/>
      <c r="AO801" s="918"/>
      <c r="AP801" s="935" t="s">
        <v>992</v>
      </c>
      <c r="AQ801" s="936"/>
      <c r="AR801" s="936"/>
      <c r="AS801" s="937"/>
      <c r="AT801" s="938"/>
      <c r="AU801" s="939"/>
      <c r="AV801" s="939"/>
      <c r="AW801" s="940"/>
    </row>
    <row r="802" spans="1:49" ht="14.25" hidden="1" customHeight="1">
      <c r="A802" s="931"/>
      <c r="B802" s="916"/>
      <c r="C802" s="917"/>
      <c r="D802" s="917"/>
      <c r="E802" s="917"/>
      <c r="F802" s="917"/>
      <c r="G802" s="917"/>
      <c r="H802" s="917"/>
      <c r="I802" s="917"/>
      <c r="J802" s="917"/>
      <c r="K802" s="917"/>
      <c r="L802" s="917"/>
      <c r="M802" s="917"/>
      <c r="N802" s="917"/>
      <c r="O802" s="917"/>
      <c r="P802" s="917"/>
      <c r="Q802" s="917"/>
      <c r="R802" s="917"/>
      <c r="S802" s="917"/>
      <c r="T802" s="917"/>
      <c r="U802" s="918"/>
      <c r="V802" s="916"/>
      <c r="W802" s="917"/>
      <c r="X802" s="917"/>
      <c r="Y802" s="917"/>
      <c r="Z802" s="917"/>
      <c r="AA802" s="917"/>
      <c r="AB802" s="917"/>
      <c r="AC802" s="917"/>
      <c r="AD802" s="917"/>
      <c r="AE802" s="917"/>
      <c r="AF802" s="917"/>
      <c r="AG802" s="917"/>
      <c r="AH802" s="917"/>
      <c r="AI802" s="917"/>
      <c r="AJ802" s="917"/>
      <c r="AK802" s="917"/>
      <c r="AL802" s="917"/>
      <c r="AM802" s="917"/>
      <c r="AN802" s="917"/>
      <c r="AO802" s="918"/>
      <c r="AP802" s="935"/>
      <c r="AQ802" s="936"/>
      <c r="AR802" s="936"/>
      <c r="AS802" s="937"/>
      <c r="AT802" s="941"/>
      <c r="AU802" s="942"/>
      <c r="AV802" s="942"/>
      <c r="AW802" s="943"/>
    </row>
    <row r="803" spans="1:49" ht="14.25" hidden="1" customHeight="1">
      <c r="A803" s="931"/>
      <c r="B803" s="916"/>
      <c r="C803" s="917"/>
      <c r="D803" s="917"/>
      <c r="E803" s="917"/>
      <c r="F803" s="917"/>
      <c r="G803" s="917"/>
      <c r="H803" s="917"/>
      <c r="I803" s="917"/>
      <c r="J803" s="917"/>
      <c r="K803" s="917"/>
      <c r="L803" s="917"/>
      <c r="M803" s="917"/>
      <c r="N803" s="917"/>
      <c r="O803" s="917"/>
      <c r="P803" s="917"/>
      <c r="Q803" s="917"/>
      <c r="R803" s="917"/>
      <c r="S803" s="917"/>
      <c r="T803" s="917"/>
      <c r="U803" s="918"/>
      <c r="V803" s="916"/>
      <c r="W803" s="917"/>
      <c r="X803" s="917"/>
      <c r="Y803" s="917"/>
      <c r="Z803" s="917"/>
      <c r="AA803" s="917"/>
      <c r="AB803" s="917"/>
      <c r="AC803" s="917"/>
      <c r="AD803" s="917"/>
      <c r="AE803" s="917"/>
      <c r="AF803" s="917"/>
      <c r="AG803" s="917"/>
      <c r="AH803" s="917"/>
      <c r="AI803" s="917"/>
      <c r="AJ803" s="917"/>
      <c r="AK803" s="917"/>
      <c r="AL803" s="917"/>
      <c r="AM803" s="917"/>
      <c r="AN803" s="917"/>
      <c r="AO803" s="918"/>
      <c r="AP803" s="944" t="s">
        <v>993</v>
      </c>
      <c r="AQ803" s="945"/>
      <c r="AR803" s="945"/>
      <c r="AS803" s="945"/>
      <c r="AT803" s="938"/>
      <c r="AU803" s="939"/>
      <c r="AV803" s="939"/>
      <c r="AW803" s="940"/>
    </row>
    <row r="804" spans="1:49" ht="14.25" hidden="1" customHeight="1">
      <c r="A804" s="931"/>
      <c r="B804" s="916"/>
      <c r="C804" s="917"/>
      <c r="D804" s="917"/>
      <c r="E804" s="917"/>
      <c r="F804" s="917"/>
      <c r="G804" s="917"/>
      <c r="H804" s="917"/>
      <c r="I804" s="917"/>
      <c r="J804" s="917"/>
      <c r="K804" s="917"/>
      <c r="L804" s="917"/>
      <c r="M804" s="917"/>
      <c r="N804" s="917"/>
      <c r="O804" s="917"/>
      <c r="P804" s="917"/>
      <c r="Q804" s="917"/>
      <c r="R804" s="917"/>
      <c r="S804" s="917"/>
      <c r="T804" s="917"/>
      <c r="U804" s="918"/>
      <c r="V804" s="916"/>
      <c r="W804" s="917"/>
      <c r="X804" s="917"/>
      <c r="Y804" s="917"/>
      <c r="Z804" s="917"/>
      <c r="AA804" s="917"/>
      <c r="AB804" s="917"/>
      <c r="AC804" s="917"/>
      <c r="AD804" s="917"/>
      <c r="AE804" s="917"/>
      <c r="AF804" s="917"/>
      <c r="AG804" s="917"/>
      <c r="AH804" s="917"/>
      <c r="AI804" s="917"/>
      <c r="AJ804" s="917"/>
      <c r="AK804" s="917"/>
      <c r="AL804" s="917"/>
      <c r="AM804" s="917"/>
      <c r="AN804" s="917"/>
      <c r="AO804" s="918"/>
      <c r="AP804" s="944"/>
      <c r="AQ804" s="945"/>
      <c r="AR804" s="945"/>
      <c r="AS804" s="945"/>
      <c r="AT804" s="941"/>
      <c r="AU804" s="942"/>
      <c r="AV804" s="942"/>
      <c r="AW804" s="943"/>
    </row>
    <row r="805" spans="1:49" ht="14.25" hidden="1" customHeight="1">
      <c r="A805" s="931"/>
      <c r="B805" s="919"/>
      <c r="C805" s="920"/>
      <c r="D805" s="920"/>
      <c r="E805" s="920"/>
      <c r="F805" s="920"/>
      <c r="G805" s="920"/>
      <c r="H805" s="920"/>
      <c r="I805" s="920"/>
      <c r="J805" s="920"/>
      <c r="K805" s="920"/>
      <c r="L805" s="920"/>
      <c r="M805" s="920"/>
      <c r="N805" s="920"/>
      <c r="O805" s="920"/>
      <c r="P805" s="920"/>
      <c r="Q805" s="920"/>
      <c r="R805" s="920"/>
      <c r="S805" s="920"/>
      <c r="T805" s="920"/>
      <c r="U805" s="921"/>
      <c r="V805" s="919"/>
      <c r="W805" s="920"/>
      <c r="X805" s="920"/>
      <c r="Y805" s="920"/>
      <c r="Z805" s="920"/>
      <c r="AA805" s="920"/>
      <c r="AB805" s="920"/>
      <c r="AC805" s="920"/>
      <c r="AD805" s="920"/>
      <c r="AE805" s="920"/>
      <c r="AF805" s="920"/>
      <c r="AG805" s="920"/>
      <c r="AH805" s="920"/>
      <c r="AI805" s="920"/>
      <c r="AJ805" s="920"/>
      <c r="AK805" s="920"/>
      <c r="AL805" s="920"/>
      <c r="AM805" s="920"/>
      <c r="AN805" s="920"/>
      <c r="AO805" s="921"/>
      <c r="AP805" s="946" t="str">
        <f t="array" aca="1" ref="AP805" ca="1">IF(RepairsPhotoIdentifier111="","",IF(INDIRECT("PropertyInspectionCatagoryPhoto"&amp;RIGHT("0"&amp;RepairsPhotoIdentifier111,2))="","",INDIRECT("PropertyInspectionCatagoryPhoto"&amp;RIGHT("0"&amp;RepairsPhotoIdentifier111,2))))</f>
        <v/>
      </c>
      <c r="AQ805" s="962"/>
      <c r="AR805" s="962"/>
      <c r="AS805" s="962"/>
      <c r="AT805" s="962"/>
      <c r="AU805" s="962"/>
      <c r="AV805" s="962"/>
      <c r="AW805" s="963"/>
    </row>
    <row r="806" spans="1:49" ht="14.25" hidden="1" customHeight="1">
      <c r="A806" s="931">
        <v>112</v>
      </c>
      <c r="B806" s="913"/>
      <c r="C806" s="914"/>
      <c r="D806" s="914"/>
      <c r="E806" s="914"/>
      <c r="F806" s="914"/>
      <c r="G806" s="914"/>
      <c r="H806" s="914"/>
      <c r="I806" s="914"/>
      <c r="J806" s="914"/>
      <c r="K806" s="914"/>
      <c r="L806" s="914"/>
      <c r="M806" s="914"/>
      <c r="N806" s="914"/>
      <c r="O806" s="914"/>
      <c r="P806" s="914"/>
      <c r="Q806" s="914"/>
      <c r="R806" s="914"/>
      <c r="S806" s="914"/>
      <c r="T806" s="914"/>
      <c r="U806" s="915"/>
      <c r="V806" s="913"/>
      <c r="W806" s="914"/>
      <c r="X806" s="914"/>
      <c r="Y806" s="914"/>
      <c r="Z806" s="914"/>
      <c r="AA806" s="914"/>
      <c r="AB806" s="914"/>
      <c r="AC806" s="914"/>
      <c r="AD806" s="914"/>
      <c r="AE806" s="914"/>
      <c r="AF806" s="914"/>
      <c r="AG806" s="914"/>
      <c r="AH806" s="914"/>
      <c r="AI806" s="914"/>
      <c r="AJ806" s="914"/>
      <c r="AK806" s="914"/>
      <c r="AL806" s="914"/>
      <c r="AM806" s="914"/>
      <c r="AN806" s="914"/>
      <c r="AO806" s="915"/>
      <c r="AP806" s="450" t="s">
        <v>990</v>
      </c>
      <c r="AQ806" s="451"/>
      <c r="AR806" s="451"/>
      <c r="AS806" s="452"/>
      <c r="AT806" s="932"/>
      <c r="AU806" s="933"/>
      <c r="AV806" s="933"/>
      <c r="AW806" s="934"/>
    </row>
    <row r="807" spans="1:49" ht="14.25" hidden="1" customHeight="1">
      <c r="A807" s="931"/>
      <c r="B807" s="916"/>
      <c r="C807" s="917"/>
      <c r="D807" s="917"/>
      <c r="E807" s="917"/>
      <c r="F807" s="917"/>
      <c r="G807" s="917"/>
      <c r="H807" s="917"/>
      <c r="I807" s="917"/>
      <c r="J807" s="917"/>
      <c r="K807" s="917"/>
      <c r="L807" s="917"/>
      <c r="M807" s="917"/>
      <c r="N807" s="917"/>
      <c r="O807" s="917"/>
      <c r="P807" s="917"/>
      <c r="Q807" s="917"/>
      <c r="R807" s="917"/>
      <c r="S807" s="917"/>
      <c r="T807" s="917"/>
      <c r="U807" s="918"/>
      <c r="V807" s="916"/>
      <c r="W807" s="917"/>
      <c r="X807" s="917"/>
      <c r="Y807" s="917"/>
      <c r="Z807" s="917"/>
      <c r="AA807" s="917"/>
      <c r="AB807" s="917"/>
      <c r="AC807" s="917"/>
      <c r="AD807" s="917"/>
      <c r="AE807" s="917"/>
      <c r="AF807" s="917"/>
      <c r="AG807" s="917"/>
      <c r="AH807" s="917"/>
      <c r="AI807" s="917"/>
      <c r="AJ807" s="917"/>
      <c r="AK807" s="917"/>
      <c r="AL807" s="917"/>
      <c r="AM807" s="917"/>
      <c r="AN807" s="917"/>
      <c r="AO807" s="918"/>
      <c r="AP807" s="453" t="s">
        <v>991</v>
      </c>
      <c r="AQ807" s="262"/>
      <c r="AR807" s="262"/>
      <c r="AS807" s="262"/>
      <c r="AT807" s="910"/>
      <c r="AU807" s="911"/>
      <c r="AV807" s="911"/>
      <c r="AW807" s="912"/>
    </row>
    <row r="808" spans="1:49" ht="14.25" hidden="1" customHeight="1">
      <c r="A808" s="931"/>
      <c r="B808" s="916"/>
      <c r="C808" s="917"/>
      <c r="D808" s="917"/>
      <c r="E808" s="917"/>
      <c r="F808" s="917"/>
      <c r="G808" s="917"/>
      <c r="H808" s="917"/>
      <c r="I808" s="917"/>
      <c r="J808" s="917"/>
      <c r="K808" s="917"/>
      <c r="L808" s="917"/>
      <c r="M808" s="917"/>
      <c r="N808" s="917"/>
      <c r="O808" s="917"/>
      <c r="P808" s="917"/>
      <c r="Q808" s="917"/>
      <c r="R808" s="917"/>
      <c r="S808" s="917"/>
      <c r="T808" s="917"/>
      <c r="U808" s="918"/>
      <c r="V808" s="916"/>
      <c r="W808" s="917"/>
      <c r="X808" s="917"/>
      <c r="Y808" s="917"/>
      <c r="Z808" s="917"/>
      <c r="AA808" s="917"/>
      <c r="AB808" s="917"/>
      <c r="AC808" s="917"/>
      <c r="AD808" s="917"/>
      <c r="AE808" s="917"/>
      <c r="AF808" s="917"/>
      <c r="AG808" s="917"/>
      <c r="AH808" s="917"/>
      <c r="AI808" s="917"/>
      <c r="AJ808" s="917"/>
      <c r="AK808" s="917"/>
      <c r="AL808" s="917"/>
      <c r="AM808" s="917"/>
      <c r="AN808" s="917"/>
      <c r="AO808" s="918"/>
      <c r="AP808" s="935" t="s">
        <v>992</v>
      </c>
      <c r="AQ808" s="936"/>
      <c r="AR808" s="936"/>
      <c r="AS808" s="937"/>
      <c r="AT808" s="938"/>
      <c r="AU808" s="939"/>
      <c r="AV808" s="939"/>
      <c r="AW808" s="940"/>
    </row>
    <row r="809" spans="1:49" ht="14.25" hidden="1" customHeight="1">
      <c r="A809" s="931"/>
      <c r="B809" s="916"/>
      <c r="C809" s="917"/>
      <c r="D809" s="917"/>
      <c r="E809" s="917"/>
      <c r="F809" s="917"/>
      <c r="G809" s="917"/>
      <c r="H809" s="917"/>
      <c r="I809" s="917"/>
      <c r="J809" s="917"/>
      <c r="K809" s="917"/>
      <c r="L809" s="917"/>
      <c r="M809" s="917"/>
      <c r="N809" s="917"/>
      <c r="O809" s="917"/>
      <c r="P809" s="917"/>
      <c r="Q809" s="917"/>
      <c r="R809" s="917"/>
      <c r="S809" s="917"/>
      <c r="T809" s="917"/>
      <c r="U809" s="918"/>
      <c r="V809" s="916"/>
      <c r="W809" s="917"/>
      <c r="X809" s="917"/>
      <c r="Y809" s="917"/>
      <c r="Z809" s="917"/>
      <c r="AA809" s="917"/>
      <c r="AB809" s="917"/>
      <c r="AC809" s="917"/>
      <c r="AD809" s="917"/>
      <c r="AE809" s="917"/>
      <c r="AF809" s="917"/>
      <c r="AG809" s="917"/>
      <c r="AH809" s="917"/>
      <c r="AI809" s="917"/>
      <c r="AJ809" s="917"/>
      <c r="AK809" s="917"/>
      <c r="AL809" s="917"/>
      <c r="AM809" s="917"/>
      <c r="AN809" s="917"/>
      <c r="AO809" s="918"/>
      <c r="AP809" s="935"/>
      <c r="AQ809" s="936"/>
      <c r="AR809" s="936"/>
      <c r="AS809" s="937"/>
      <c r="AT809" s="941"/>
      <c r="AU809" s="942"/>
      <c r="AV809" s="942"/>
      <c r="AW809" s="943"/>
    </row>
    <row r="810" spans="1:49" ht="14.25" hidden="1" customHeight="1">
      <c r="A810" s="931"/>
      <c r="B810" s="916"/>
      <c r="C810" s="917"/>
      <c r="D810" s="917"/>
      <c r="E810" s="917"/>
      <c r="F810" s="917"/>
      <c r="G810" s="917"/>
      <c r="H810" s="917"/>
      <c r="I810" s="917"/>
      <c r="J810" s="917"/>
      <c r="K810" s="917"/>
      <c r="L810" s="917"/>
      <c r="M810" s="917"/>
      <c r="N810" s="917"/>
      <c r="O810" s="917"/>
      <c r="P810" s="917"/>
      <c r="Q810" s="917"/>
      <c r="R810" s="917"/>
      <c r="S810" s="917"/>
      <c r="T810" s="917"/>
      <c r="U810" s="918"/>
      <c r="V810" s="916"/>
      <c r="W810" s="917"/>
      <c r="X810" s="917"/>
      <c r="Y810" s="917"/>
      <c r="Z810" s="917"/>
      <c r="AA810" s="917"/>
      <c r="AB810" s="917"/>
      <c r="AC810" s="917"/>
      <c r="AD810" s="917"/>
      <c r="AE810" s="917"/>
      <c r="AF810" s="917"/>
      <c r="AG810" s="917"/>
      <c r="AH810" s="917"/>
      <c r="AI810" s="917"/>
      <c r="AJ810" s="917"/>
      <c r="AK810" s="917"/>
      <c r="AL810" s="917"/>
      <c r="AM810" s="917"/>
      <c r="AN810" s="917"/>
      <c r="AO810" s="918"/>
      <c r="AP810" s="944" t="s">
        <v>993</v>
      </c>
      <c r="AQ810" s="945"/>
      <c r="AR810" s="945"/>
      <c r="AS810" s="945"/>
      <c r="AT810" s="938"/>
      <c r="AU810" s="939"/>
      <c r="AV810" s="939"/>
      <c r="AW810" s="940"/>
    </row>
    <row r="811" spans="1:49" ht="14.25" hidden="1" customHeight="1">
      <c r="A811" s="931"/>
      <c r="B811" s="916"/>
      <c r="C811" s="917"/>
      <c r="D811" s="917"/>
      <c r="E811" s="917"/>
      <c r="F811" s="917"/>
      <c r="G811" s="917"/>
      <c r="H811" s="917"/>
      <c r="I811" s="917"/>
      <c r="J811" s="917"/>
      <c r="K811" s="917"/>
      <c r="L811" s="917"/>
      <c r="M811" s="917"/>
      <c r="N811" s="917"/>
      <c r="O811" s="917"/>
      <c r="P811" s="917"/>
      <c r="Q811" s="917"/>
      <c r="R811" s="917"/>
      <c r="S811" s="917"/>
      <c r="T811" s="917"/>
      <c r="U811" s="918"/>
      <c r="V811" s="916"/>
      <c r="W811" s="917"/>
      <c r="X811" s="917"/>
      <c r="Y811" s="917"/>
      <c r="Z811" s="917"/>
      <c r="AA811" s="917"/>
      <c r="AB811" s="917"/>
      <c r="AC811" s="917"/>
      <c r="AD811" s="917"/>
      <c r="AE811" s="917"/>
      <c r="AF811" s="917"/>
      <c r="AG811" s="917"/>
      <c r="AH811" s="917"/>
      <c r="AI811" s="917"/>
      <c r="AJ811" s="917"/>
      <c r="AK811" s="917"/>
      <c r="AL811" s="917"/>
      <c r="AM811" s="917"/>
      <c r="AN811" s="917"/>
      <c r="AO811" s="918"/>
      <c r="AP811" s="944"/>
      <c r="AQ811" s="945"/>
      <c r="AR811" s="945"/>
      <c r="AS811" s="945"/>
      <c r="AT811" s="941"/>
      <c r="AU811" s="942"/>
      <c r="AV811" s="942"/>
      <c r="AW811" s="943"/>
    </row>
    <row r="812" spans="1:49" ht="14.25" hidden="1" customHeight="1">
      <c r="A812" s="931"/>
      <c r="B812" s="919"/>
      <c r="C812" s="920"/>
      <c r="D812" s="920"/>
      <c r="E812" s="920"/>
      <c r="F812" s="920"/>
      <c r="G812" s="920"/>
      <c r="H812" s="920"/>
      <c r="I812" s="920"/>
      <c r="J812" s="920"/>
      <c r="K812" s="920"/>
      <c r="L812" s="920"/>
      <c r="M812" s="920"/>
      <c r="N812" s="920"/>
      <c r="O812" s="920"/>
      <c r="P812" s="920"/>
      <c r="Q812" s="920"/>
      <c r="R812" s="920"/>
      <c r="S812" s="920"/>
      <c r="T812" s="920"/>
      <c r="U812" s="921"/>
      <c r="V812" s="919"/>
      <c r="W812" s="920"/>
      <c r="X812" s="920"/>
      <c r="Y812" s="920"/>
      <c r="Z812" s="920"/>
      <c r="AA812" s="920"/>
      <c r="AB812" s="920"/>
      <c r="AC812" s="920"/>
      <c r="AD812" s="920"/>
      <c r="AE812" s="920"/>
      <c r="AF812" s="920"/>
      <c r="AG812" s="920"/>
      <c r="AH812" s="920"/>
      <c r="AI812" s="920"/>
      <c r="AJ812" s="920"/>
      <c r="AK812" s="920"/>
      <c r="AL812" s="920"/>
      <c r="AM812" s="920"/>
      <c r="AN812" s="920"/>
      <c r="AO812" s="921"/>
      <c r="AP812" s="946" t="str">
        <f t="array" aca="1" ref="AP812" ca="1">IF(RepairsPhotoIdentifier112="","",IF(INDIRECT("PropertyInspectionCatagoryPhoto"&amp;RIGHT("0"&amp;RepairsPhotoIdentifier112,2))="","",INDIRECT("PropertyInspectionCatagoryPhoto"&amp;RIGHT("0"&amp;RepairsPhotoIdentifier112,2))))</f>
        <v/>
      </c>
      <c r="AQ812" s="962"/>
      <c r="AR812" s="962"/>
      <c r="AS812" s="962"/>
      <c r="AT812" s="962"/>
      <c r="AU812" s="962"/>
      <c r="AV812" s="962"/>
      <c r="AW812" s="963"/>
    </row>
    <row r="813" spans="1:49" ht="14.25" hidden="1" customHeight="1">
      <c r="A813" s="931">
        <v>113</v>
      </c>
      <c r="B813" s="913"/>
      <c r="C813" s="914"/>
      <c r="D813" s="914"/>
      <c r="E813" s="914"/>
      <c r="F813" s="914"/>
      <c r="G813" s="914"/>
      <c r="H813" s="914"/>
      <c r="I813" s="914"/>
      <c r="J813" s="914"/>
      <c r="K813" s="914"/>
      <c r="L813" s="914"/>
      <c r="M813" s="914"/>
      <c r="N813" s="914"/>
      <c r="O813" s="914"/>
      <c r="P813" s="914"/>
      <c r="Q813" s="914"/>
      <c r="R813" s="914"/>
      <c r="S813" s="914"/>
      <c r="T813" s="914"/>
      <c r="U813" s="915"/>
      <c r="V813" s="913"/>
      <c r="W813" s="914"/>
      <c r="X813" s="914"/>
      <c r="Y813" s="914"/>
      <c r="Z813" s="914"/>
      <c r="AA813" s="914"/>
      <c r="AB813" s="914"/>
      <c r="AC813" s="914"/>
      <c r="AD813" s="914"/>
      <c r="AE813" s="914"/>
      <c r="AF813" s="914"/>
      <c r="AG813" s="914"/>
      <c r="AH813" s="914"/>
      <c r="AI813" s="914"/>
      <c r="AJ813" s="914"/>
      <c r="AK813" s="914"/>
      <c r="AL813" s="914"/>
      <c r="AM813" s="914"/>
      <c r="AN813" s="914"/>
      <c r="AO813" s="915"/>
      <c r="AP813" s="450" t="s">
        <v>990</v>
      </c>
      <c r="AQ813" s="451"/>
      <c r="AR813" s="451"/>
      <c r="AS813" s="452"/>
      <c r="AT813" s="932"/>
      <c r="AU813" s="933"/>
      <c r="AV813" s="933"/>
      <c r="AW813" s="934"/>
    </row>
    <row r="814" spans="1:49" ht="14.25" hidden="1" customHeight="1">
      <c r="A814" s="931"/>
      <c r="B814" s="916"/>
      <c r="C814" s="917"/>
      <c r="D814" s="917"/>
      <c r="E814" s="917"/>
      <c r="F814" s="917"/>
      <c r="G814" s="917"/>
      <c r="H814" s="917"/>
      <c r="I814" s="917"/>
      <c r="J814" s="917"/>
      <c r="K814" s="917"/>
      <c r="L814" s="917"/>
      <c r="M814" s="917"/>
      <c r="N814" s="917"/>
      <c r="O814" s="917"/>
      <c r="P814" s="917"/>
      <c r="Q814" s="917"/>
      <c r="R814" s="917"/>
      <c r="S814" s="917"/>
      <c r="T814" s="917"/>
      <c r="U814" s="918"/>
      <c r="V814" s="916"/>
      <c r="W814" s="917"/>
      <c r="X814" s="917"/>
      <c r="Y814" s="917"/>
      <c r="Z814" s="917"/>
      <c r="AA814" s="917"/>
      <c r="AB814" s="917"/>
      <c r="AC814" s="917"/>
      <c r="AD814" s="917"/>
      <c r="AE814" s="917"/>
      <c r="AF814" s="917"/>
      <c r="AG814" s="917"/>
      <c r="AH814" s="917"/>
      <c r="AI814" s="917"/>
      <c r="AJ814" s="917"/>
      <c r="AK814" s="917"/>
      <c r="AL814" s="917"/>
      <c r="AM814" s="917"/>
      <c r="AN814" s="917"/>
      <c r="AO814" s="918"/>
      <c r="AP814" s="453" t="s">
        <v>994</v>
      </c>
      <c r="AQ814" s="262"/>
      <c r="AR814" s="262"/>
      <c r="AS814" s="262"/>
      <c r="AT814" s="910"/>
      <c r="AU814" s="911"/>
      <c r="AV814" s="911"/>
      <c r="AW814" s="912"/>
    </row>
    <row r="815" spans="1:49" ht="14.25" hidden="1" customHeight="1">
      <c r="A815" s="931"/>
      <c r="B815" s="916"/>
      <c r="C815" s="917"/>
      <c r="D815" s="917"/>
      <c r="E815" s="917"/>
      <c r="F815" s="917"/>
      <c r="G815" s="917"/>
      <c r="H815" s="917"/>
      <c r="I815" s="917"/>
      <c r="J815" s="917"/>
      <c r="K815" s="917"/>
      <c r="L815" s="917"/>
      <c r="M815" s="917"/>
      <c r="N815" s="917"/>
      <c r="O815" s="917"/>
      <c r="P815" s="917"/>
      <c r="Q815" s="917"/>
      <c r="R815" s="917"/>
      <c r="S815" s="917"/>
      <c r="T815" s="917"/>
      <c r="U815" s="918"/>
      <c r="V815" s="916"/>
      <c r="W815" s="917"/>
      <c r="X815" s="917"/>
      <c r="Y815" s="917"/>
      <c r="Z815" s="917"/>
      <c r="AA815" s="917"/>
      <c r="AB815" s="917"/>
      <c r="AC815" s="917"/>
      <c r="AD815" s="917"/>
      <c r="AE815" s="917"/>
      <c r="AF815" s="917"/>
      <c r="AG815" s="917"/>
      <c r="AH815" s="917"/>
      <c r="AI815" s="917"/>
      <c r="AJ815" s="917"/>
      <c r="AK815" s="917"/>
      <c r="AL815" s="917"/>
      <c r="AM815" s="917"/>
      <c r="AN815" s="917"/>
      <c r="AO815" s="918"/>
      <c r="AP815" s="935" t="s">
        <v>992</v>
      </c>
      <c r="AQ815" s="936"/>
      <c r="AR815" s="936"/>
      <c r="AS815" s="937"/>
      <c r="AT815" s="938"/>
      <c r="AU815" s="939"/>
      <c r="AV815" s="939"/>
      <c r="AW815" s="940"/>
    </row>
    <row r="816" spans="1:49" ht="14.25" hidden="1" customHeight="1">
      <c r="A816" s="931"/>
      <c r="B816" s="916"/>
      <c r="C816" s="917"/>
      <c r="D816" s="917"/>
      <c r="E816" s="917"/>
      <c r="F816" s="917"/>
      <c r="G816" s="917"/>
      <c r="H816" s="917"/>
      <c r="I816" s="917"/>
      <c r="J816" s="917"/>
      <c r="K816" s="917"/>
      <c r="L816" s="917"/>
      <c r="M816" s="917"/>
      <c r="N816" s="917"/>
      <c r="O816" s="917"/>
      <c r="P816" s="917"/>
      <c r="Q816" s="917"/>
      <c r="R816" s="917"/>
      <c r="S816" s="917"/>
      <c r="T816" s="917"/>
      <c r="U816" s="918"/>
      <c r="V816" s="916"/>
      <c r="W816" s="917"/>
      <c r="X816" s="917"/>
      <c r="Y816" s="917"/>
      <c r="Z816" s="917"/>
      <c r="AA816" s="917"/>
      <c r="AB816" s="917"/>
      <c r="AC816" s="917"/>
      <c r="AD816" s="917"/>
      <c r="AE816" s="917"/>
      <c r="AF816" s="917"/>
      <c r="AG816" s="917"/>
      <c r="AH816" s="917"/>
      <c r="AI816" s="917"/>
      <c r="AJ816" s="917"/>
      <c r="AK816" s="917"/>
      <c r="AL816" s="917"/>
      <c r="AM816" s="917"/>
      <c r="AN816" s="917"/>
      <c r="AO816" s="918"/>
      <c r="AP816" s="935"/>
      <c r="AQ816" s="936"/>
      <c r="AR816" s="936"/>
      <c r="AS816" s="937"/>
      <c r="AT816" s="941"/>
      <c r="AU816" s="942"/>
      <c r="AV816" s="942"/>
      <c r="AW816" s="943"/>
    </row>
    <row r="817" spans="1:49" ht="14.25" hidden="1" customHeight="1">
      <c r="A817" s="931"/>
      <c r="B817" s="916"/>
      <c r="C817" s="917"/>
      <c r="D817" s="917"/>
      <c r="E817" s="917"/>
      <c r="F817" s="917"/>
      <c r="G817" s="917"/>
      <c r="H817" s="917"/>
      <c r="I817" s="917"/>
      <c r="J817" s="917"/>
      <c r="K817" s="917"/>
      <c r="L817" s="917"/>
      <c r="M817" s="917"/>
      <c r="N817" s="917"/>
      <c r="O817" s="917"/>
      <c r="P817" s="917"/>
      <c r="Q817" s="917"/>
      <c r="R817" s="917"/>
      <c r="S817" s="917"/>
      <c r="T817" s="917"/>
      <c r="U817" s="918"/>
      <c r="V817" s="916"/>
      <c r="W817" s="917"/>
      <c r="X817" s="917"/>
      <c r="Y817" s="917"/>
      <c r="Z817" s="917"/>
      <c r="AA817" s="917"/>
      <c r="AB817" s="917"/>
      <c r="AC817" s="917"/>
      <c r="AD817" s="917"/>
      <c r="AE817" s="917"/>
      <c r="AF817" s="917"/>
      <c r="AG817" s="917"/>
      <c r="AH817" s="917"/>
      <c r="AI817" s="917"/>
      <c r="AJ817" s="917"/>
      <c r="AK817" s="917"/>
      <c r="AL817" s="917"/>
      <c r="AM817" s="917"/>
      <c r="AN817" s="917"/>
      <c r="AO817" s="918"/>
      <c r="AP817" s="944" t="s">
        <v>993</v>
      </c>
      <c r="AQ817" s="945"/>
      <c r="AR817" s="945"/>
      <c r="AS817" s="945"/>
      <c r="AT817" s="938"/>
      <c r="AU817" s="939"/>
      <c r="AV817" s="939"/>
      <c r="AW817" s="940"/>
    </row>
    <row r="818" spans="1:49" ht="14.25" hidden="1" customHeight="1">
      <c r="A818" s="931"/>
      <c r="B818" s="916"/>
      <c r="C818" s="917"/>
      <c r="D818" s="917"/>
      <c r="E818" s="917"/>
      <c r="F818" s="917"/>
      <c r="G818" s="917"/>
      <c r="H818" s="917"/>
      <c r="I818" s="917"/>
      <c r="J818" s="917"/>
      <c r="K818" s="917"/>
      <c r="L818" s="917"/>
      <c r="M818" s="917"/>
      <c r="N818" s="917"/>
      <c r="O818" s="917"/>
      <c r="P818" s="917"/>
      <c r="Q818" s="917"/>
      <c r="R818" s="917"/>
      <c r="S818" s="917"/>
      <c r="T818" s="917"/>
      <c r="U818" s="918"/>
      <c r="V818" s="916"/>
      <c r="W818" s="917"/>
      <c r="X818" s="917"/>
      <c r="Y818" s="917"/>
      <c r="Z818" s="917"/>
      <c r="AA818" s="917"/>
      <c r="AB818" s="917"/>
      <c r="AC818" s="917"/>
      <c r="AD818" s="917"/>
      <c r="AE818" s="917"/>
      <c r="AF818" s="917"/>
      <c r="AG818" s="917"/>
      <c r="AH818" s="917"/>
      <c r="AI818" s="917"/>
      <c r="AJ818" s="917"/>
      <c r="AK818" s="917"/>
      <c r="AL818" s="917"/>
      <c r="AM818" s="917"/>
      <c r="AN818" s="917"/>
      <c r="AO818" s="918"/>
      <c r="AP818" s="944"/>
      <c r="AQ818" s="945"/>
      <c r="AR818" s="945"/>
      <c r="AS818" s="945"/>
      <c r="AT818" s="941"/>
      <c r="AU818" s="942"/>
      <c r="AV818" s="942"/>
      <c r="AW818" s="943"/>
    </row>
    <row r="819" spans="1:49" ht="14.25" hidden="1" customHeight="1">
      <c r="A819" s="931"/>
      <c r="B819" s="919"/>
      <c r="C819" s="920"/>
      <c r="D819" s="920"/>
      <c r="E819" s="920"/>
      <c r="F819" s="920"/>
      <c r="G819" s="920"/>
      <c r="H819" s="920"/>
      <c r="I819" s="920"/>
      <c r="J819" s="920"/>
      <c r="K819" s="920"/>
      <c r="L819" s="920"/>
      <c r="M819" s="920"/>
      <c r="N819" s="920"/>
      <c r="O819" s="920"/>
      <c r="P819" s="920"/>
      <c r="Q819" s="920"/>
      <c r="R819" s="920"/>
      <c r="S819" s="920"/>
      <c r="T819" s="920"/>
      <c r="U819" s="921"/>
      <c r="V819" s="919"/>
      <c r="W819" s="920"/>
      <c r="X819" s="920"/>
      <c r="Y819" s="920"/>
      <c r="Z819" s="920"/>
      <c r="AA819" s="920"/>
      <c r="AB819" s="920"/>
      <c r="AC819" s="920"/>
      <c r="AD819" s="920"/>
      <c r="AE819" s="920"/>
      <c r="AF819" s="920"/>
      <c r="AG819" s="920"/>
      <c r="AH819" s="920"/>
      <c r="AI819" s="920"/>
      <c r="AJ819" s="920"/>
      <c r="AK819" s="920"/>
      <c r="AL819" s="920"/>
      <c r="AM819" s="920"/>
      <c r="AN819" s="920"/>
      <c r="AO819" s="921"/>
      <c r="AP819" s="946" t="str">
        <f t="array" aca="1" ref="AP819" ca="1">IF(RepairsPhotoIdentifier113="","",IF(INDIRECT("PropertyInspectionCatagoryPhoto"&amp;RIGHT("0"&amp;RepairsPhotoIdentifier113,2))="","",INDIRECT("PropertyInspectionCatagoryPhoto"&amp;RIGHT("0"&amp;RepairsPhotoIdentifier113,2))))</f>
        <v/>
      </c>
      <c r="AQ819" s="962"/>
      <c r="AR819" s="962"/>
      <c r="AS819" s="962"/>
      <c r="AT819" s="962"/>
      <c r="AU819" s="962"/>
      <c r="AV819" s="962"/>
      <c r="AW819" s="963"/>
    </row>
    <row r="820" spans="1:49" ht="14.25" hidden="1" customHeight="1">
      <c r="A820" s="931">
        <v>114</v>
      </c>
      <c r="B820" s="913"/>
      <c r="C820" s="914"/>
      <c r="D820" s="914"/>
      <c r="E820" s="914"/>
      <c r="F820" s="914"/>
      <c r="G820" s="914"/>
      <c r="H820" s="914"/>
      <c r="I820" s="914"/>
      <c r="J820" s="914"/>
      <c r="K820" s="914"/>
      <c r="L820" s="914"/>
      <c r="M820" s="914"/>
      <c r="N820" s="914"/>
      <c r="O820" s="914"/>
      <c r="P820" s="914"/>
      <c r="Q820" s="914"/>
      <c r="R820" s="914"/>
      <c r="S820" s="914"/>
      <c r="T820" s="914"/>
      <c r="U820" s="915"/>
      <c r="V820" s="913"/>
      <c r="W820" s="914"/>
      <c r="X820" s="914"/>
      <c r="Y820" s="914"/>
      <c r="Z820" s="914"/>
      <c r="AA820" s="914"/>
      <c r="AB820" s="914"/>
      <c r="AC820" s="914"/>
      <c r="AD820" s="914"/>
      <c r="AE820" s="914"/>
      <c r="AF820" s="914"/>
      <c r="AG820" s="914"/>
      <c r="AH820" s="914"/>
      <c r="AI820" s="914"/>
      <c r="AJ820" s="914"/>
      <c r="AK820" s="914"/>
      <c r="AL820" s="914"/>
      <c r="AM820" s="914"/>
      <c r="AN820" s="914"/>
      <c r="AO820" s="915"/>
      <c r="AP820" s="450" t="s">
        <v>990</v>
      </c>
      <c r="AQ820" s="451"/>
      <c r="AR820" s="451"/>
      <c r="AS820" s="452"/>
      <c r="AT820" s="932"/>
      <c r="AU820" s="933"/>
      <c r="AV820" s="933"/>
      <c r="AW820" s="934"/>
    </row>
    <row r="821" spans="1:49" ht="14.25" hidden="1" customHeight="1">
      <c r="A821" s="931"/>
      <c r="B821" s="916"/>
      <c r="C821" s="917"/>
      <c r="D821" s="917"/>
      <c r="E821" s="917"/>
      <c r="F821" s="917"/>
      <c r="G821" s="917"/>
      <c r="H821" s="917"/>
      <c r="I821" s="917"/>
      <c r="J821" s="917"/>
      <c r="K821" s="917"/>
      <c r="L821" s="917"/>
      <c r="M821" s="917"/>
      <c r="N821" s="917"/>
      <c r="O821" s="917"/>
      <c r="P821" s="917"/>
      <c r="Q821" s="917"/>
      <c r="R821" s="917"/>
      <c r="S821" s="917"/>
      <c r="T821" s="917"/>
      <c r="U821" s="918"/>
      <c r="V821" s="916"/>
      <c r="W821" s="917"/>
      <c r="X821" s="917"/>
      <c r="Y821" s="917"/>
      <c r="Z821" s="917"/>
      <c r="AA821" s="917"/>
      <c r="AB821" s="917"/>
      <c r="AC821" s="917"/>
      <c r="AD821" s="917"/>
      <c r="AE821" s="917"/>
      <c r="AF821" s="917"/>
      <c r="AG821" s="917"/>
      <c r="AH821" s="917"/>
      <c r="AI821" s="917"/>
      <c r="AJ821" s="917"/>
      <c r="AK821" s="917"/>
      <c r="AL821" s="917"/>
      <c r="AM821" s="917"/>
      <c r="AN821" s="917"/>
      <c r="AO821" s="918"/>
      <c r="AP821" s="453" t="s">
        <v>991</v>
      </c>
      <c r="AQ821" s="262"/>
      <c r="AR821" s="262"/>
      <c r="AS821" s="262"/>
      <c r="AT821" s="910"/>
      <c r="AU821" s="911"/>
      <c r="AV821" s="911"/>
      <c r="AW821" s="912"/>
    </row>
    <row r="822" spans="1:49" ht="14.25" hidden="1" customHeight="1">
      <c r="A822" s="931"/>
      <c r="B822" s="916"/>
      <c r="C822" s="917"/>
      <c r="D822" s="917"/>
      <c r="E822" s="917"/>
      <c r="F822" s="917"/>
      <c r="G822" s="917"/>
      <c r="H822" s="917"/>
      <c r="I822" s="917"/>
      <c r="J822" s="917"/>
      <c r="K822" s="917"/>
      <c r="L822" s="917"/>
      <c r="M822" s="917"/>
      <c r="N822" s="917"/>
      <c r="O822" s="917"/>
      <c r="P822" s="917"/>
      <c r="Q822" s="917"/>
      <c r="R822" s="917"/>
      <c r="S822" s="917"/>
      <c r="T822" s="917"/>
      <c r="U822" s="918"/>
      <c r="V822" s="916"/>
      <c r="W822" s="917"/>
      <c r="X822" s="917"/>
      <c r="Y822" s="917"/>
      <c r="Z822" s="917"/>
      <c r="AA822" s="917"/>
      <c r="AB822" s="917"/>
      <c r="AC822" s="917"/>
      <c r="AD822" s="917"/>
      <c r="AE822" s="917"/>
      <c r="AF822" s="917"/>
      <c r="AG822" s="917"/>
      <c r="AH822" s="917"/>
      <c r="AI822" s="917"/>
      <c r="AJ822" s="917"/>
      <c r="AK822" s="917"/>
      <c r="AL822" s="917"/>
      <c r="AM822" s="917"/>
      <c r="AN822" s="917"/>
      <c r="AO822" s="918"/>
      <c r="AP822" s="935" t="s">
        <v>992</v>
      </c>
      <c r="AQ822" s="936"/>
      <c r="AR822" s="936"/>
      <c r="AS822" s="937"/>
      <c r="AT822" s="938"/>
      <c r="AU822" s="939"/>
      <c r="AV822" s="939"/>
      <c r="AW822" s="940"/>
    </row>
    <row r="823" spans="1:49" ht="14.25" hidden="1" customHeight="1">
      <c r="A823" s="931"/>
      <c r="B823" s="916"/>
      <c r="C823" s="917"/>
      <c r="D823" s="917"/>
      <c r="E823" s="917"/>
      <c r="F823" s="917"/>
      <c r="G823" s="917"/>
      <c r="H823" s="917"/>
      <c r="I823" s="917"/>
      <c r="J823" s="917"/>
      <c r="K823" s="917"/>
      <c r="L823" s="917"/>
      <c r="M823" s="917"/>
      <c r="N823" s="917"/>
      <c r="O823" s="917"/>
      <c r="P823" s="917"/>
      <c r="Q823" s="917"/>
      <c r="R823" s="917"/>
      <c r="S823" s="917"/>
      <c r="T823" s="917"/>
      <c r="U823" s="918"/>
      <c r="V823" s="916"/>
      <c r="W823" s="917"/>
      <c r="X823" s="917"/>
      <c r="Y823" s="917"/>
      <c r="Z823" s="917"/>
      <c r="AA823" s="917"/>
      <c r="AB823" s="917"/>
      <c r="AC823" s="917"/>
      <c r="AD823" s="917"/>
      <c r="AE823" s="917"/>
      <c r="AF823" s="917"/>
      <c r="AG823" s="917"/>
      <c r="AH823" s="917"/>
      <c r="AI823" s="917"/>
      <c r="AJ823" s="917"/>
      <c r="AK823" s="917"/>
      <c r="AL823" s="917"/>
      <c r="AM823" s="917"/>
      <c r="AN823" s="917"/>
      <c r="AO823" s="918"/>
      <c r="AP823" s="935"/>
      <c r="AQ823" s="936"/>
      <c r="AR823" s="936"/>
      <c r="AS823" s="937"/>
      <c r="AT823" s="941"/>
      <c r="AU823" s="942"/>
      <c r="AV823" s="942"/>
      <c r="AW823" s="943"/>
    </row>
    <row r="824" spans="1:49" ht="14.25" hidden="1" customHeight="1">
      <c r="A824" s="931"/>
      <c r="B824" s="916"/>
      <c r="C824" s="917"/>
      <c r="D824" s="917"/>
      <c r="E824" s="917"/>
      <c r="F824" s="917"/>
      <c r="G824" s="917"/>
      <c r="H824" s="917"/>
      <c r="I824" s="917"/>
      <c r="J824" s="917"/>
      <c r="K824" s="917"/>
      <c r="L824" s="917"/>
      <c r="M824" s="917"/>
      <c r="N824" s="917"/>
      <c r="O824" s="917"/>
      <c r="P824" s="917"/>
      <c r="Q824" s="917"/>
      <c r="R824" s="917"/>
      <c r="S824" s="917"/>
      <c r="T824" s="917"/>
      <c r="U824" s="918"/>
      <c r="V824" s="916"/>
      <c r="W824" s="917"/>
      <c r="X824" s="917"/>
      <c r="Y824" s="917"/>
      <c r="Z824" s="917"/>
      <c r="AA824" s="917"/>
      <c r="AB824" s="917"/>
      <c r="AC824" s="917"/>
      <c r="AD824" s="917"/>
      <c r="AE824" s="917"/>
      <c r="AF824" s="917"/>
      <c r="AG824" s="917"/>
      <c r="AH824" s="917"/>
      <c r="AI824" s="917"/>
      <c r="AJ824" s="917"/>
      <c r="AK824" s="917"/>
      <c r="AL824" s="917"/>
      <c r="AM824" s="917"/>
      <c r="AN824" s="917"/>
      <c r="AO824" s="918"/>
      <c r="AP824" s="944" t="s">
        <v>993</v>
      </c>
      <c r="AQ824" s="945"/>
      <c r="AR824" s="945"/>
      <c r="AS824" s="945"/>
      <c r="AT824" s="938"/>
      <c r="AU824" s="939"/>
      <c r="AV824" s="939"/>
      <c r="AW824" s="940"/>
    </row>
    <row r="825" spans="1:49" ht="14.25" hidden="1" customHeight="1">
      <c r="A825" s="931"/>
      <c r="B825" s="916"/>
      <c r="C825" s="917"/>
      <c r="D825" s="917"/>
      <c r="E825" s="917"/>
      <c r="F825" s="917"/>
      <c r="G825" s="917"/>
      <c r="H825" s="917"/>
      <c r="I825" s="917"/>
      <c r="J825" s="917"/>
      <c r="K825" s="917"/>
      <c r="L825" s="917"/>
      <c r="M825" s="917"/>
      <c r="N825" s="917"/>
      <c r="O825" s="917"/>
      <c r="P825" s="917"/>
      <c r="Q825" s="917"/>
      <c r="R825" s="917"/>
      <c r="S825" s="917"/>
      <c r="T825" s="917"/>
      <c r="U825" s="918"/>
      <c r="V825" s="916"/>
      <c r="W825" s="917"/>
      <c r="X825" s="917"/>
      <c r="Y825" s="917"/>
      <c r="Z825" s="917"/>
      <c r="AA825" s="917"/>
      <c r="AB825" s="917"/>
      <c r="AC825" s="917"/>
      <c r="AD825" s="917"/>
      <c r="AE825" s="917"/>
      <c r="AF825" s="917"/>
      <c r="AG825" s="917"/>
      <c r="AH825" s="917"/>
      <c r="AI825" s="917"/>
      <c r="AJ825" s="917"/>
      <c r="AK825" s="917"/>
      <c r="AL825" s="917"/>
      <c r="AM825" s="917"/>
      <c r="AN825" s="917"/>
      <c r="AO825" s="918"/>
      <c r="AP825" s="944"/>
      <c r="AQ825" s="945"/>
      <c r="AR825" s="945"/>
      <c r="AS825" s="945"/>
      <c r="AT825" s="941"/>
      <c r="AU825" s="942"/>
      <c r="AV825" s="942"/>
      <c r="AW825" s="943"/>
    </row>
    <row r="826" spans="1:49" ht="14.25" hidden="1" customHeight="1">
      <c r="A826" s="931"/>
      <c r="B826" s="919"/>
      <c r="C826" s="920"/>
      <c r="D826" s="920"/>
      <c r="E826" s="920"/>
      <c r="F826" s="920"/>
      <c r="G826" s="920"/>
      <c r="H826" s="920"/>
      <c r="I826" s="920"/>
      <c r="J826" s="920"/>
      <c r="K826" s="920"/>
      <c r="L826" s="920"/>
      <c r="M826" s="920"/>
      <c r="N826" s="920"/>
      <c r="O826" s="920"/>
      <c r="P826" s="920"/>
      <c r="Q826" s="920"/>
      <c r="R826" s="920"/>
      <c r="S826" s="920"/>
      <c r="T826" s="920"/>
      <c r="U826" s="921"/>
      <c r="V826" s="919"/>
      <c r="W826" s="920"/>
      <c r="X826" s="920"/>
      <c r="Y826" s="920"/>
      <c r="Z826" s="920"/>
      <c r="AA826" s="920"/>
      <c r="AB826" s="920"/>
      <c r="AC826" s="920"/>
      <c r="AD826" s="920"/>
      <c r="AE826" s="920"/>
      <c r="AF826" s="920"/>
      <c r="AG826" s="920"/>
      <c r="AH826" s="920"/>
      <c r="AI826" s="920"/>
      <c r="AJ826" s="920"/>
      <c r="AK826" s="920"/>
      <c r="AL826" s="920"/>
      <c r="AM826" s="920"/>
      <c r="AN826" s="920"/>
      <c r="AO826" s="921"/>
      <c r="AP826" s="946" t="str">
        <f t="array" aca="1" ref="AP826" ca="1">IF(RepairsPhotoIdentifier114="","",IF(INDIRECT("PropertyInspectionCatagoryPhoto"&amp;RIGHT("0"&amp;RepairsPhotoIdentifier114,2))="","",INDIRECT("PropertyInspectionCatagoryPhoto"&amp;RIGHT("0"&amp;RepairsPhotoIdentifier114,2))))</f>
        <v/>
      </c>
      <c r="AQ826" s="962"/>
      <c r="AR826" s="962"/>
      <c r="AS826" s="962"/>
      <c r="AT826" s="962"/>
      <c r="AU826" s="962"/>
      <c r="AV826" s="962"/>
      <c r="AW826" s="963"/>
    </row>
    <row r="827" spans="1:49" ht="14.25" hidden="1" customHeight="1">
      <c r="A827" s="931">
        <v>115</v>
      </c>
      <c r="B827" s="913"/>
      <c r="C827" s="914"/>
      <c r="D827" s="914"/>
      <c r="E827" s="914"/>
      <c r="F827" s="914"/>
      <c r="G827" s="914"/>
      <c r="H827" s="914"/>
      <c r="I827" s="914"/>
      <c r="J827" s="914"/>
      <c r="K827" s="914"/>
      <c r="L827" s="914"/>
      <c r="M827" s="914"/>
      <c r="N827" s="914"/>
      <c r="O827" s="914"/>
      <c r="P827" s="914"/>
      <c r="Q827" s="914"/>
      <c r="R827" s="914"/>
      <c r="S827" s="914"/>
      <c r="T827" s="914"/>
      <c r="U827" s="915"/>
      <c r="V827" s="913"/>
      <c r="W827" s="914"/>
      <c r="X827" s="914"/>
      <c r="Y827" s="914"/>
      <c r="Z827" s="914"/>
      <c r="AA827" s="914"/>
      <c r="AB827" s="914"/>
      <c r="AC827" s="914"/>
      <c r="AD827" s="914"/>
      <c r="AE827" s="914"/>
      <c r="AF827" s="914"/>
      <c r="AG827" s="914"/>
      <c r="AH827" s="914"/>
      <c r="AI827" s="914"/>
      <c r="AJ827" s="914"/>
      <c r="AK827" s="914"/>
      <c r="AL827" s="914"/>
      <c r="AM827" s="914"/>
      <c r="AN827" s="914"/>
      <c r="AO827" s="915"/>
      <c r="AP827" s="450" t="s">
        <v>990</v>
      </c>
      <c r="AQ827" s="451"/>
      <c r="AR827" s="451"/>
      <c r="AS827" s="452"/>
      <c r="AT827" s="932"/>
      <c r="AU827" s="933"/>
      <c r="AV827" s="933"/>
      <c r="AW827" s="934"/>
    </row>
    <row r="828" spans="1:49" ht="14.25" hidden="1" customHeight="1">
      <c r="A828" s="931"/>
      <c r="B828" s="916"/>
      <c r="C828" s="917"/>
      <c r="D828" s="917"/>
      <c r="E828" s="917"/>
      <c r="F828" s="917"/>
      <c r="G828" s="917"/>
      <c r="H828" s="917"/>
      <c r="I828" s="917"/>
      <c r="J828" s="917"/>
      <c r="K828" s="917"/>
      <c r="L828" s="917"/>
      <c r="M828" s="917"/>
      <c r="N828" s="917"/>
      <c r="O828" s="917"/>
      <c r="P828" s="917"/>
      <c r="Q828" s="917"/>
      <c r="R828" s="917"/>
      <c r="S828" s="917"/>
      <c r="T828" s="917"/>
      <c r="U828" s="918"/>
      <c r="V828" s="916"/>
      <c r="W828" s="917"/>
      <c r="X828" s="917"/>
      <c r="Y828" s="917"/>
      <c r="Z828" s="917"/>
      <c r="AA828" s="917"/>
      <c r="AB828" s="917"/>
      <c r="AC828" s="917"/>
      <c r="AD828" s="917"/>
      <c r="AE828" s="917"/>
      <c r="AF828" s="917"/>
      <c r="AG828" s="917"/>
      <c r="AH828" s="917"/>
      <c r="AI828" s="917"/>
      <c r="AJ828" s="917"/>
      <c r="AK828" s="917"/>
      <c r="AL828" s="917"/>
      <c r="AM828" s="917"/>
      <c r="AN828" s="917"/>
      <c r="AO828" s="918"/>
      <c r="AP828" s="453" t="s">
        <v>994</v>
      </c>
      <c r="AQ828" s="262"/>
      <c r="AR828" s="262"/>
      <c r="AS828" s="262"/>
      <c r="AT828" s="910"/>
      <c r="AU828" s="911"/>
      <c r="AV828" s="911"/>
      <c r="AW828" s="912"/>
    </row>
    <row r="829" spans="1:49" ht="14.25" hidden="1" customHeight="1">
      <c r="A829" s="931"/>
      <c r="B829" s="916"/>
      <c r="C829" s="917"/>
      <c r="D829" s="917"/>
      <c r="E829" s="917"/>
      <c r="F829" s="917"/>
      <c r="G829" s="917"/>
      <c r="H829" s="917"/>
      <c r="I829" s="917"/>
      <c r="J829" s="917"/>
      <c r="K829" s="917"/>
      <c r="L829" s="917"/>
      <c r="M829" s="917"/>
      <c r="N829" s="917"/>
      <c r="O829" s="917"/>
      <c r="P829" s="917"/>
      <c r="Q829" s="917"/>
      <c r="R829" s="917"/>
      <c r="S829" s="917"/>
      <c r="T829" s="917"/>
      <c r="U829" s="918"/>
      <c r="V829" s="916"/>
      <c r="W829" s="917"/>
      <c r="X829" s="917"/>
      <c r="Y829" s="917"/>
      <c r="Z829" s="917"/>
      <c r="AA829" s="917"/>
      <c r="AB829" s="917"/>
      <c r="AC829" s="917"/>
      <c r="AD829" s="917"/>
      <c r="AE829" s="917"/>
      <c r="AF829" s="917"/>
      <c r="AG829" s="917"/>
      <c r="AH829" s="917"/>
      <c r="AI829" s="917"/>
      <c r="AJ829" s="917"/>
      <c r="AK829" s="917"/>
      <c r="AL829" s="917"/>
      <c r="AM829" s="917"/>
      <c r="AN829" s="917"/>
      <c r="AO829" s="918"/>
      <c r="AP829" s="935" t="s">
        <v>992</v>
      </c>
      <c r="AQ829" s="936"/>
      <c r="AR829" s="936"/>
      <c r="AS829" s="937"/>
      <c r="AT829" s="938"/>
      <c r="AU829" s="939"/>
      <c r="AV829" s="939"/>
      <c r="AW829" s="940"/>
    </row>
    <row r="830" spans="1:49" ht="14.25" hidden="1" customHeight="1">
      <c r="A830" s="931"/>
      <c r="B830" s="916"/>
      <c r="C830" s="917"/>
      <c r="D830" s="917"/>
      <c r="E830" s="917"/>
      <c r="F830" s="917"/>
      <c r="G830" s="917"/>
      <c r="H830" s="917"/>
      <c r="I830" s="917"/>
      <c r="J830" s="917"/>
      <c r="K830" s="917"/>
      <c r="L830" s="917"/>
      <c r="M830" s="917"/>
      <c r="N830" s="917"/>
      <c r="O830" s="917"/>
      <c r="P830" s="917"/>
      <c r="Q830" s="917"/>
      <c r="R830" s="917"/>
      <c r="S830" s="917"/>
      <c r="T830" s="917"/>
      <c r="U830" s="918"/>
      <c r="V830" s="916"/>
      <c r="W830" s="917"/>
      <c r="X830" s="917"/>
      <c r="Y830" s="917"/>
      <c r="Z830" s="917"/>
      <c r="AA830" s="917"/>
      <c r="AB830" s="917"/>
      <c r="AC830" s="917"/>
      <c r="AD830" s="917"/>
      <c r="AE830" s="917"/>
      <c r="AF830" s="917"/>
      <c r="AG830" s="917"/>
      <c r="AH830" s="917"/>
      <c r="AI830" s="917"/>
      <c r="AJ830" s="917"/>
      <c r="AK830" s="917"/>
      <c r="AL830" s="917"/>
      <c r="AM830" s="917"/>
      <c r="AN830" s="917"/>
      <c r="AO830" s="918"/>
      <c r="AP830" s="935"/>
      <c r="AQ830" s="936"/>
      <c r="AR830" s="936"/>
      <c r="AS830" s="937"/>
      <c r="AT830" s="941"/>
      <c r="AU830" s="942"/>
      <c r="AV830" s="942"/>
      <c r="AW830" s="943"/>
    </row>
    <row r="831" spans="1:49" ht="14.25" hidden="1" customHeight="1">
      <c r="A831" s="931"/>
      <c r="B831" s="916"/>
      <c r="C831" s="917"/>
      <c r="D831" s="917"/>
      <c r="E831" s="917"/>
      <c r="F831" s="917"/>
      <c r="G831" s="917"/>
      <c r="H831" s="917"/>
      <c r="I831" s="917"/>
      <c r="J831" s="917"/>
      <c r="K831" s="917"/>
      <c r="L831" s="917"/>
      <c r="M831" s="917"/>
      <c r="N831" s="917"/>
      <c r="O831" s="917"/>
      <c r="P831" s="917"/>
      <c r="Q831" s="917"/>
      <c r="R831" s="917"/>
      <c r="S831" s="917"/>
      <c r="T831" s="917"/>
      <c r="U831" s="918"/>
      <c r="V831" s="916"/>
      <c r="W831" s="917"/>
      <c r="X831" s="917"/>
      <c r="Y831" s="917"/>
      <c r="Z831" s="917"/>
      <c r="AA831" s="917"/>
      <c r="AB831" s="917"/>
      <c r="AC831" s="917"/>
      <c r="AD831" s="917"/>
      <c r="AE831" s="917"/>
      <c r="AF831" s="917"/>
      <c r="AG831" s="917"/>
      <c r="AH831" s="917"/>
      <c r="AI831" s="917"/>
      <c r="AJ831" s="917"/>
      <c r="AK831" s="917"/>
      <c r="AL831" s="917"/>
      <c r="AM831" s="917"/>
      <c r="AN831" s="917"/>
      <c r="AO831" s="918"/>
      <c r="AP831" s="944" t="s">
        <v>993</v>
      </c>
      <c r="AQ831" s="945"/>
      <c r="AR831" s="945"/>
      <c r="AS831" s="945"/>
      <c r="AT831" s="938"/>
      <c r="AU831" s="939"/>
      <c r="AV831" s="939"/>
      <c r="AW831" s="940"/>
    </row>
    <row r="832" spans="1:49" ht="14.25" hidden="1" customHeight="1">
      <c r="A832" s="931"/>
      <c r="B832" s="916"/>
      <c r="C832" s="917"/>
      <c r="D832" s="917"/>
      <c r="E832" s="917"/>
      <c r="F832" s="917"/>
      <c r="G832" s="917"/>
      <c r="H832" s="917"/>
      <c r="I832" s="917"/>
      <c r="J832" s="917"/>
      <c r="K832" s="917"/>
      <c r="L832" s="917"/>
      <c r="M832" s="917"/>
      <c r="N832" s="917"/>
      <c r="O832" s="917"/>
      <c r="P832" s="917"/>
      <c r="Q832" s="917"/>
      <c r="R832" s="917"/>
      <c r="S832" s="917"/>
      <c r="T832" s="917"/>
      <c r="U832" s="918"/>
      <c r="V832" s="916"/>
      <c r="W832" s="917"/>
      <c r="X832" s="917"/>
      <c r="Y832" s="917"/>
      <c r="Z832" s="917"/>
      <c r="AA832" s="917"/>
      <c r="AB832" s="917"/>
      <c r="AC832" s="917"/>
      <c r="AD832" s="917"/>
      <c r="AE832" s="917"/>
      <c r="AF832" s="917"/>
      <c r="AG832" s="917"/>
      <c r="AH832" s="917"/>
      <c r="AI832" s="917"/>
      <c r="AJ832" s="917"/>
      <c r="AK832" s="917"/>
      <c r="AL832" s="917"/>
      <c r="AM832" s="917"/>
      <c r="AN832" s="917"/>
      <c r="AO832" s="918"/>
      <c r="AP832" s="944"/>
      <c r="AQ832" s="945"/>
      <c r="AR832" s="945"/>
      <c r="AS832" s="945"/>
      <c r="AT832" s="941"/>
      <c r="AU832" s="942"/>
      <c r="AV832" s="942"/>
      <c r="AW832" s="943"/>
    </row>
    <row r="833" spans="1:49" ht="14.25" hidden="1" customHeight="1">
      <c r="A833" s="931"/>
      <c r="B833" s="919"/>
      <c r="C833" s="920"/>
      <c r="D833" s="920"/>
      <c r="E833" s="920"/>
      <c r="F833" s="920"/>
      <c r="G833" s="920"/>
      <c r="H833" s="920"/>
      <c r="I833" s="920"/>
      <c r="J833" s="920"/>
      <c r="K833" s="920"/>
      <c r="L833" s="920"/>
      <c r="M833" s="920"/>
      <c r="N833" s="920"/>
      <c r="O833" s="920"/>
      <c r="P833" s="920"/>
      <c r="Q833" s="920"/>
      <c r="R833" s="920"/>
      <c r="S833" s="920"/>
      <c r="T833" s="920"/>
      <c r="U833" s="921"/>
      <c r="V833" s="919"/>
      <c r="W833" s="920"/>
      <c r="X833" s="920"/>
      <c r="Y833" s="920"/>
      <c r="Z833" s="920"/>
      <c r="AA833" s="920"/>
      <c r="AB833" s="920"/>
      <c r="AC833" s="920"/>
      <c r="AD833" s="920"/>
      <c r="AE833" s="920"/>
      <c r="AF833" s="920"/>
      <c r="AG833" s="920"/>
      <c r="AH833" s="920"/>
      <c r="AI833" s="920"/>
      <c r="AJ833" s="920"/>
      <c r="AK833" s="920"/>
      <c r="AL833" s="920"/>
      <c r="AM833" s="920"/>
      <c r="AN833" s="920"/>
      <c r="AO833" s="921"/>
      <c r="AP833" s="946" t="str">
        <f t="array" aca="1" ref="AP833" ca="1">IF(RepairsPhotoIdentifier115="","",IF(INDIRECT("PropertyInspectionCatagoryPhoto"&amp;RIGHT("0"&amp;RepairsPhotoIdentifier115,2))="","",INDIRECT("PropertyInspectionCatagoryPhoto"&amp;RIGHT("0"&amp;RepairsPhotoIdentifier115,2))))</f>
        <v/>
      </c>
      <c r="AQ833" s="962"/>
      <c r="AR833" s="962"/>
      <c r="AS833" s="962"/>
      <c r="AT833" s="962"/>
      <c r="AU833" s="962"/>
      <c r="AV833" s="962"/>
      <c r="AW833" s="963"/>
    </row>
    <row r="834" spans="1:49" ht="14.25" hidden="1" customHeight="1">
      <c r="A834" s="931">
        <v>116</v>
      </c>
      <c r="B834" s="913"/>
      <c r="C834" s="914"/>
      <c r="D834" s="914"/>
      <c r="E834" s="914"/>
      <c r="F834" s="914"/>
      <c r="G834" s="914"/>
      <c r="H834" s="914"/>
      <c r="I834" s="914"/>
      <c r="J834" s="914"/>
      <c r="K834" s="914"/>
      <c r="L834" s="914"/>
      <c r="M834" s="914"/>
      <c r="N834" s="914"/>
      <c r="O834" s="914"/>
      <c r="P834" s="914"/>
      <c r="Q834" s="914"/>
      <c r="R834" s="914"/>
      <c r="S834" s="914"/>
      <c r="T834" s="914"/>
      <c r="U834" s="915"/>
      <c r="V834" s="913"/>
      <c r="W834" s="914"/>
      <c r="X834" s="914"/>
      <c r="Y834" s="914"/>
      <c r="Z834" s="914"/>
      <c r="AA834" s="914"/>
      <c r="AB834" s="914"/>
      <c r="AC834" s="914"/>
      <c r="AD834" s="914"/>
      <c r="AE834" s="914"/>
      <c r="AF834" s="914"/>
      <c r="AG834" s="914"/>
      <c r="AH834" s="914"/>
      <c r="AI834" s="914"/>
      <c r="AJ834" s="914"/>
      <c r="AK834" s="914"/>
      <c r="AL834" s="914"/>
      <c r="AM834" s="914"/>
      <c r="AN834" s="914"/>
      <c r="AO834" s="915"/>
      <c r="AP834" s="450" t="s">
        <v>990</v>
      </c>
      <c r="AQ834" s="451"/>
      <c r="AR834" s="451"/>
      <c r="AS834" s="452"/>
      <c r="AT834" s="932"/>
      <c r="AU834" s="933"/>
      <c r="AV834" s="933"/>
      <c r="AW834" s="934"/>
    </row>
    <row r="835" spans="1:49" ht="14.25" hidden="1" customHeight="1">
      <c r="A835" s="931"/>
      <c r="B835" s="916"/>
      <c r="C835" s="917"/>
      <c r="D835" s="917"/>
      <c r="E835" s="917"/>
      <c r="F835" s="917"/>
      <c r="G835" s="917"/>
      <c r="H835" s="917"/>
      <c r="I835" s="917"/>
      <c r="J835" s="917"/>
      <c r="K835" s="917"/>
      <c r="L835" s="917"/>
      <c r="M835" s="917"/>
      <c r="N835" s="917"/>
      <c r="O835" s="917"/>
      <c r="P835" s="917"/>
      <c r="Q835" s="917"/>
      <c r="R835" s="917"/>
      <c r="S835" s="917"/>
      <c r="T835" s="917"/>
      <c r="U835" s="918"/>
      <c r="V835" s="916"/>
      <c r="W835" s="917"/>
      <c r="X835" s="917"/>
      <c r="Y835" s="917"/>
      <c r="Z835" s="917"/>
      <c r="AA835" s="917"/>
      <c r="AB835" s="917"/>
      <c r="AC835" s="917"/>
      <c r="AD835" s="917"/>
      <c r="AE835" s="917"/>
      <c r="AF835" s="917"/>
      <c r="AG835" s="917"/>
      <c r="AH835" s="917"/>
      <c r="AI835" s="917"/>
      <c r="AJ835" s="917"/>
      <c r="AK835" s="917"/>
      <c r="AL835" s="917"/>
      <c r="AM835" s="917"/>
      <c r="AN835" s="917"/>
      <c r="AO835" s="918"/>
      <c r="AP835" s="453" t="s">
        <v>991</v>
      </c>
      <c r="AQ835" s="262"/>
      <c r="AR835" s="262"/>
      <c r="AS835" s="262"/>
      <c r="AT835" s="910"/>
      <c r="AU835" s="911"/>
      <c r="AV835" s="911"/>
      <c r="AW835" s="912"/>
    </row>
    <row r="836" spans="1:49" ht="14.25" hidden="1" customHeight="1">
      <c r="A836" s="931"/>
      <c r="B836" s="916"/>
      <c r="C836" s="917"/>
      <c r="D836" s="917"/>
      <c r="E836" s="917"/>
      <c r="F836" s="917"/>
      <c r="G836" s="917"/>
      <c r="H836" s="917"/>
      <c r="I836" s="917"/>
      <c r="J836" s="917"/>
      <c r="K836" s="917"/>
      <c r="L836" s="917"/>
      <c r="M836" s="917"/>
      <c r="N836" s="917"/>
      <c r="O836" s="917"/>
      <c r="P836" s="917"/>
      <c r="Q836" s="917"/>
      <c r="R836" s="917"/>
      <c r="S836" s="917"/>
      <c r="T836" s="917"/>
      <c r="U836" s="918"/>
      <c r="V836" s="916"/>
      <c r="W836" s="917"/>
      <c r="X836" s="917"/>
      <c r="Y836" s="917"/>
      <c r="Z836" s="917"/>
      <c r="AA836" s="917"/>
      <c r="AB836" s="917"/>
      <c r="AC836" s="917"/>
      <c r="AD836" s="917"/>
      <c r="AE836" s="917"/>
      <c r="AF836" s="917"/>
      <c r="AG836" s="917"/>
      <c r="AH836" s="917"/>
      <c r="AI836" s="917"/>
      <c r="AJ836" s="917"/>
      <c r="AK836" s="917"/>
      <c r="AL836" s="917"/>
      <c r="AM836" s="917"/>
      <c r="AN836" s="917"/>
      <c r="AO836" s="918"/>
      <c r="AP836" s="935" t="s">
        <v>992</v>
      </c>
      <c r="AQ836" s="936"/>
      <c r="AR836" s="936"/>
      <c r="AS836" s="937"/>
      <c r="AT836" s="938"/>
      <c r="AU836" s="939"/>
      <c r="AV836" s="939"/>
      <c r="AW836" s="940"/>
    </row>
    <row r="837" spans="1:49" ht="14.25" hidden="1" customHeight="1">
      <c r="A837" s="931"/>
      <c r="B837" s="916"/>
      <c r="C837" s="917"/>
      <c r="D837" s="917"/>
      <c r="E837" s="917"/>
      <c r="F837" s="917"/>
      <c r="G837" s="917"/>
      <c r="H837" s="917"/>
      <c r="I837" s="917"/>
      <c r="J837" s="917"/>
      <c r="K837" s="917"/>
      <c r="L837" s="917"/>
      <c r="M837" s="917"/>
      <c r="N837" s="917"/>
      <c r="O837" s="917"/>
      <c r="P837" s="917"/>
      <c r="Q837" s="917"/>
      <c r="R837" s="917"/>
      <c r="S837" s="917"/>
      <c r="T837" s="917"/>
      <c r="U837" s="918"/>
      <c r="V837" s="916"/>
      <c r="W837" s="917"/>
      <c r="X837" s="917"/>
      <c r="Y837" s="917"/>
      <c r="Z837" s="917"/>
      <c r="AA837" s="917"/>
      <c r="AB837" s="917"/>
      <c r="AC837" s="917"/>
      <c r="AD837" s="917"/>
      <c r="AE837" s="917"/>
      <c r="AF837" s="917"/>
      <c r="AG837" s="917"/>
      <c r="AH837" s="917"/>
      <c r="AI837" s="917"/>
      <c r="AJ837" s="917"/>
      <c r="AK837" s="917"/>
      <c r="AL837" s="917"/>
      <c r="AM837" s="917"/>
      <c r="AN837" s="917"/>
      <c r="AO837" s="918"/>
      <c r="AP837" s="935"/>
      <c r="AQ837" s="936"/>
      <c r="AR837" s="936"/>
      <c r="AS837" s="937"/>
      <c r="AT837" s="941"/>
      <c r="AU837" s="942"/>
      <c r="AV837" s="942"/>
      <c r="AW837" s="943"/>
    </row>
    <row r="838" spans="1:49" ht="14.25" hidden="1" customHeight="1">
      <c r="A838" s="931"/>
      <c r="B838" s="916"/>
      <c r="C838" s="917"/>
      <c r="D838" s="917"/>
      <c r="E838" s="917"/>
      <c r="F838" s="917"/>
      <c r="G838" s="917"/>
      <c r="H838" s="917"/>
      <c r="I838" s="917"/>
      <c r="J838" s="917"/>
      <c r="K838" s="917"/>
      <c r="L838" s="917"/>
      <c r="M838" s="917"/>
      <c r="N838" s="917"/>
      <c r="O838" s="917"/>
      <c r="P838" s="917"/>
      <c r="Q838" s="917"/>
      <c r="R838" s="917"/>
      <c r="S838" s="917"/>
      <c r="T838" s="917"/>
      <c r="U838" s="918"/>
      <c r="V838" s="916"/>
      <c r="W838" s="917"/>
      <c r="X838" s="917"/>
      <c r="Y838" s="917"/>
      <c r="Z838" s="917"/>
      <c r="AA838" s="917"/>
      <c r="AB838" s="917"/>
      <c r="AC838" s="917"/>
      <c r="AD838" s="917"/>
      <c r="AE838" s="917"/>
      <c r="AF838" s="917"/>
      <c r="AG838" s="917"/>
      <c r="AH838" s="917"/>
      <c r="AI838" s="917"/>
      <c r="AJ838" s="917"/>
      <c r="AK838" s="917"/>
      <c r="AL838" s="917"/>
      <c r="AM838" s="917"/>
      <c r="AN838" s="917"/>
      <c r="AO838" s="918"/>
      <c r="AP838" s="944" t="s">
        <v>993</v>
      </c>
      <c r="AQ838" s="945"/>
      <c r="AR838" s="945"/>
      <c r="AS838" s="945"/>
      <c r="AT838" s="938"/>
      <c r="AU838" s="939"/>
      <c r="AV838" s="939"/>
      <c r="AW838" s="940"/>
    </row>
    <row r="839" spans="1:49" ht="14.25" hidden="1" customHeight="1">
      <c r="A839" s="931"/>
      <c r="B839" s="916"/>
      <c r="C839" s="917"/>
      <c r="D839" s="917"/>
      <c r="E839" s="917"/>
      <c r="F839" s="917"/>
      <c r="G839" s="917"/>
      <c r="H839" s="917"/>
      <c r="I839" s="917"/>
      <c r="J839" s="917"/>
      <c r="K839" s="917"/>
      <c r="L839" s="917"/>
      <c r="M839" s="917"/>
      <c r="N839" s="917"/>
      <c r="O839" s="917"/>
      <c r="P839" s="917"/>
      <c r="Q839" s="917"/>
      <c r="R839" s="917"/>
      <c r="S839" s="917"/>
      <c r="T839" s="917"/>
      <c r="U839" s="918"/>
      <c r="V839" s="916"/>
      <c r="W839" s="917"/>
      <c r="X839" s="917"/>
      <c r="Y839" s="917"/>
      <c r="Z839" s="917"/>
      <c r="AA839" s="917"/>
      <c r="AB839" s="917"/>
      <c r="AC839" s="917"/>
      <c r="AD839" s="917"/>
      <c r="AE839" s="917"/>
      <c r="AF839" s="917"/>
      <c r="AG839" s="917"/>
      <c r="AH839" s="917"/>
      <c r="AI839" s="917"/>
      <c r="AJ839" s="917"/>
      <c r="AK839" s="917"/>
      <c r="AL839" s="917"/>
      <c r="AM839" s="917"/>
      <c r="AN839" s="917"/>
      <c r="AO839" s="918"/>
      <c r="AP839" s="944"/>
      <c r="AQ839" s="945"/>
      <c r="AR839" s="945"/>
      <c r="AS839" s="945"/>
      <c r="AT839" s="941"/>
      <c r="AU839" s="942"/>
      <c r="AV839" s="942"/>
      <c r="AW839" s="943"/>
    </row>
    <row r="840" spans="1:49" ht="14.25" hidden="1" customHeight="1">
      <c r="A840" s="931"/>
      <c r="B840" s="919"/>
      <c r="C840" s="920"/>
      <c r="D840" s="920"/>
      <c r="E840" s="920"/>
      <c r="F840" s="920"/>
      <c r="G840" s="920"/>
      <c r="H840" s="920"/>
      <c r="I840" s="920"/>
      <c r="J840" s="920"/>
      <c r="K840" s="920"/>
      <c r="L840" s="920"/>
      <c r="M840" s="920"/>
      <c r="N840" s="920"/>
      <c r="O840" s="920"/>
      <c r="P840" s="920"/>
      <c r="Q840" s="920"/>
      <c r="R840" s="920"/>
      <c r="S840" s="920"/>
      <c r="T840" s="920"/>
      <c r="U840" s="921"/>
      <c r="V840" s="919"/>
      <c r="W840" s="920"/>
      <c r="X840" s="920"/>
      <c r="Y840" s="920"/>
      <c r="Z840" s="920"/>
      <c r="AA840" s="920"/>
      <c r="AB840" s="920"/>
      <c r="AC840" s="920"/>
      <c r="AD840" s="920"/>
      <c r="AE840" s="920"/>
      <c r="AF840" s="920"/>
      <c r="AG840" s="920"/>
      <c r="AH840" s="920"/>
      <c r="AI840" s="920"/>
      <c r="AJ840" s="920"/>
      <c r="AK840" s="920"/>
      <c r="AL840" s="920"/>
      <c r="AM840" s="920"/>
      <c r="AN840" s="920"/>
      <c r="AO840" s="921"/>
      <c r="AP840" s="946" t="str">
        <f t="array" aca="1" ref="AP840" ca="1">IF(RepairsPhotoIdentifier116="","",IF(INDIRECT("PropertyInspectionCatagoryPhoto"&amp;RIGHT("0"&amp;RepairsPhotoIdentifier116,2))="","",INDIRECT("PropertyInspectionCatagoryPhoto"&amp;RIGHT("0"&amp;RepairsPhotoIdentifier116,2))))</f>
        <v/>
      </c>
      <c r="AQ840" s="962"/>
      <c r="AR840" s="962"/>
      <c r="AS840" s="962"/>
      <c r="AT840" s="962"/>
      <c r="AU840" s="962"/>
      <c r="AV840" s="962"/>
      <c r="AW840" s="963"/>
    </row>
    <row r="841" spans="1:49" ht="14.25" hidden="1" customHeight="1">
      <c r="A841" s="931">
        <v>117</v>
      </c>
      <c r="B841" s="913"/>
      <c r="C841" s="914"/>
      <c r="D841" s="914"/>
      <c r="E841" s="914"/>
      <c r="F841" s="914"/>
      <c r="G841" s="914"/>
      <c r="H841" s="914"/>
      <c r="I841" s="914"/>
      <c r="J841" s="914"/>
      <c r="K841" s="914"/>
      <c r="L841" s="914"/>
      <c r="M841" s="914"/>
      <c r="N841" s="914"/>
      <c r="O841" s="914"/>
      <c r="P841" s="914"/>
      <c r="Q841" s="914"/>
      <c r="R841" s="914"/>
      <c r="S841" s="914"/>
      <c r="T841" s="914"/>
      <c r="U841" s="915"/>
      <c r="V841" s="913"/>
      <c r="W841" s="914"/>
      <c r="X841" s="914"/>
      <c r="Y841" s="914"/>
      <c r="Z841" s="914"/>
      <c r="AA841" s="914"/>
      <c r="AB841" s="914"/>
      <c r="AC841" s="914"/>
      <c r="AD841" s="914"/>
      <c r="AE841" s="914"/>
      <c r="AF841" s="914"/>
      <c r="AG841" s="914"/>
      <c r="AH841" s="914"/>
      <c r="AI841" s="914"/>
      <c r="AJ841" s="914"/>
      <c r="AK841" s="914"/>
      <c r="AL841" s="914"/>
      <c r="AM841" s="914"/>
      <c r="AN841" s="914"/>
      <c r="AO841" s="915"/>
      <c r="AP841" s="450" t="s">
        <v>990</v>
      </c>
      <c r="AQ841" s="451"/>
      <c r="AR841" s="451"/>
      <c r="AS841" s="452"/>
      <c r="AT841" s="932"/>
      <c r="AU841" s="933"/>
      <c r="AV841" s="933"/>
      <c r="AW841" s="934"/>
    </row>
    <row r="842" spans="1:49" ht="14.25" hidden="1" customHeight="1">
      <c r="A842" s="931"/>
      <c r="B842" s="916"/>
      <c r="C842" s="917"/>
      <c r="D842" s="917"/>
      <c r="E842" s="917"/>
      <c r="F842" s="917"/>
      <c r="G842" s="917"/>
      <c r="H842" s="917"/>
      <c r="I842" s="917"/>
      <c r="J842" s="917"/>
      <c r="K842" s="917"/>
      <c r="L842" s="917"/>
      <c r="M842" s="917"/>
      <c r="N842" s="917"/>
      <c r="O842" s="917"/>
      <c r="P842" s="917"/>
      <c r="Q842" s="917"/>
      <c r="R842" s="917"/>
      <c r="S842" s="917"/>
      <c r="T842" s="917"/>
      <c r="U842" s="918"/>
      <c r="V842" s="916"/>
      <c r="W842" s="917"/>
      <c r="X842" s="917"/>
      <c r="Y842" s="917"/>
      <c r="Z842" s="917"/>
      <c r="AA842" s="917"/>
      <c r="AB842" s="917"/>
      <c r="AC842" s="917"/>
      <c r="AD842" s="917"/>
      <c r="AE842" s="917"/>
      <c r="AF842" s="917"/>
      <c r="AG842" s="917"/>
      <c r="AH842" s="917"/>
      <c r="AI842" s="917"/>
      <c r="AJ842" s="917"/>
      <c r="AK842" s="917"/>
      <c r="AL842" s="917"/>
      <c r="AM842" s="917"/>
      <c r="AN842" s="917"/>
      <c r="AO842" s="918"/>
      <c r="AP842" s="453" t="s">
        <v>994</v>
      </c>
      <c r="AQ842" s="262"/>
      <c r="AR842" s="262"/>
      <c r="AS842" s="262"/>
      <c r="AT842" s="910"/>
      <c r="AU842" s="911"/>
      <c r="AV842" s="911"/>
      <c r="AW842" s="912"/>
    </row>
    <row r="843" spans="1:49" ht="14.25" hidden="1" customHeight="1">
      <c r="A843" s="931"/>
      <c r="B843" s="916"/>
      <c r="C843" s="917"/>
      <c r="D843" s="917"/>
      <c r="E843" s="917"/>
      <c r="F843" s="917"/>
      <c r="G843" s="917"/>
      <c r="H843" s="917"/>
      <c r="I843" s="917"/>
      <c r="J843" s="917"/>
      <c r="K843" s="917"/>
      <c r="L843" s="917"/>
      <c r="M843" s="917"/>
      <c r="N843" s="917"/>
      <c r="O843" s="917"/>
      <c r="P843" s="917"/>
      <c r="Q843" s="917"/>
      <c r="R843" s="917"/>
      <c r="S843" s="917"/>
      <c r="T843" s="917"/>
      <c r="U843" s="918"/>
      <c r="V843" s="916"/>
      <c r="W843" s="917"/>
      <c r="X843" s="917"/>
      <c r="Y843" s="917"/>
      <c r="Z843" s="917"/>
      <c r="AA843" s="917"/>
      <c r="AB843" s="917"/>
      <c r="AC843" s="917"/>
      <c r="AD843" s="917"/>
      <c r="AE843" s="917"/>
      <c r="AF843" s="917"/>
      <c r="AG843" s="917"/>
      <c r="AH843" s="917"/>
      <c r="AI843" s="917"/>
      <c r="AJ843" s="917"/>
      <c r="AK843" s="917"/>
      <c r="AL843" s="917"/>
      <c r="AM843" s="917"/>
      <c r="AN843" s="917"/>
      <c r="AO843" s="918"/>
      <c r="AP843" s="935" t="s">
        <v>992</v>
      </c>
      <c r="AQ843" s="936"/>
      <c r="AR843" s="936"/>
      <c r="AS843" s="937"/>
      <c r="AT843" s="938"/>
      <c r="AU843" s="939"/>
      <c r="AV843" s="939"/>
      <c r="AW843" s="940"/>
    </row>
    <row r="844" spans="1:49" ht="14.25" hidden="1" customHeight="1">
      <c r="A844" s="931"/>
      <c r="B844" s="916"/>
      <c r="C844" s="917"/>
      <c r="D844" s="917"/>
      <c r="E844" s="917"/>
      <c r="F844" s="917"/>
      <c r="G844" s="917"/>
      <c r="H844" s="917"/>
      <c r="I844" s="917"/>
      <c r="J844" s="917"/>
      <c r="K844" s="917"/>
      <c r="L844" s="917"/>
      <c r="M844" s="917"/>
      <c r="N844" s="917"/>
      <c r="O844" s="917"/>
      <c r="P844" s="917"/>
      <c r="Q844" s="917"/>
      <c r="R844" s="917"/>
      <c r="S844" s="917"/>
      <c r="T844" s="917"/>
      <c r="U844" s="918"/>
      <c r="V844" s="916"/>
      <c r="W844" s="917"/>
      <c r="X844" s="917"/>
      <c r="Y844" s="917"/>
      <c r="Z844" s="917"/>
      <c r="AA844" s="917"/>
      <c r="AB844" s="917"/>
      <c r="AC844" s="917"/>
      <c r="AD844" s="917"/>
      <c r="AE844" s="917"/>
      <c r="AF844" s="917"/>
      <c r="AG844" s="917"/>
      <c r="AH844" s="917"/>
      <c r="AI844" s="917"/>
      <c r="AJ844" s="917"/>
      <c r="AK844" s="917"/>
      <c r="AL844" s="917"/>
      <c r="AM844" s="917"/>
      <c r="AN844" s="917"/>
      <c r="AO844" s="918"/>
      <c r="AP844" s="935"/>
      <c r="AQ844" s="936"/>
      <c r="AR844" s="936"/>
      <c r="AS844" s="937"/>
      <c r="AT844" s="941"/>
      <c r="AU844" s="942"/>
      <c r="AV844" s="942"/>
      <c r="AW844" s="943"/>
    </row>
    <row r="845" spans="1:49" ht="14.25" hidden="1" customHeight="1">
      <c r="A845" s="931"/>
      <c r="B845" s="916"/>
      <c r="C845" s="917"/>
      <c r="D845" s="917"/>
      <c r="E845" s="917"/>
      <c r="F845" s="917"/>
      <c r="G845" s="917"/>
      <c r="H845" s="917"/>
      <c r="I845" s="917"/>
      <c r="J845" s="917"/>
      <c r="K845" s="917"/>
      <c r="L845" s="917"/>
      <c r="M845" s="917"/>
      <c r="N845" s="917"/>
      <c r="O845" s="917"/>
      <c r="P845" s="917"/>
      <c r="Q845" s="917"/>
      <c r="R845" s="917"/>
      <c r="S845" s="917"/>
      <c r="T845" s="917"/>
      <c r="U845" s="918"/>
      <c r="V845" s="916"/>
      <c r="W845" s="917"/>
      <c r="X845" s="917"/>
      <c r="Y845" s="917"/>
      <c r="Z845" s="917"/>
      <c r="AA845" s="917"/>
      <c r="AB845" s="917"/>
      <c r="AC845" s="917"/>
      <c r="AD845" s="917"/>
      <c r="AE845" s="917"/>
      <c r="AF845" s="917"/>
      <c r="AG845" s="917"/>
      <c r="AH845" s="917"/>
      <c r="AI845" s="917"/>
      <c r="AJ845" s="917"/>
      <c r="AK845" s="917"/>
      <c r="AL845" s="917"/>
      <c r="AM845" s="917"/>
      <c r="AN845" s="917"/>
      <c r="AO845" s="918"/>
      <c r="AP845" s="944" t="s">
        <v>993</v>
      </c>
      <c r="AQ845" s="945"/>
      <c r="AR845" s="945"/>
      <c r="AS845" s="945"/>
      <c r="AT845" s="938"/>
      <c r="AU845" s="939"/>
      <c r="AV845" s="939"/>
      <c r="AW845" s="940"/>
    </row>
    <row r="846" spans="1:49" ht="14.25" hidden="1" customHeight="1">
      <c r="A846" s="931"/>
      <c r="B846" s="916"/>
      <c r="C846" s="917"/>
      <c r="D846" s="917"/>
      <c r="E846" s="917"/>
      <c r="F846" s="917"/>
      <c r="G846" s="917"/>
      <c r="H846" s="917"/>
      <c r="I846" s="917"/>
      <c r="J846" s="917"/>
      <c r="K846" s="917"/>
      <c r="L846" s="917"/>
      <c r="M846" s="917"/>
      <c r="N846" s="917"/>
      <c r="O846" s="917"/>
      <c r="P846" s="917"/>
      <c r="Q846" s="917"/>
      <c r="R846" s="917"/>
      <c r="S846" s="917"/>
      <c r="T846" s="917"/>
      <c r="U846" s="918"/>
      <c r="V846" s="916"/>
      <c r="W846" s="917"/>
      <c r="X846" s="917"/>
      <c r="Y846" s="917"/>
      <c r="Z846" s="917"/>
      <c r="AA846" s="917"/>
      <c r="AB846" s="917"/>
      <c r="AC846" s="917"/>
      <c r="AD846" s="917"/>
      <c r="AE846" s="917"/>
      <c r="AF846" s="917"/>
      <c r="AG846" s="917"/>
      <c r="AH846" s="917"/>
      <c r="AI846" s="917"/>
      <c r="AJ846" s="917"/>
      <c r="AK846" s="917"/>
      <c r="AL846" s="917"/>
      <c r="AM846" s="917"/>
      <c r="AN846" s="917"/>
      <c r="AO846" s="918"/>
      <c r="AP846" s="944"/>
      <c r="AQ846" s="945"/>
      <c r="AR846" s="945"/>
      <c r="AS846" s="945"/>
      <c r="AT846" s="941"/>
      <c r="AU846" s="942"/>
      <c r="AV846" s="942"/>
      <c r="AW846" s="943"/>
    </row>
    <row r="847" spans="1:49" ht="14.25" hidden="1" customHeight="1">
      <c r="A847" s="931"/>
      <c r="B847" s="919"/>
      <c r="C847" s="920"/>
      <c r="D847" s="920"/>
      <c r="E847" s="920"/>
      <c r="F847" s="920"/>
      <c r="G847" s="920"/>
      <c r="H847" s="920"/>
      <c r="I847" s="920"/>
      <c r="J847" s="920"/>
      <c r="K847" s="920"/>
      <c r="L847" s="920"/>
      <c r="M847" s="920"/>
      <c r="N847" s="920"/>
      <c r="O847" s="920"/>
      <c r="P847" s="920"/>
      <c r="Q847" s="920"/>
      <c r="R847" s="920"/>
      <c r="S847" s="920"/>
      <c r="T847" s="920"/>
      <c r="U847" s="921"/>
      <c r="V847" s="919"/>
      <c r="W847" s="920"/>
      <c r="X847" s="920"/>
      <c r="Y847" s="920"/>
      <c r="Z847" s="920"/>
      <c r="AA847" s="920"/>
      <c r="AB847" s="920"/>
      <c r="AC847" s="920"/>
      <c r="AD847" s="920"/>
      <c r="AE847" s="920"/>
      <c r="AF847" s="920"/>
      <c r="AG847" s="920"/>
      <c r="AH847" s="920"/>
      <c r="AI847" s="920"/>
      <c r="AJ847" s="920"/>
      <c r="AK847" s="920"/>
      <c r="AL847" s="920"/>
      <c r="AM847" s="920"/>
      <c r="AN847" s="920"/>
      <c r="AO847" s="921"/>
      <c r="AP847" s="946" t="str">
        <f t="array" aca="1" ref="AP847" ca="1">IF(RepairsPhotoIdentifier117="","",IF(INDIRECT("PropertyInspectionCatagoryPhoto"&amp;RIGHT("0"&amp;RepairsPhotoIdentifier117,2))="","",INDIRECT("PropertyInspectionCatagoryPhoto"&amp;RIGHT("0"&amp;RepairsPhotoIdentifier117,2))))</f>
        <v/>
      </c>
      <c r="AQ847" s="962"/>
      <c r="AR847" s="962"/>
      <c r="AS847" s="962"/>
      <c r="AT847" s="962"/>
      <c r="AU847" s="962"/>
      <c r="AV847" s="962"/>
      <c r="AW847" s="963"/>
    </row>
    <row r="848" spans="1:49" ht="14.25" hidden="1" customHeight="1">
      <c r="A848" s="931">
        <v>118</v>
      </c>
      <c r="B848" s="913"/>
      <c r="C848" s="914"/>
      <c r="D848" s="914"/>
      <c r="E848" s="914"/>
      <c r="F848" s="914"/>
      <c r="G848" s="914"/>
      <c r="H848" s="914"/>
      <c r="I848" s="914"/>
      <c r="J848" s="914"/>
      <c r="K848" s="914"/>
      <c r="L848" s="914"/>
      <c r="M848" s="914"/>
      <c r="N848" s="914"/>
      <c r="O848" s="914"/>
      <c r="P848" s="914"/>
      <c r="Q848" s="914"/>
      <c r="R848" s="914"/>
      <c r="S848" s="914"/>
      <c r="T848" s="914"/>
      <c r="U848" s="915"/>
      <c r="V848" s="913"/>
      <c r="W848" s="914"/>
      <c r="X848" s="914"/>
      <c r="Y848" s="914"/>
      <c r="Z848" s="914"/>
      <c r="AA848" s="914"/>
      <c r="AB848" s="914"/>
      <c r="AC848" s="914"/>
      <c r="AD848" s="914"/>
      <c r="AE848" s="914"/>
      <c r="AF848" s="914"/>
      <c r="AG848" s="914"/>
      <c r="AH848" s="914"/>
      <c r="AI848" s="914"/>
      <c r="AJ848" s="914"/>
      <c r="AK848" s="914"/>
      <c r="AL848" s="914"/>
      <c r="AM848" s="914"/>
      <c r="AN848" s="914"/>
      <c r="AO848" s="915"/>
      <c r="AP848" s="450" t="s">
        <v>990</v>
      </c>
      <c r="AQ848" s="451"/>
      <c r="AR848" s="451"/>
      <c r="AS848" s="452"/>
      <c r="AT848" s="932"/>
      <c r="AU848" s="933"/>
      <c r="AV848" s="933"/>
      <c r="AW848" s="934"/>
    </row>
    <row r="849" spans="1:49" ht="14.25" hidden="1" customHeight="1">
      <c r="A849" s="931"/>
      <c r="B849" s="916"/>
      <c r="C849" s="917"/>
      <c r="D849" s="917"/>
      <c r="E849" s="917"/>
      <c r="F849" s="917"/>
      <c r="G849" s="917"/>
      <c r="H849" s="917"/>
      <c r="I849" s="917"/>
      <c r="J849" s="917"/>
      <c r="K849" s="917"/>
      <c r="L849" s="917"/>
      <c r="M849" s="917"/>
      <c r="N849" s="917"/>
      <c r="O849" s="917"/>
      <c r="P849" s="917"/>
      <c r="Q849" s="917"/>
      <c r="R849" s="917"/>
      <c r="S849" s="917"/>
      <c r="T849" s="917"/>
      <c r="U849" s="918"/>
      <c r="V849" s="916"/>
      <c r="W849" s="917"/>
      <c r="X849" s="917"/>
      <c r="Y849" s="917"/>
      <c r="Z849" s="917"/>
      <c r="AA849" s="917"/>
      <c r="AB849" s="917"/>
      <c r="AC849" s="917"/>
      <c r="AD849" s="917"/>
      <c r="AE849" s="917"/>
      <c r="AF849" s="917"/>
      <c r="AG849" s="917"/>
      <c r="AH849" s="917"/>
      <c r="AI849" s="917"/>
      <c r="AJ849" s="917"/>
      <c r="AK849" s="917"/>
      <c r="AL849" s="917"/>
      <c r="AM849" s="917"/>
      <c r="AN849" s="917"/>
      <c r="AO849" s="918"/>
      <c r="AP849" s="453" t="s">
        <v>991</v>
      </c>
      <c r="AQ849" s="262"/>
      <c r="AR849" s="262"/>
      <c r="AS849" s="262"/>
      <c r="AT849" s="910"/>
      <c r="AU849" s="911"/>
      <c r="AV849" s="911"/>
      <c r="AW849" s="912"/>
    </row>
    <row r="850" spans="1:49" ht="14.25" hidden="1" customHeight="1">
      <c r="A850" s="931"/>
      <c r="B850" s="916"/>
      <c r="C850" s="917"/>
      <c r="D850" s="917"/>
      <c r="E850" s="917"/>
      <c r="F850" s="917"/>
      <c r="G850" s="917"/>
      <c r="H850" s="917"/>
      <c r="I850" s="917"/>
      <c r="J850" s="917"/>
      <c r="K850" s="917"/>
      <c r="L850" s="917"/>
      <c r="M850" s="917"/>
      <c r="N850" s="917"/>
      <c r="O850" s="917"/>
      <c r="P850" s="917"/>
      <c r="Q850" s="917"/>
      <c r="R850" s="917"/>
      <c r="S850" s="917"/>
      <c r="T850" s="917"/>
      <c r="U850" s="918"/>
      <c r="V850" s="916"/>
      <c r="W850" s="917"/>
      <c r="X850" s="917"/>
      <c r="Y850" s="917"/>
      <c r="Z850" s="917"/>
      <c r="AA850" s="917"/>
      <c r="AB850" s="917"/>
      <c r="AC850" s="917"/>
      <c r="AD850" s="917"/>
      <c r="AE850" s="917"/>
      <c r="AF850" s="917"/>
      <c r="AG850" s="917"/>
      <c r="AH850" s="917"/>
      <c r="AI850" s="917"/>
      <c r="AJ850" s="917"/>
      <c r="AK850" s="917"/>
      <c r="AL850" s="917"/>
      <c r="AM850" s="917"/>
      <c r="AN850" s="917"/>
      <c r="AO850" s="918"/>
      <c r="AP850" s="935" t="s">
        <v>992</v>
      </c>
      <c r="AQ850" s="936"/>
      <c r="AR850" s="936"/>
      <c r="AS850" s="937"/>
      <c r="AT850" s="938"/>
      <c r="AU850" s="939"/>
      <c r="AV850" s="939"/>
      <c r="AW850" s="940"/>
    </row>
    <row r="851" spans="1:49" ht="14.25" hidden="1" customHeight="1">
      <c r="A851" s="931"/>
      <c r="B851" s="916"/>
      <c r="C851" s="917"/>
      <c r="D851" s="917"/>
      <c r="E851" s="917"/>
      <c r="F851" s="917"/>
      <c r="G851" s="917"/>
      <c r="H851" s="917"/>
      <c r="I851" s="917"/>
      <c r="J851" s="917"/>
      <c r="K851" s="917"/>
      <c r="L851" s="917"/>
      <c r="M851" s="917"/>
      <c r="N851" s="917"/>
      <c r="O851" s="917"/>
      <c r="P851" s="917"/>
      <c r="Q851" s="917"/>
      <c r="R851" s="917"/>
      <c r="S851" s="917"/>
      <c r="T851" s="917"/>
      <c r="U851" s="918"/>
      <c r="V851" s="916"/>
      <c r="W851" s="917"/>
      <c r="X851" s="917"/>
      <c r="Y851" s="917"/>
      <c r="Z851" s="917"/>
      <c r="AA851" s="917"/>
      <c r="AB851" s="917"/>
      <c r="AC851" s="917"/>
      <c r="AD851" s="917"/>
      <c r="AE851" s="917"/>
      <c r="AF851" s="917"/>
      <c r="AG851" s="917"/>
      <c r="AH851" s="917"/>
      <c r="AI851" s="917"/>
      <c r="AJ851" s="917"/>
      <c r="AK851" s="917"/>
      <c r="AL851" s="917"/>
      <c r="AM851" s="917"/>
      <c r="AN851" s="917"/>
      <c r="AO851" s="918"/>
      <c r="AP851" s="935"/>
      <c r="AQ851" s="936"/>
      <c r="AR851" s="936"/>
      <c r="AS851" s="937"/>
      <c r="AT851" s="941"/>
      <c r="AU851" s="942"/>
      <c r="AV851" s="942"/>
      <c r="AW851" s="943"/>
    </row>
    <row r="852" spans="1:49" ht="14.25" hidden="1" customHeight="1">
      <c r="A852" s="931"/>
      <c r="B852" s="916"/>
      <c r="C852" s="917"/>
      <c r="D852" s="917"/>
      <c r="E852" s="917"/>
      <c r="F852" s="917"/>
      <c r="G852" s="917"/>
      <c r="H852" s="917"/>
      <c r="I852" s="917"/>
      <c r="J852" s="917"/>
      <c r="K852" s="917"/>
      <c r="L852" s="917"/>
      <c r="M852" s="917"/>
      <c r="N852" s="917"/>
      <c r="O852" s="917"/>
      <c r="P852" s="917"/>
      <c r="Q852" s="917"/>
      <c r="R852" s="917"/>
      <c r="S852" s="917"/>
      <c r="T852" s="917"/>
      <c r="U852" s="918"/>
      <c r="V852" s="916"/>
      <c r="W852" s="917"/>
      <c r="X852" s="917"/>
      <c r="Y852" s="917"/>
      <c r="Z852" s="917"/>
      <c r="AA852" s="917"/>
      <c r="AB852" s="917"/>
      <c r="AC852" s="917"/>
      <c r="AD852" s="917"/>
      <c r="AE852" s="917"/>
      <c r="AF852" s="917"/>
      <c r="AG852" s="917"/>
      <c r="AH852" s="917"/>
      <c r="AI852" s="917"/>
      <c r="AJ852" s="917"/>
      <c r="AK852" s="917"/>
      <c r="AL852" s="917"/>
      <c r="AM852" s="917"/>
      <c r="AN852" s="917"/>
      <c r="AO852" s="918"/>
      <c r="AP852" s="944" t="s">
        <v>993</v>
      </c>
      <c r="AQ852" s="945"/>
      <c r="AR852" s="945"/>
      <c r="AS852" s="945"/>
      <c r="AT852" s="938"/>
      <c r="AU852" s="939"/>
      <c r="AV852" s="939"/>
      <c r="AW852" s="940"/>
    </row>
    <row r="853" spans="1:49" ht="14.25" hidden="1" customHeight="1">
      <c r="A853" s="931"/>
      <c r="B853" s="916"/>
      <c r="C853" s="917"/>
      <c r="D853" s="917"/>
      <c r="E853" s="917"/>
      <c r="F853" s="917"/>
      <c r="G853" s="917"/>
      <c r="H853" s="917"/>
      <c r="I853" s="917"/>
      <c r="J853" s="917"/>
      <c r="K853" s="917"/>
      <c r="L853" s="917"/>
      <c r="M853" s="917"/>
      <c r="N853" s="917"/>
      <c r="O853" s="917"/>
      <c r="P853" s="917"/>
      <c r="Q853" s="917"/>
      <c r="R853" s="917"/>
      <c r="S853" s="917"/>
      <c r="T853" s="917"/>
      <c r="U853" s="918"/>
      <c r="V853" s="916"/>
      <c r="W853" s="917"/>
      <c r="X853" s="917"/>
      <c r="Y853" s="917"/>
      <c r="Z853" s="917"/>
      <c r="AA853" s="917"/>
      <c r="AB853" s="917"/>
      <c r="AC853" s="917"/>
      <c r="AD853" s="917"/>
      <c r="AE853" s="917"/>
      <c r="AF853" s="917"/>
      <c r="AG853" s="917"/>
      <c r="AH853" s="917"/>
      <c r="AI853" s="917"/>
      <c r="AJ853" s="917"/>
      <c r="AK853" s="917"/>
      <c r="AL853" s="917"/>
      <c r="AM853" s="917"/>
      <c r="AN853" s="917"/>
      <c r="AO853" s="918"/>
      <c r="AP853" s="944"/>
      <c r="AQ853" s="945"/>
      <c r="AR853" s="945"/>
      <c r="AS853" s="945"/>
      <c r="AT853" s="941"/>
      <c r="AU853" s="942"/>
      <c r="AV853" s="942"/>
      <c r="AW853" s="943"/>
    </row>
    <row r="854" spans="1:49" ht="14.25" hidden="1" customHeight="1">
      <c r="A854" s="931"/>
      <c r="B854" s="919"/>
      <c r="C854" s="920"/>
      <c r="D854" s="920"/>
      <c r="E854" s="920"/>
      <c r="F854" s="920"/>
      <c r="G854" s="920"/>
      <c r="H854" s="920"/>
      <c r="I854" s="920"/>
      <c r="J854" s="920"/>
      <c r="K854" s="920"/>
      <c r="L854" s="920"/>
      <c r="M854" s="920"/>
      <c r="N854" s="920"/>
      <c r="O854" s="920"/>
      <c r="P854" s="920"/>
      <c r="Q854" s="920"/>
      <c r="R854" s="920"/>
      <c r="S854" s="920"/>
      <c r="T854" s="920"/>
      <c r="U854" s="921"/>
      <c r="V854" s="919"/>
      <c r="W854" s="920"/>
      <c r="X854" s="920"/>
      <c r="Y854" s="920"/>
      <c r="Z854" s="920"/>
      <c r="AA854" s="920"/>
      <c r="AB854" s="920"/>
      <c r="AC854" s="920"/>
      <c r="AD854" s="920"/>
      <c r="AE854" s="920"/>
      <c r="AF854" s="920"/>
      <c r="AG854" s="920"/>
      <c r="AH854" s="920"/>
      <c r="AI854" s="920"/>
      <c r="AJ854" s="920"/>
      <c r="AK854" s="920"/>
      <c r="AL854" s="920"/>
      <c r="AM854" s="920"/>
      <c r="AN854" s="920"/>
      <c r="AO854" s="921"/>
      <c r="AP854" s="946" t="str">
        <f t="array" aca="1" ref="AP854" ca="1">IF(RepairsPhotoIdentifier118="","",IF(INDIRECT("PropertyInspectionCatagoryPhoto"&amp;RIGHT("0"&amp;RepairsPhotoIdentifier118,2))="","",INDIRECT("PropertyInspectionCatagoryPhoto"&amp;RIGHT("0"&amp;RepairsPhotoIdentifier118,2))))</f>
        <v/>
      </c>
      <c r="AQ854" s="962"/>
      <c r="AR854" s="962"/>
      <c r="AS854" s="962"/>
      <c r="AT854" s="962"/>
      <c r="AU854" s="962"/>
      <c r="AV854" s="962"/>
      <c r="AW854" s="963"/>
    </row>
    <row r="855" spans="1:49" ht="14.25" hidden="1" customHeight="1">
      <c r="A855" s="931">
        <v>119</v>
      </c>
      <c r="B855" s="913"/>
      <c r="C855" s="914"/>
      <c r="D855" s="914"/>
      <c r="E855" s="914"/>
      <c r="F855" s="914"/>
      <c r="G855" s="914"/>
      <c r="H855" s="914"/>
      <c r="I855" s="914"/>
      <c r="J855" s="914"/>
      <c r="K855" s="914"/>
      <c r="L855" s="914"/>
      <c r="M855" s="914"/>
      <c r="N855" s="914"/>
      <c r="O855" s="914"/>
      <c r="P855" s="914"/>
      <c r="Q855" s="914"/>
      <c r="R855" s="914"/>
      <c r="S855" s="914"/>
      <c r="T855" s="914"/>
      <c r="U855" s="915"/>
      <c r="V855" s="913"/>
      <c r="W855" s="914"/>
      <c r="X855" s="914"/>
      <c r="Y855" s="914"/>
      <c r="Z855" s="914"/>
      <c r="AA855" s="914"/>
      <c r="AB855" s="914"/>
      <c r="AC855" s="914"/>
      <c r="AD855" s="914"/>
      <c r="AE855" s="914"/>
      <c r="AF855" s="914"/>
      <c r="AG855" s="914"/>
      <c r="AH855" s="914"/>
      <c r="AI855" s="914"/>
      <c r="AJ855" s="914"/>
      <c r="AK855" s="914"/>
      <c r="AL855" s="914"/>
      <c r="AM855" s="914"/>
      <c r="AN855" s="914"/>
      <c r="AO855" s="915"/>
      <c r="AP855" s="450" t="s">
        <v>990</v>
      </c>
      <c r="AQ855" s="451"/>
      <c r="AR855" s="451"/>
      <c r="AS855" s="452"/>
      <c r="AT855" s="932"/>
      <c r="AU855" s="933"/>
      <c r="AV855" s="933"/>
      <c r="AW855" s="934"/>
    </row>
    <row r="856" spans="1:49" ht="14.25" hidden="1" customHeight="1">
      <c r="A856" s="931"/>
      <c r="B856" s="916"/>
      <c r="C856" s="917"/>
      <c r="D856" s="917"/>
      <c r="E856" s="917"/>
      <c r="F856" s="917"/>
      <c r="G856" s="917"/>
      <c r="H856" s="917"/>
      <c r="I856" s="917"/>
      <c r="J856" s="917"/>
      <c r="K856" s="917"/>
      <c r="L856" s="917"/>
      <c r="M856" s="917"/>
      <c r="N856" s="917"/>
      <c r="O856" s="917"/>
      <c r="P856" s="917"/>
      <c r="Q856" s="917"/>
      <c r="R856" s="917"/>
      <c r="S856" s="917"/>
      <c r="T856" s="917"/>
      <c r="U856" s="918"/>
      <c r="V856" s="916"/>
      <c r="W856" s="917"/>
      <c r="X856" s="917"/>
      <c r="Y856" s="917"/>
      <c r="Z856" s="917"/>
      <c r="AA856" s="917"/>
      <c r="AB856" s="917"/>
      <c r="AC856" s="917"/>
      <c r="AD856" s="917"/>
      <c r="AE856" s="917"/>
      <c r="AF856" s="917"/>
      <c r="AG856" s="917"/>
      <c r="AH856" s="917"/>
      <c r="AI856" s="917"/>
      <c r="AJ856" s="917"/>
      <c r="AK856" s="917"/>
      <c r="AL856" s="917"/>
      <c r="AM856" s="917"/>
      <c r="AN856" s="917"/>
      <c r="AO856" s="918"/>
      <c r="AP856" s="453" t="s">
        <v>994</v>
      </c>
      <c r="AQ856" s="262"/>
      <c r="AR856" s="262"/>
      <c r="AS856" s="262"/>
      <c r="AT856" s="910"/>
      <c r="AU856" s="911"/>
      <c r="AV856" s="911"/>
      <c r="AW856" s="912"/>
    </row>
    <row r="857" spans="1:49" ht="14.25" hidden="1" customHeight="1">
      <c r="A857" s="931"/>
      <c r="B857" s="916"/>
      <c r="C857" s="917"/>
      <c r="D857" s="917"/>
      <c r="E857" s="917"/>
      <c r="F857" s="917"/>
      <c r="G857" s="917"/>
      <c r="H857" s="917"/>
      <c r="I857" s="917"/>
      <c r="J857" s="917"/>
      <c r="K857" s="917"/>
      <c r="L857" s="917"/>
      <c r="M857" s="917"/>
      <c r="N857" s="917"/>
      <c r="O857" s="917"/>
      <c r="P857" s="917"/>
      <c r="Q857" s="917"/>
      <c r="R857" s="917"/>
      <c r="S857" s="917"/>
      <c r="T857" s="917"/>
      <c r="U857" s="918"/>
      <c r="V857" s="916"/>
      <c r="W857" s="917"/>
      <c r="X857" s="917"/>
      <c r="Y857" s="917"/>
      <c r="Z857" s="917"/>
      <c r="AA857" s="917"/>
      <c r="AB857" s="917"/>
      <c r="AC857" s="917"/>
      <c r="AD857" s="917"/>
      <c r="AE857" s="917"/>
      <c r="AF857" s="917"/>
      <c r="AG857" s="917"/>
      <c r="AH857" s="917"/>
      <c r="AI857" s="917"/>
      <c r="AJ857" s="917"/>
      <c r="AK857" s="917"/>
      <c r="AL857" s="917"/>
      <c r="AM857" s="917"/>
      <c r="AN857" s="917"/>
      <c r="AO857" s="918"/>
      <c r="AP857" s="935" t="s">
        <v>992</v>
      </c>
      <c r="AQ857" s="936"/>
      <c r="AR857" s="936"/>
      <c r="AS857" s="937"/>
      <c r="AT857" s="938"/>
      <c r="AU857" s="939"/>
      <c r="AV857" s="939"/>
      <c r="AW857" s="940"/>
    </row>
    <row r="858" spans="1:49" ht="14.25" hidden="1" customHeight="1">
      <c r="A858" s="931"/>
      <c r="B858" s="916"/>
      <c r="C858" s="917"/>
      <c r="D858" s="917"/>
      <c r="E858" s="917"/>
      <c r="F858" s="917"/>
      <c r="G858" s="917"/>
      <c r="H858" s="917"/>
      <c r="I858" s="917"/>
      <c r="J858" s="917"/>
      <c r="K858" s="917"/>
      <c r="L858" s="917"/>
      <c r="M858" s="917"/>
      <c r="N858" s="917"/>
      <c r="O858" s="917"/>
      <c r="P858" s="917"/>
      <c r="Q858" s="917"/>
      <c r="R858" s="917"/>
      <c r="S858" s="917"/>
      <c r="T858" s="917"/>
      <c r="U858" s="918"/>
      <c r="V858" s="916"/>
      <c r="W858" s="917"/>
      <c r="X858" s="917"/>
      <c r="Y858" s="917"/>
      <c r="Z858" s="917"/>
      <c r="AA858" s="917"/>
      <c r="AB858" s="917"/>
      <c r="AC858" s="917"/>
      <c r="AD858" s="917"/>
      <c r="AE858" s="917"/>
      <c r="AF858" s="917"/>
      <c r="AG858" s="917"/>
      <c r="AH858" s="917"/>
      <c r="AI858" s="917"/>
      <c r="AJ858" s="917"/>
      <c r="AK858" s="917"/>
      <c r="AL858" s="917"/>
      <c r="AM858" s="917"/>
      <c r="AN858" s="917"/>
      <c r="AO858" s="918"/>
      <c r="AP858" s="935"/>
      <c r="AQ858" s="936"/>
      <c r="AR858" s="936"/>
      <c r="AS858" s="937"/>
      <c r="AT858" s="941"/>
      <c r="AU858" s="942"/>
      <c r="AV858" s="942"/>
      <c r="AW858" s="943"/>
    </row>
    <row r="859" spans="1:49" ht="14.25" hidden="1" customHeight="1">
      <c r="A859" s="931"/>
      <c r="B859" s="916"/>
      <c r="C859" s="917"/>
      <c r="D859" s="917"/>
      <c r="E859" s="917"/>
      <c r="F859" s="917"/>
      <c r="G859" s="917"/>
      <c r="H859" s="917"/>
      <c r="I859" s="917"/>
      <c r="J859" s="917"/>
      <c r="K859" s="917"/>
      <c r="L859" s="917"/>
      <c r="M859" s="917"/>
      <c r="N859" s="917"/>
      <c r="O859" s="917"/>
      <c r="P859" s="917"/>
      <c r="Q859" s="917"/>
      <c r="R859" s="917"/>
      <c r="S859" s="917"/>
      <c r="T859" s="917"/>
      <c r="U859" s="918"/>
      <c r="V859" s="916"/>
      <c r="W859" s="917"/>
      <c r="X859" s="917"/>
      <c r="Y859" s="917"/>
      <c r="Z859" s="917"/>
      <c r="AA859" s="917"/>
      <c r="AB859" s="917"/>
      <c r="AC859" s="917"/>
      <c r="AD859" s="917"/>
      <c r="AE859" s="917"/>
      <c r="AF859" s="917"/>
      <c r="AG859" s="917"/>
      <c r="AH859" s="917"/>
      <c r="AI859" s="917"/>
      <c r="AJ859" s="917"/>
      <c r="AK859" s="917"/>
      <c r="AL859" s="917"/>
      <c r="AM859" s="917"/>
      <c r="AN859" s="917"/>
      <c r="AO859" s="918"/>
      <c r="AP859" s="944" t="s">
        <v>993</v>
      </c>
      <c r="AQ859" s="945"/>
      <c r="AR859" s="945"/>
      <c r="AS859" s="945"/>
      <c r="AT859" s="938"/>
      <c r="AU859" s="939"/>
      <c r="AV859" s="939"/>
      <c r="AW859" s="940"/>
    </row>
    <row r="860" spans="1:49" ht="14.25" hidden="1" customHeight="1">
      <c r="A860" s="931"/>
      <c r="B860" s="916"/>
      <c r="C860" s="917"/>
      <c r="D860" s="917"/>
      <c r="E860" s="917"/>
      <c r="F860" s="917"/>
      <c r="G860" s="917"/>
      <c r="H860" s="917"/>
      <c r="I860" s="917"/>
      <c r="J860" s="917"/>
      <c r="K860" s="917"/>
      <c r="L860" s="917"/>
      <c r="M860" s="917"/>
      <c r="N860" s="917"/>
      <c r="O860" s="917"/>
      <c r="P860" s="917"/>
      <c r="Q860" s="917"/>
      <c r="R860" s="917"/>
      <c r="S860" s="917"/>
      <c r="T860" s="917"/>
      <c r="U860" s="918"/>
      <c r="V860" s="916"/>
      <c r="W860" s="917"/>
      <c r="X860" s="917"/>
      <c r="Y860" s="917"/>
      <c r="Z860" s="917"/>
      <c r="AA860" s="917"/>
      <c r="AB860" s="917"/>
      <c r="AC860" s="917"/>
      <c r="AD860" s="917"/>
      <c r="AE860" s="917"/>
      <c r="AF860" s="917"/>
      <c r="AG860" s="917"/>
      <c r="AH860" s="917"/>
      <c r="AI860" s="917"/>
      <c r="AJ860" s="917"/>
      <c r="AK860" s="917"/>
      <c r="AL860" s="917"/>
      <c r="AM860" s="917"/>
      <c r="AN860" s="917"/>
      <c r="AO860" s="918"/>
      <c r="AP860" s="944"/>
      <c r="AQ860" s="945"/>
      <c r="AR860" s="945"/>
      <c r="AS860" s="945"/>
      <c r="AT860" s="941"/>
      <c r="AU860" s="942"/>
      <c r="AV860" s="942"/>
      <c r="AW860" s="943"/>
    </row>
    <row r="861" spans="1:49" ht="14.25" hidden="1" customHeight="1">
      <c r="A861" s="931"/>
      <c r="B861" s="919"/>
      <c r="C861" s="920"/>
      <c r="D861" s="920"/>
      <c r="E861" s="920"/>
      <c r="F861" s="920"/>
      <c r="G861" s="920"/>
      <c r="H861" s="920"/>
      <c r="I861" s="920"/>
      <c r="J861" s="920"/>
      <c r="K861" s="920"/>
      <c r="L861" s="920"/>
      <c r="M861" s="920"/>
      <c r="N861" s="920"/>
      <c r="O861" s="920"/>
      <c r="P861" s="920"/>
      <c r="Q861" s="920"/>
      <c r="R861" s="920"/>
      <c r="S861" s="920"/>
      <c r="T861" s="920"/>
      <c r="U861" s="921"/>
      <c r="V861" s="919"/>
      <c r="W861" s="920"/>
      <c r="X861" s="920"/>
      <c r="Y861" s="920"/>
      <c r="Z861" s="920"/>
      <c r="AA861" s="920"/>
      <c r="AB861" s="920"/>
      <c r="AC861" s="920"/>
      <c r="AD861" s="920"/>
      <c r="AE861" s="920"/>
      <c r="AF861" s="920"/>
      <c r="AG861" s="920"/>
      <c r="AH861" s="920"/>
      <c r="AI861" s="920"/>
      <c r="AJ861" s="920"/>
      <c r="AK861" s="920"/>
      <c r="AL861" s="920"/>
      <c r="AM861" s="920"/>
      <c r="AN861" s="920"/>
      <c r="AO861" s="921"/>
      <c r="AP861" s="946" t="str">
        <f t="array" aca="1" ref="AP861" ca="1">IF(RepairsPhotoIdentifier119="","",IF(INDIRECT("PropertyInspectionCatagoryPhoto"&amp;RIGHT("0"&amp;RepairsPhotoIdentifier119,2))="","",INDIRECT("PropertyInspectionCatagoryPhoto"&amp;RIGHT("0"&amp;RepairsPhotoIdentifier119,2))))</f>
        <v/>
      </c>
      <c r="AQ861" s="962"/>
      <c r="AR861" s="962"/>
      <c r="AS861" s="962"/>
      <c r="AT861" s="962"/>
      <c r="AU861" s="962"/>
      <c r="AV861" s="962"/>
      <c r="AW861" s="963"/>
    </row>
    <row r="862" spans="1:49" ht="14.25" hidden="1" customHeight="1">
      <c r="A862" s="931">
        <v>120</v>
      </c>
      <c r="B862" s="913"/>
      <c r="C862" s="914"/>
      <c r="D862" s="914"/>
      <c r="E862" s="914"/>
      <c r="F862" s="914"/>
      <c r="G862" s="914"/>
      <c r="H862" s="914"/>
      <c r="I862" s="914"/>
      <c r="J862" s="914"/>
      <c r="K862" s="914"/>
      <c r="L862" s="914"/>
      <c r="M862" s="914"/>
      <c r="N862" s="914"/>
      <c r="O862" s="914"/>
      <c r="P862" s="914"/>
      <c r="Q862" s="914"/>
      <c r="R862" s="914"/>
      <c r="S862" s="914"/>
      <c r="T862" s="914"/>
      <c r="U862" s="915"/>
      <c r="V862" s="913"/>
      <c r="W862" s="914"/>
      <c r="X862" s="914"/>
      <c r="Y862" s="914"/>
      <c r="Z862" s="914"/>
      <c r="AA862" s="914"/>
      <c r="AB862" s="914"/>
      <c r="AC862" s="914"/>
      <c r="AD862" s="914"/>
      <c r="AE862" s="914"/>
      <c r="AF862" s="914"/>
      <c r="AG862" s="914"/>
      <c r="AH862" s="914"/>
      <c r="AI862" s="914"/>
      <c r="AJ862" s="914"/>
      <c r="AK862" s="914"/>
      <c r="AL862" s="914"/>
      <c r="AM862" s="914"/>
      <c r="AN862" s="914"/>
      <c r="AO862" s="915"/>
      <c r="AP862" s="450" t="s">
        <v>990</v>
      </c>
      <c r="AQ862" s="451"/>
      <c r="AR862" s="451"/>
      <c r="AS862" s="452"/>
      <c r="AT862" s="932"/>
      <c r="AU862" s="933"/>
      <c r="AV862" s="933"/>
      <c r="AW862" s="934"/>
    </row>
    <row r="863" spans="1:49" ht="14.25" hidden="1" customHeight="1">
      <c r="A863" s="931"/>
      <c r="B863" s="916"/>
      <c r="C863" s="917"/>
      <c r="D863" s="917"/>
      <c r="E863" s="917"/>
      <c r="F863" s="917"/>
      <c r="G863" s="917"/>
      <c r="H863" s="917"/>
      <c r="I863" s="917"/>
      <c r="J863" s="917"/>
      <c r="K863" s="917"/>
      <c r="L863" s="917"/>
      <c r="M863" s="917"/>
      <c r="N863" s="917"/>
      <c r="O863" s="917"/>
      <c r="P863" s="917"/>
      <c r="Q863" s="917"/>
      <c r="R863" s="917"/>
      <c r="S863" s="917"/>
      <c r="T863" s="917"/>
      <c r="U863" s="918"/>
      <c r="V863" s="916"/>
      <c r="W863" s="917"/>
      <c r="X863" s="917"/>
      <c r="Y863" s="917"/>
      <c r="Z863" s="917"/>
      <c r="AA863" s="917"/>
      <c r="AB863" s="917"/>
      <c r="AC863" s="917"/>
      <c r="AD863" s="917"/>
      <c r="AE863" s="917"/>
      <c r="AF863" s="917"/>
      <c r="AG863" s="917"/>
      <c r="AH863" s="917"/>
      <c r="AI863" s="917"/>
      <c r="AJ863" s="917"/>
      <c r="AK863" s="917"/>
      <c r="AL863" s="917"/>
      <c r="AM863" s="917"/>
      <c r="AN863" s="917"/>
      <c r="AO863" s="918"/>
      <c r="AP863" s="453" t="s">
        <v>991</v>
      </c>
      <c r="AQ863" s="262"/>
      <c r="AR863" s="262"/>
      <c r="AS863" s="262"/>
      <c r="AT863" s="910"/>
      <c r="AU863" s="911"/>
      <c r="AV863" s="911"/>
      <c r="AW863" s="912"/>
    </row>
    <row r="864" spans="1:49" ht="14.25" hidden="1" customHeight="1">
      <c r="A864" s="931"/>
      <c r="B864" s="916"/>
      <c r="C864" s="917"/>
      <c r="D864" s="917"/>
      <c r="E864" s="917"/>
      <c r="F864" s="917"/>
      <c r="G864" s="917"/>
      <c r="H864" s="917"/>
      <c r="I864" s="917"/>
      <c r="J864" s="917"/>
      <c r="K864" s="917"/>
      <c r="L864" s="917"/>
      <c r="M864" s="917"/>
      <c r="N864" s="917"/>
      <c r="O864" s="917"/>
      <c r="P864" s="917"/>
      <c r="Q864" s="917"/>
      <c r="R864" s="917"/>
      <c r="S864" s="917"/>
      <c r="T864" s="917"/>
      <c r="U864" s="918"/>
      <c r="V864" s="916"/>
      <c r="W864" s="917"/>
      <c r="X864" s="917"/>
      <c r="Y864" s="917"/>
      <c r="Z864" s="917"/>
      <c r="AA864" s="917"/>
      <c r="AB864" s="917"/>
      <c r="AC864" s="917"/>
      <c r="AD864" s="917"/>
      <c r="AE864" s="917"/>
      <c r="AF864" s="917"/>
      <c r="AG864" s="917"/>
      <c r="AH864" s="917"/>
      <c r="AI864" s="917"/>
      <c r="AJ864" s="917"/>
      <c r="AK864" s="917"/>
      <c r="AL864" s="917"/>
      <c r="AM864" s="917"/>
      <c r="AN864" s="917"/>
      <c r="AO864" s="918"/>
      <c r="AP864" s="935" t="s">
        <v>992</v>
      </c>
      <c r="AQ864" s="936"/>
      <c r="AR864" s="936"/>
      <c r="AS864" s="937"/>
      <c r="AT864" s="938"/>
      <c r="AU864" s="939"/>
      <c r="AV864" s="939"/>
      <c r="AW864" s="940"/>
    </row>
    <row r="865" spans="1:49" ht="14.25" hidden="1" customHeight="1">
      <c r="A865" s="931"/>
      <c r="B865" s="916"/>
      <c r="C865" s="917"/>
      <c r="D865" s="917"/>
      <c r="E865" s="917"/>
      <c r="F865" s="917"/>
      <c r="G865" s="917"/>
      <c r="H865" s="917"/>
      <c r="I865" s="917"/>
      <c r="J865" s="917"/>
      <c r="K865" s="917"/>
      <c r="L865" s="917"/>
      <c r="M865" s="917"/>
      <c r="N865" s="917"/>
      <c r="O865" s="917"/>
      <c r="P865" s="917"/>
      <c r="Q865" s="917"/>
      <c r="R865" s="917"/>
      <c r="S865" s="917"/>
      <c r="T865" s="917"/>
      <c r="U865" s="918"/>
      <c r="V865" s="916"/>
      <c r="W865" s="917"/>
      <c r="X865" s="917"/>
      <c r="Y865" s="917"/>
      <c r="Z865" s="917"/>
      <c r="AA865" s="917"/>
      <c r="AB865" s="917"/>
      <c r="AC865" s="917"/>
      <c r="AD865" s="917"/>
      <c r="AE865" s="917"/>
      <c r="AF865" s="917"/>
      <c r="AG865" s="917"/>
      <c r="AH865" s="917"/>
      <c r="AI865" s="917"/>
      <c r="AJ865" s="917"/>
      <c r="AK865" s="917"/>
      <c r="AL865" s="917"/>
      <c r="AM865" s="917"/>
      <c r="AN865" s="917"/>
      <c r="AO865" s="918"/>
      <c r="AP865" s="935"/>
      <c r="AQ865" s="936"/>
      <c r="AR865" s="936"/>
      <c r="AS865" s="937"/>
      <c r="AT865" s="941"/>
      <c r="AU865" s="942"/>
      <c r="AV865" s="942"/>
      <c r="AW865" s="943"/>
    </row>
    <row r="866" spans="1:49" ht="14.25" hidden="1" customHeight="1">
      <c r="A866" s="931"/>
      <c r="B866" s="916"/>
      <c r="C866" s="917"/>
      <c r="D866" s="917"/>
      <c r="E866" s="917"/>
      <c r="F866" s="917"/>
      <c r="G866" s="917"/>
      <c r="H866" s="917"/>
      <c r="I866" s="917"/>
      <c r="J866" s="917"/>
      <c r="K866" s="917"/>
      <c r="L866" s="917"/>
      <c r="M866" s="917"/>
      <c r="N866" s="917"/>
      <c r="O866" s="917"/>
      <c r="P866" s="917"/>
      <c r="Q866" s="917"/>
      <c r="R866" s="917"/>
      <c r="S866" s="917"/>
      <c r="T866" s="917"/>
      <c r="U866" s="918"/>
      <c r="V866" s="916"/>
      <c r="W866" s="917"/>
      <c r="X866" s="917"/>
      <c r="Y866" s="917"/>
      <c r="Z866" s="917"/>
      <c r="AA866" s="917"/>
      <c r="AB866" s="917"/>
      <c r="AC866" s="917"/>
      <c r="AD866" s="917"/>
      <c r="AE866" s="917"/>
      <c r="AF866" s="917"/>
      <c r="AG866" s="917"/>
      <c r="AH866" s="917"/>
      <c r="AI866" s="917"/>
      <c r="AJ866" s="917"/>
      <c r="AK866" s="917"/>
      <c r="AL866" s="917"/>
      <c r="AM866" s="917"/>
      <c r="AN866" s="917"/>
      <c r="AO866" s="918"/>
      <c r="AP866" s="944" t="s">
        <v>993</v>
      </c>
      <c r="AQ866" s="945"/>
      <c r="AR866" s="945"/>
      <c r="AS866" s="945"/>
      <c r="AT866" s="938"/>
      <c r="AU866" s="939"/>
      <c r="AV866" s="939"/>
      <c r="AW866" s="940"/>
    </row>
    <row r="867" spans="1:49" ht="14.25" hidden="1" customHeight="1">
      <c r="A867" s="931"/>
      <c r="B867" s="916"/>
      <c r="C867" s="917"/>
      <c r="D867" s="917"/>
      <c r="E867" s="917"/>
      <c r="F867" s="917"/>
      <c r="G867" s="917"/>
      <c r="H867" s="917"/>
      <c r="I867" s="917"/>
      <c r="J867" s="917"/>
      <c r="K867" s="917"/>
      <c r="L867" s="917"/>
      <c r="M867" s="917"/>
      <c r="N867" s="917"/>
      <c r="O867" s="917"/>
      <c r="P867" s="917"/>
      <c r="Q867" s="917"/>
      <c r="R867" s="917"/>
      <c r="S867" s="917"/>
      <c r="T867" s="917"/>
      <c r="U867" s="918"/>
      <c r="V867" s="916"/>
      <c r="W867" s="917"/>
      <c r="X867" s="917"/>
      <c r="Y867" s="917"/>
      <c r="Z867" s="917"/>
      <c r="AA867" s="917"/>
      <c r="AB867" s="917"/>
      <c r="AC867" s="917"/>
      <c r="AD867" s="917"/>
      <c r="AE867" s="917"/>
      <c r="AF867" s="917"/>
      <c r="AG867" s="917"/>
      <c r="AH867" s="917"/>
      <c r="AI867" s="917"/>
      <c r="AJ867" s="917"/>
      <c r="AK867" s="917"/>
      <c r="AL867" s="917"/>
      <c r="AM867" s="917"/>
      <c r="AN867" s="917"/>
      <c r="AO867" s="918"/>
      <c r="AP867" s="944"/>
      <c r="AQ867" s="945"/>
      <c r="AR867" s="945"/>
      <c r="AS867" s="945"/>
      <c r="AT867" s="941"/>
      <c r="AU867" s="942"/>
      <c r="AV867" s="942"/>
      <c r="AW867" s="943"/>
    </row>
    <row r="868" spans="1:49" ht="14.25" hidden="1" customHeight="1">
      <c r="A868" s="931"/>
      <c r="B868" s="919"/>
      <c r="C868" s="920"/>
      <c r="D868" s="920"/>
      <c r="E868" s="920"/>
      <c r="F868" s="920"/>
      <c r="G868" s="920"/>
      <c r="H868" s="920"/>
      <c r="I868" s="920"/>
      <c r="J868" s="920"/>
      <c r="K868" s="920"/>
      <c r="L868" s="920"/>
      <c r="M868" s="920"/>
      <c r="N868" s="920"/>
      <c r="O868" s="920"/>
      <c r="P868" s="920"/>
      <c r="Q868" s="920"/>
      <c r="R868" s="920"/>
      <c r="S868" s="920"/>
      <c r="T868" s="920"/>
      <c r="U868" s="921"/>
      <c r="V868" s="919"/>
      <c r="W868" s="920"/>
      <c r="X868" s="920"/>
      <c r="Y868" s="920"/>
      <c r="Z868" s="920"/>
      <c r="AA868" s="920"/>
      <c r="AB868" s="920"/>
      <c r="AC868" s="920"/>
      <c r="AD868" s="920"/>
      <c r="AE868" s="920"/>
      <c r="AF868" s="920"/>
      <c r="AG868" s="920"/>
      <c r="AH868" s="920"/>
      <c r="AI868" s="920"/>
      <c r="AJ868" s="920"/>
      <c r="AK868" s="920"/>
      <c r="AL868" s="920"/>
      <c r="AM868" s="920"/>
      <c r="AN868" s="920"/>
      <c r="AO868" s="921"/>
      <c r="AP868" s="946" t="str">
        <f t="array" aca="1" ref="AP868" ca="1">IF(RepairsPhotoIdentifier120="","",IF(INDIRECT("PropertyInspectionCatagoryPhoto"&amp;RIGHT("0"&amp;RepairsPhotoIdentifier120,2))="","",INDIRECT("PropertyInspectionCatagoryPhoto"&amp;RIGHT("0"&amp;RepairsPhotoIdentifier120,2))))</f>
        <v/>
      </c>
      <c r="AQ868" s="962"/>
      <c r="AR868" s="962"/>
      <c r="AS868" s="962"/>
      <c r="AT868" s="962"/>
      <c r="AU868" s="962"/>
      <c r="AV868" s="962"/>
      <c r="AW868" s="963"/>
    </row>
    <row r="869" spans="1:49" ht="14.25" hidden="1" customHeight="1">
      <c r="A869" s="931">
        <v>121</v>
      </c>
      <c r="B869" s="913"/>
      <c r="C869" s="914"/>
      <c r="D869" s="914"/>
      <c r="E869" s="914"/>
      <c r="F869" s="914"/>
      <c r="G869" s="914"/>
      <c r="H869" s="914"/>
      <c r="I869" s="914"/>
      <c r="J869" s="914"/>
      <c r="K869" s="914"/>
      <c r="L869" s="914"/>
      <c r="M869" s="914"/>
      <c r="N869" s="914"/>
      <c r="O869" s="914"/>
      <c r="P869" s="914"/>
      <c r="Q869" s="914"/>
      <c r="R869" s="914"/>
      <c r="S869" s="914"/>
      <c r="T869" s="914"/>
      <c r="U869" s="915"/>
      <c r="V869" s="913"/>
      <c r="W869" s="914"/>
      <c r="X869" s="914"/>
      <c r="Y869" s="914"/>
      <c r="Z869" s="914"/>
      <c r="AA869" s="914"/>
      <c r="AB869" s="914"/>
      <c r="AC869" s="914"/>
      <c r="AD869" s="914"/>
      <c r="AE869" s="914"/>
      <c r="AF869" s="914"/>
      <c r="AG869" s="914"/>
      <c r="AH869" s="914"/>
      <c r="AI869" s="914"/>
      <c r="AJ869" s="914"/>
      <c r="AK869" s="914"/>
      <c r="AL869" s="914"/>
      <c r="AM869" s="914"/>
      <c r="AN869" s="914"/>
      <c r="AO869" s="915"/>
      <c r="AP869" s="450" t="s">
        <v>990</v>
      </c>
      <c r="AQ869" s="451"/>
      <c r="AR869" s="451"/>
      <c r="AS869" s="452"/>
      <c r="AT869" s="932"/>
      <c r="AU869" s="933"/>
      <c r="AV869" s="933"/>
      <c r="AW869" s="934"/>
    </row>
    <row r="870" spans="1:49" ht="14.25" hidden="1" customHeight="1">
      <c r="A870" s="931"/>
      <c r="B870" s="916"/>
      <c r="C870" s="917"/>
      <c r="D870" s="917"/>
      <c r="E870" s="917"/>
      <c r="F870" s="917"/>
      <c r="G870" s="917"/>
      <c r="H870" s="917"/>
      <c r="I870" s="917"/>
      <c r="J870" s="917"/>
      <c r="K870" s="917"/>
      <c r="L870" s="917"/>
      <c r="M870" s="917"/>
      <c r="N870" s="917"/>
      <c r="O870" s="917"/>
      <c r="P870" s="917"/>
      <c r="Q870" s="917"/>
      <c r="R870" s="917"/>
      <c r="S870" s="917"/>
      <c r="T870" s="917"/>
      <c r="U870" s="918"/>
      <c r="V870" s="916"/>
      <c r="W870" s="917"/>
      <c r="X870" s="917"/>
      <c r="Y870" s="917"/>
      <c r="Z870" s="917"/>
      <c r="AA870" s="917"/>
      <c r="AB870" s="917"/>
      <c r="AC870" s="917"/>
      <c r="AD870" s="917"/>
      <c r="AE870" s="917"/>
      <c r="AF870" s="917"/>
      <c r="AG870" s="917"/>
      <c r="AH870" s="917"/>
      <c r="AI870" s="917"/>
      <c r="AJ870" s="917"/>
      <c r="AK870" s="917"/>
      <c r="AL870" s="917"/>
      <c r="AM870" s="917"/>
      <c r="AN870" s="917"/>
      <c r="AO870" s="918"/>
      <c r="AP870" s="453" t="s">
        <v>994</v>
      </c>
      <c r="AQ870" s="262"/>
      <c r="AR870" s="262"/>
      <c r="AS870" s="262"/>
      <c r="AT870" s="910"/>
      <c r="AU870" s="911"/>
      <c r="AV870" s="911"/>
      <c r="AW870" s="912"/>
    </row>
    <row r="871" spans="1:49" ht="14.25" hidden="1" customHeight="1">
      <c r="A871" s="931"/>
      <c r="B871" s="916"/>
      <c r="C871" s="917"/>
      <c r="D871" s="917"/>
      <c r="E871" s="917"/>
      <c r="F871" s="917"/>
      <c r="G871" s="917"/>
      <c r="H871" s="917"/>
      <c r="I871" s="917"/>
      <c r="J871" s="917"/>
      <c r="K871" s="917"/>
      <c r="L871" s="917"/>
      <c r="M871" s="917"/>
      <c r="N871" s="917"/>
      <c r="O871" s="917"/>
      <c r="P871" s="917"/>
      <c r="Q871" s="917"/>
      <c r="R871" s="917"/>
      <c r="S871" s="917"/>
      <c r="T871" s="917"/>
      <c r="U871" s="918"/>
      <c r="V871" s="916"/>
      <c r="W871" s="917"/>
      <c r="X871" s="917"/>
      <c r="Y871" s="917"/>
      <c r="Z871" s="917"/>
      <c r="AA871" s="917"/>
      <c r="AB871" s="917"/>
      <c r="AC871" s="917"/>
      <c r="AD871" s="917"/>
      <c r="AE871" s="917"/>
      <c r="AF871" s="917"/>
      <c r="AG871" s="917"/>
      <c r="AH871" s="917"/>
      <c r="AI871" s="917"/>
      <c r="AJ871" s="917"/>
      <c r="AK871" s="917"/>
      <c r="AL871" s="917"/>
      <c r="AM871" s="917"/>
      <c r="AN871" s="917"/>
      <c r="AO871" s="918"/>
      <c r="AP871" s="935" t="s">
        <v>992</v>
      </c>
      <c r="AQ871" s="936"/>
      <c r="AR871" s="936"/>
      <c r="AS871" s="937"/>
      <c r="AT871" s="938"/>
      <c r="AU871" s="939"/>
      <c r="AV871" s="939"/>
      <c r="AW871" s="940"/>
    </row>
    <row r="872" spans="1:49" ht="14.25" hidden="1" customHeight="1">
      <c r="A872" s="931"/>
      <c r="B872" s="916"/>
      <c r="C872" s="917"/>
      <c r="D872" s="917"/>
      <c r="E872" s="917"/>
      <c r="F872" s="917"/>
      <c r="G872" s="917"/>
      <c r="H872" s="917"/>
      <c r="I872" s="917"/>
      <c r="J872" s="917"/>
      <c r="K872" s="917"/>
      <c r="L872" s="917"/>
      <c r="M872" s="917"/>
      <c r="N872" s="917"/>
      <c r="O872" s="917"/>
      <c r="P872" s="917"/>
      <c r="Q872" s="917"/>
      <c r="R872" s="917"/>
      <c r="S872" s="917"/>
      <c r="T872" s="917"/>
      <c r="U872" s="918"/>
      <c r="V872" s="916"/>
      <c r="W872" s="917"/>
      <c r="X872" s="917"/>
      <c r="Y872" s="917"/>
      <c r="Z872" s="917"/>
      <c r="AA872" s="917"/>
      <c r="AB872" s="917"/>
      <c r="AC872" s="917"/>
      <c r="AD872" s="917"/>
      <c r="AE872" s="917"/>
      <c r="AF872" s="917"/>
      <c r="AG872" s="917"/>
      <c r="AH872" s="917"/>
      <c r="AI872" s="917"/>
      <c r="AJ872" s="917"/>
      <c r="AK872" s="917"/>
      <c r="AL872" s="917"/>
      <c r="AM872" s="917"/>
      <c r="AN872" s="917"/>
      <c r="AO872" s="918"/>
      <c r="AP872" s="935"/>
      <c r="AQ872" s="936"/>
      <c r="AR872" s="936"/>
      <c r="AS872" s="937"/>
      <c r="AT872" s="941"/>
      <c r="AU872" s="942"/>
      <c r="AV872" s="942"/>
      <c r="AW872" s="943"/>
    </row>
    <row r="873" spans="1:49" ht="14.25" hidden="1" customHeight="1">
      <c r="A873" s="931"/>
      <c r="B873" s="916"/>
      <c r="C873" s="917"/>
      <c r="D873" s="917"/>
      <c r="E873" s="917"/>
      <c r="F873" s="917"/>
      <c r="G873" s="917"/>
      <c r="H873" s="917"/>
      <c r="I873" s="917"/>
      <c r="J873" s="917"/>
      <c r="K873" s="917"/>
      <c r="L873" s="917"/>
      <c r="M873" s="917"/>
      <c r="N873" s="917"/>
      <c r="O873" s="917"/>
      <c r="P873" s="917"/>
      <c r="Q873" s="917"/>
      <c r="R873" s="917"/>
      <c r="S873" s="917"/>
      <c r="T873" s="917"/>
      <c r="U873" s="918"/>
      <c r="V873" s="916"/>
      <c r="W873" s="917"/>
      <c r="X873" s="917"/>
      <c r="Y873" s="917"/>
      <c r="Z873" s="917"/>
      <c r="AA873" s="917"/>
      <c r="AB873" s="917"/>
      <c r="AC873" s="917"/>
      <c r="AD873" s="917"/>
      <c r="AE873" s="917"/>
      <c r="AF873" s="917"/>
      <c r="AG873" s="917"/>
      <c r="AH873" s="917"/>
      <c r="AI873" s="917"/>
      <c r="AJ873" s="917"/>
      <c r="AK873" s="917"/>
      <c r="AL873" s="917"/>
      <c r="AM873" s="917"/>
      <c r="AN873" s="917"/>
      <c r="AO873" s="918"/>
      <c r="AP873" s="944" t="s">
        <v>993</v>
      </c>
      <c r="AQ873" s="945"/>
      <c r="AR873" s="945"/>
      <c r="AS873" s="945"/>
      <c r="AT873" s="938"/>
      <c r="AU873" s="939"/>
      <c r="AV873" s="939"/>
      <c r="AW873" s="940"/>
    </row>
    <row r="874" spans="1:49" ht="14.25" hidden="1" customHeight="1">
      <c r="A874" s="931"/>
      <c r="B874" s="916"/>
      <c r="C874" s="917"/>
      <c r="D874" s="917"/>
      <c r="E874" s="917"/>
      <c r="F874" s="917"/>
      <c r="G874" s="917"/>
      <c r="H874" s="917"/>
      <c r="I874" s="917"/>
      <c r="J874" s="917"/>
      <c r="K874" s="917"/>
      <c r="L874" s="917"/>
      <c r="M874" s="917"/>
      <c r="N874" s="917"/>
      <c r="O874" s="917"/>
      <c r="P874" s="917"/>
      <c r="Q874" s="917"/>
      <c r="R874" s="917"/>
      <c r="S874" s="917"/>
      <c r="T874" s="917"/>
      <c r="U874" s="918"/>
      <c r="V874" s="916"/>
      <c r="W874" s="917"/>
      <c r="X874" s="917"/>
      <c r="Y874" s="917"/>
      <c r="Z874" s="917"/>
      <c r="AA874" s="917"/>
      <c r="AB874" s="917"/>
      <c r="AC874" s="917"/>
      <c r="AD874" s="917"/>
      <c r="AE874" s="917"/>
      <c r="AF874" s="917"/>
      <c r="AG874" s="917"/>
      <c r="AH874" s="917"/>
      <c r="AI874" s="917"/>
      <c r="AJ874" s="917"/>
      <c r="AK874" s="917"/>
      <c r="AL874" s="917"/>
      <c r="AM874" s="917"/>
      <c r="AN874" s="917"/>
      <c r="AO874" s="918"/>
      <c r="AP874" s="944"/>
      <c r="AQ874" s="945"/>
      <c r="AR874" s="945"/>
      <c r="AS874" s="945"/>
      <c r="AT874" s="941"/>
      <c r="AU874" s="942"/>
      <c r="AV874" s="942"/>
      <c r="AW874" s="943"/>
    </row>
    <row r="875" spans="1:49" ht="14.25" hidden="1" customHeight="1">
      <c r="A875" s="931"/>
      <c r="B875" s="919"/>
      <c r="C875" s="920"/>
      <c r="D875" s="920"/>
      <c r="E875" s="920"/>
      <c r="F875" s="920"/>
      <c r="G875" s="920"/>
      <c r="H875" s="920"/>
      <c r="I875" s="920"/>
      <c r="J875" s="920"/>
      <c r="K875" s="920"/>
      <c r="L875" s="920"/>
      <c r="M875" s="920"/>
      <c r="N875" s="920"/>
      <c r="O875" s="920"/>
      <c r="P875" s="920"/>
      <c r="Q875" s="920"/>
      <c r="R875" s="920"/>
      <c r="S875" s="920"/>
      <c r="T875" s="920"/>
      <c r="U875" s="921"/>
      <c r="V875" s="919"/>
      <c r="W875" s="920"/>
      <c r="X875" s="920"/>
      <c r="Y875" s="920"/>
      <c r="Z875" s="920"/>
      <c r="AA875" s="920"/>
      <c r="AB875" s="920"/>
      <c r="AC875" s="920"/>
      <c r="AD875" s="920"/>
      <c r="AE875" s="920"/>
      <c r="AF875" s="920"/>
      <c r="AG875" s="920"/>
      <c r="AH875" s="920"/>
      <c r="AI875" s="920"/>
      <c r="AJ875" s="920"/>
      <c r="AK875" s="920"/>
      <c r="AL875" s="920"/>
      <c r="AM875" s="920"/>
      <c r="AN875" s="920"/>
      <c r="AO875" s="921"/>
      <c r="AP875" s="946" t="str">
        <f t="array" aca="1" ref="AP875" ca="1">IF(RepairsPhotoIdentifier121="","",IF(INDIRECT("PropertyInspectionCatagoryPhoto"&amp;RIGHT("0"&amp;RepairsPhotoIdentifier121,2))="","",INDIRECT("PropertyInspectionCatagoryPhoto"&amp;RIGHT("0"&amp;RepairsPhotoIdentifier121,2))))</f>
        <v/>
      </c>
      <c r="AQ875" s="962"/>
      <c r="AR875" s="962"/>
      <c r="AS875" s="962"/>
      <c r="AT875" s="962"/>
      <c r="AU875" s="962"/>
      <c r="AV875" s="962"/>
      <c r="AW875" s="963"/>
    </row>
    <row r="876" spans="1:49" ht="14.25" hidden="1" customHeight="1">
      <c r="A876" s="931">
        <v>122</v>
      </c>
      <c r="B876" s="913"/>
      <c r="C876" s="914"/>
      <c r="D876" s="914"/>
      <c r="E876" s="914"/>
      <c r="F876" s="914"/>
      <c r="G876" s="914"/>
      <c r="H876" s="914"/>
      <c r="I876" s="914"/>
      <c r="J876" s="914"/>
      <c r="K876" s="914"/>
      <c r="L876" s="914"/>
      <c r="M876" s="914"/>
      <c r="N876" s="914"/>
      <c r="O876" s="914"/>
      <c r="P876" s="914"/>
      <c r="Q876" s="914"/>
      <c r="R876" s="914"/>
      <c r="S876" s="914"/>
      <c r="T876" s="914"/>
      <c r="U876" s="915"/>
      <c r="V876" s="913"/>
      <c r="W876" s="914"/>
      <c r="X876" s="914"/>
      <c r="Y876" s="914"/>
      <c r="Z876" s="914"/>
      <c r="AA876" s="914"/>
      <c r="AB876" s="914"/>
      <c r="AC876" s="914"/>
      <c r="AD876" s="914"/>
      <c r="AE876" s="914"/>
      <c r="AF876" s="914"/>
      <c r="AG876" s="914"/>
      <c r="AH876" s="914"/>
      <c r="AI876" s="914"/>
      <c r="AJ876" s="914"/>
      <c r="AK876" s="914"/>
      <c r="AL876" s="914"/>
      <c r="AM876" s="914"/>
      <c r="AN876" s="914"/>
      <c r="AO876" s="915"/>
      <c r="AP876" s="450" t="s">
        <v>990</v>
      </c>
      <c r="AQ876" s="451"/>
      <c r="AR876" s="451"/>
      <c r="AS876" s="452"/>
      <c r="AT876" s="932"/>
      <c r="AU876" s="933"/>
      <c r="AV876" s="933"/>
      <c r="AW876" s="934"/>
    </row>
    <row r="877" spans="1:49" ht="14.25" hidden="1" customHeight="1">
      <c r="A877" s="931"/>
      <c r="B877" s="916"/>
      <c r="C877" s="917"/>
      <c r="D877" s="917"/>
      <c r="E877" s="917"/>
      <c r="F877" s="917"/>
      <c r="G877" s="917"/>
      <c r="H877" s="917"/>
      <c r="I877" s="917"/>
      <c r="J877" s="917"/>
      <c r="K877" s="917"/>
      <c r="L877" s="917"/>
      <c r="M877" s="917"/>
      <c r="N877" s="917"/>
      <c r="O877" s="917"/>
      <c r="P877" s="917"/>
      <c r="Q877" s="917"/>
      <c r="R877" s="917"/>
      <c r="S877" s="917"/>
      <c r="T877" s="917"/>
      <c r="U877" s="918"/>
      <c r="V877" s="916"/>
      <c r="W877" s="917"/>
      <c r="X877" s="917"/>
      <c r="Y877" s="917"/>
      <c r="Z877" s="917"/>
      <c r="AA877" s="917"/>
      <c r="AB877" s="917"/>
      <c r="AC877" s="917"/>
      <c r="AD877" s="917"/>
      <c r="AE877" s="917"/>
      <c r="AF877" s="917"/>
      <c r="AG877" s="917"/>
      <c r="AH877" s="917"/>
      <c r="AI877" s="917"/>
      <c r="AJ877" s="917"/>
      <c r="AK877" s="917"/>
      <c r="AL877" s="917"/>
      <c r="AM877" s="917"/>
      <c r="AN877" s="917"/>
      <c r="AO877" s="918"/>
      <c r="AP877" s="453" t="s">
        <v>991</v>
      </c>
      <c r="AQ877" s="262"/>
      <c r="AR877" s="262"/>
      <c r="AS877" s="262"/>
      <c r="AT877" s="910"/>
      <c r="AU877" s="911"/>
      <c r="AV877" s="911"/>
      <c r="AW877" s="912"/>
    </row>
    <row r="878" spans="1:49" ht="14.25" hidden="1" customHeight="1">
      <c r="A878" s="931"/>
      <c r="B878" s="916"/>
      <c r="C878" s="917"/>
      <c r="D878" s="917"/>
      <c r="E878" s="917"/>
      <c r="F878" s="917"/>
      <c r="G878" s="917"/>
      <c r="H878" s="917"/>
      <c r="I878" s="917"/>
      <c r="J878" s="917"/>
      <c r="K878" s="917"/>
      <c r="L878" s="917"/>
      <c r="M878" s="917"/>
      <c r="N878" s="917"/>
      <c r="O878" s="917"/>
      <c r="P878" s="917"/>
      <c r="Q878" s="917"/>
      <c r="R878" s="917"/>
      <c r="S878" s="917"/>
      <c r="T878" s="917"/>
      <c r="U878" s="918"/>
      <c r="V878" s="916"/>
      <c r="W878" s="917"/>
      <c r="X878" s="917"/>
      <c r="Y878" s="917"/>
      <c r="Z878" s="917"/>
      <c r="AA878" s="917"/>
      <c r="AB878" s="917"/>
      <c r="AC878" s="917"/>
      <c r="AD878" s="917"/>
      <c r="AE878" s="917"/>
      <c r="AF878" s="917"/>
      <c r="AG878" s="917"/>
      <c r="AH878" s="917"/>
      <c r="AI878" s="917"/>
      <c r="AJ878" s="917"/>
      <c r="AK878" s="917"/>
      <c r="AL878" s="917"/>
      <c r="AM878" s="917"/>
      <c r="AN878" s="917"/>
      <c r="AO878" s="918"/>
      <c r="AP878" s="935" t="s">
        <v>992</v>
      </c>
      <c r="AQ878" s="936"/>
      <c r="AR878" s="936"/>
      <c r="AS878" s="937"/>
      <c r="AT878" s="938"/>
      <c r="AU878" s="939"/>
      <c r="AV878" s="939"/>
      <c r="AW878" s="940"/>
    </row>
    <row r="879" spans="1:49" ht="14.25" hidden="1" customHeight="1">
      <c r="A879" s="931"/>
      <c r="B879" s="916"/>
      <c r="C879" s="917"/>
      <c r="D879" s="917"/>
      <c r="E879" s="917"/>
      <c r="F879" s="917"/>
      <c r="G879" s="917"/>
      <c r="H879" s="917"/>
      <c r="I879" s="917"/>
      <c r="J879" s="917"/>
      <c r="K879" s="917"/>
      <c r="L879" s="917"/>
      <c r="M879" s="917"/>
      <c r="N879" s="917"/>
      <c r="O879" s="917"/>
      <c r="P879" s="917"/>
      <c r="Q879" s="917"/>
      <c r="R879" s="917"/>
      <c r="S879" s="917"/>
      <c r="T879" s="917"/>
      <c r="U879" s="918"/>
      <c r="V879" s="916"/>
      <c r="W879" s="917"/>
      <c r="X879" s="917"/>
      <c r="Y879" s="917"/>
      <c r="Z879" s="917"/>
      <c r="AA879" s="917"/>
      <c r="AB879" s="917"/>
      <c r="AC879" s="917"/>
      <c r="AD879" s="917"/>
      <c r="AE879" s="917"/>
      <c r="AF879" s="917"/>
      <c r="AG879" s="917"/>
      <c r="AH879" s="917"/>
      <c r="AI879" s="917"/>
      <c r="AJ879" s="917"/>
      <c r="AK879" s="917"/>
      <c r="AL879" s="917"/>
      <c r="AM879" s="917"/>
      <c r="AN879" s="917"/>
      <c r="AO879" s="918"/>
      <c r="AP879" s="935"/>
      <c r="AQ879" s="936"/>
      <c r="AR879" s="936"/>
      <c r="AS879" s="937"/>
      <c r="AT879" s="941"/>
      <c r="AU879" s="942"/>
      <c r="AV879" s="942"/>
      <c r="AW879" s="943"/>
    </row>
    <row r="880" spans="1:49" ht="14.25" hidden="1" customHeight="1">
      <c r="A880" s="931"/>
      <c r="B880" s="916"/>
      <c r="C880" s="917"/>
      <c r="D880" s="917"/>
      <c r="E880" s="917"/>
      <c r="F880" s="917"/>
      <c r="G880" s="917"/>
      <c r="H880" s="917"/>
      <c r="I880" s="917"/>
      <c r="J880" s="917"/>
      <c r="K880" s="917"/>
      <c r="L880" s="917"/>
      <c r="M880" s="917"/>
      <c r="N880" s="917"/>
      <c r="O880" s="917"/>
      <c r="P880" s="917"/>
      <c r="Q880" s="917"/>
      <c r="R880" s="917"/>
      <c r="S880" s="917"/>
      <c r="T880" s="917"/>
      <c r="U880" s="918"/>
      <c r="V880" s="916"/>
      <c r="W880" s="917"/>
      <c r="X880" s="917"/>
      <c r="Y880" s="917"/>
      <c r="Z880" s="917"/>
      <c r="AA880" s="917"/>
      <c r="AB880" s="917"/>
      <c r="AC880" s="917"/>
      <c r="AD880" s="917"/>
      <c r="AE880" s="917"/>
      <c r="AF880" s="917"/>
      <c r="AG880" s="917"/>
      <c r="AH880" s="917"/>
      <c r="AI880" s="917"/>
      <c r="AJ880" s="917"/>
      <c r="AK880" s="917"/>
      <c r="AL880" s="917"/>
      <c r="AM880" s="917"/>
      <c r="AN880" s="917"/>
      <c r="AO880" s="918"/>
      <c r="AP880" s="944" t="s">
        <v>993</v>
      </c>
      <c r="AQ880" s="945"/>
      <c r="AR880" s="945"/>
      <c r="AS880" s="945"/>
      <c r="AT880" s="938"/>
      <c r="AU880" s="939"/>
      <c r="AV880" s="939"/>
      <c r="AW880" s="940"/>
    </row>
    <row r="881" spans="1:49" ht="14.25" hidden="1" customHeight="1">
      <c r="A881" s="931"/>
      <c r="B881" s="916"/>
      <c r="C881" s="917"/>
      <c r="D881" s="917"/>
      <c r="E881" s="917"/>
      <c r="F881" s="917"/>
      <c r="G881" s="917"/>
      <c r="H881" s="917"/>
      <c r="I881" s="917"/>
      <c r="J881" s="917"/>
      <c r="K881" s="917"/>
      <c r="L881" s="917"/>
      <c r="M881" s="917"/>
      <c r="N881" s="917"/>
      <c r="O881" s="917"/>
      <c r="P881" s="917"/>
      <c r="Q881" s="917"/>
      <c r="R881" s="917"/>
      <c r="S881" s="917"/>
      <c r="T881" s="917"/>
      <c r="U881" s="918"/>
      <c r="V881" s="916"/>
      <c r="W881" s="917"/>
      <c r="X881" s="917"/>
      <c r="Y881" s="917"/>
      <c r="Z881" s="917"/>
      <c r="AA881" s="917"/>
      <c r="AB881" s="917"/>
      <c r="AC881" s="917"/>
      <c r="AD881" s="917"/>
      <c r="AE881" s="917"/>
      <c r="AF881" s="917"/>
      <c r="AG881" s="917"/>
      <c r="AH881" s="917"/>
      <c r="AI881" s="917"/>
      <c r="AJ881" s="917"/>
      <c r="AK881" s="917"/>
      <c r="AL881" s="917"/>
      <c r="AM881" s="917"/>
      <c r="AN881" s="917"/>
      <c r="AO881" s="918"/>
      <c r="AP881" s="944"/>
      <c r="AQ881" s="945"/>
      <c r="AR881" s="945"/>
      <c r="AS881" s="945"/>
      <c r="AT881" s="941"/>
      <c r="AU881" s="942"/>
      <c r="AV881" s="942"/>
      <c r="AW881" s="943"/>
    </row>
    <row r="882" spans="1:49" ht="14.25" hidden="1" customHeight="1">
      <c r="A882" s="931"/>
      <c r="B882" s="919"/>
      <c r="C882" s="920"/>
      <c r="D882" s="920"/>
      <c r="E882" s="920"/>
      <c r="F882" s="920"/>
      <c r="G882" s="920"/>
      <c r="H882" s="920"/>
      <c r="I882" s="920"/>
      <c r="J882" s="920"/>
      <c r="K882" s="920"/>
      <c r="L882" s="920"/>
      <c r="M882" s="920"/>
      <c r="N882" s="920"/>
      <c r="O882" s="920"/>
      <c r="P882" s="920"/>
      <c r="Q882" s="920"/>
      <c r="R882" s="920"/>
      <c r="S882" s="920"/>
      <c r="T882" s="920"/>
      <c r="U882" s="921"/>
      <c r="V882" s="919"/>
      <c r="W882" s="920"/>
      <c r="X882" s="920"/>
      <c r="Y882" s="920"/>
      <c r="Z882" s="920"/>
      <c r="AA882" s="920"/>
      <c r="AB882" s="920"/>
      <c r="AC882" s="920"/>
      <c r="AD882" s="920"/>
      <c r="AE882" s="920"/>
      <c r="AF882" s="920"/>
      <c r="AG882" s="920"/>
      <c r="AH882" s="920"/>
      <c r="AI882" s="920"/>
      <c r="AJ882" s="920"/>
      <c r="AK882" s="920"/>
      <c r="AL882" s="920"/>
      <c r="AM882" s="920"/>
      <c r="AN882" s="920"/>
      <c r="AO882" s="921"/>
      <c r="AP882" s="946" t="str">
        <f t="array" aca="1" ref="AP882" ca="1">IF(RepairsPhotoIdentifier122="","",IF(INDIRECT("PropertyInspectionCatagoryPhoto"&amp;RIGHT("0"&amp;RepairsPhotoIdentifier122,2))="","",INDIRECT("PropertyInspectionCatagoryPhoto"&amp;RIGHT("0"&amp;RepairsPhotoIdentifier122,2))))</f>
        <v/>
      </c>
      <c r="AQ882" s="962"/>
      <c r="AR882" s="962"/>
      <c r="AS882" s="962"/>
      <c r="AT882" s="962"/>
      <c r="AU882" s="962"/>
      <c r="AV882" s="962"/>
      <c r="AW882" s="963"/>
    </row>
    <row r="883" spans="1:49" ht="14.25" hidden="1" customHeight="1">
      <c r="A883" s="931">
        <v>123</v>
      </c>
      <c r="B883" s="913"/>
      <c r="C883" s="914"/>
      <c r="D883" s="914"/>
      <c r="E883" s="914"/>
      <c r="F883" s="914"/>
      <c r="G883" s="914"/>
      <c r="H883" s="914"/>
      <c r="I883" s="914"/>
      <c r="J883" s="914"/>
      <c r="K883" s="914"/>
      <c r="L883" s="914"/>
      <c r="M883" s="914"/>
      <c r="N883" s="914"/>
      <c r="O883" s="914"/>
      <c r="P883" s="914"/>
      <c r="Q883" s="914"/>
      <c r="R883" s="914"/>
      <c r="S883" s="914"/>
      <c r="T883" s="914"/>
      <c r="U883" s="915"/>
      <c r="V883" s="913"/>
      <c r="W883" s="914"/>
      <c r="X883" s="914"/>
      <c r="Y883" s="914"/>
      <c r="Z883" s="914"/>
      <c r="AA883" s="914"/>
      <c r="AB883" s="914"/>
      <c r="AC883" s="914"/>
      <c r="AD883" s="914"/>
      <c r="AE883" s="914"/>
      <c r="AF883" s="914"/>
      <c r="AG883" s="914"/>
      <c r="AH883" s="914"/>
      <c r="AI883" s="914"/>
      <c r="AJ883" s="914"/>
      <c r="AK883" s="914"/>
      <c r="AL883" s="914"/>
      <c r="AM883" s="914"/>
      <c r="AN883" s="914"/>
      <c r="AO883" s="915"/>
      <c r="AP883" s="450" t="s">
        <v>990</v>
      </c>
      <c r="AQ883" s="451"/>
      <c r="AR883" s="451"/>
      <c r="AS883" s="452"/>
      <c r="AT883" s="932"/>
      <c r="AU883" s="933"/>
      <c r="AV883" s="933"/>
      <c r="AW883" s="934"/>
    </row>
    <row r="884" spans="1:49" ht="14.25" hidden="1" customHeight="1">
      <c r="A884" s="931"/>
      <c r="B884" s="916"/>
      <c r="C884" s="917"/>
      <c r="D884" s="917"/>
      <c r="E884" s="917"/>
      <c r="F884" s="917"/>
      <c r="G884" s="917"/>
      <c r="H884" s="917"/>
      <c r="I884" s="917"/>
      <c r="J884" s="917"/>
      <c r="K884" s="917"/>
      <c r="L884" s="917"/>
      <c r="M884" s="917"/>
      <c r="N884" s="917"/>
      <c r="O884" s="917"/>
      <c r="P884" s="917"/>
      <c r="Q884" s="917"/>
      <c r="R884" s="917"/>
      <c r="S884" s="917"/>
      <c r="T884" s="917"/>
      <c r="U884" s="918"/>
      <c r="V884" s="916"/>
      <c r="W884" s="917"/>
      <c r="X884" s="917"/>
      <c r="Y884" s="917"/>
      <c r="Z884" s="917"/>
      <c r="AA884" s="917"/>
      <c r="AB884" s="917"/>
      <c r="AC884" s="917"/>
      <c r="AD884" s="917"/>
      <c r="AE884" s="917"/>
      <c r="AF884" s="917"/>
      <c r="AG884" s="917"/>
      <c r="AH884" s="917"/>
      <c r="AI884" s="917"/>
      <c r="AJ884" s="917"/>
      <c r="AK884" s="917"/>
      <c r="AL884" s="917"/>
      <c r="AM884" s="917"/>
      <c r="AN884" s="917"/>
      <c r="AO884" s="918"/>
      <c r="AP884" s="453" t="s">
        <v>994</v>
      </c>
      <c r="AQ884" s="262"/>
      <c r="AR884" s="262"/>
      <c r="AS884" s="262"/>
      <c r="AT884" s="910"/>
      <c r="AU884" s="911"/>
      <c r="AV884" s="911"/>
      <c r="AW884" s="912"/>
    </row>
    <row r="885" spans="1:49" ht="14.25" hidden="1" customHeight="1">
      <c r="A885" s="931"/>
      <c r="B885" s="916"/>
      <c r="C885" s="917"/>
      <c r="D885" s="917"/>
      <c r="E885" s="917"/>
      <c r="F885" s="917"/>
      <c r="G885" s="917"/>
      <c r="H885" s="917"/>
      <c r="I885" s="917"/>
      <c r="J885" s="917"/>
      <c r="K885" s="917"/>
      <c r="L885" s="917"/>
      <c r="M885" s="917"/>
      <c r="N885" s="917"/>
      <c r="O885" s="917"/>
      <c r="P885" s="917"/>
      <c r="Q885" s="917"/>
      <c r="R885" s="917"/>
      <c r="S885" s="917"/>
      <c r="T885" s="917"/>
      <c r="U885" s="918"/>
      <c r="V885" s="916"/>
      <c r="W885" s="917"/>
      <c r="X885" s="917"/>
      <c r="Y885" s="917"/>
      <c r="Z885" s="917"/>
      <c r="AA885" s="917"/>
      <c r="AB885" s="917"/>
      <c r="AC885" s="917"/>
      <c r="AD885" s="917"/>
      <c r="AE885" s="917"/>
      <c r="AF885" s="917"/>
      <c r="AG885" s="917"/>
      <c r="AH885" s="917"/>
      <c r="AI885" s="917"/>
      <c r="AJ885" s="917"/>
      <c r="AK885" s="917"/>
      <c r="AL885" s="917"/>
      <c r="AM885" s="917"/>
      <c r="AN885" s="917"/>
      <c r="AO885" s="918"/>
      <c r="AP885" s="935" t="s">
        <v>992</v>
      </c>
      <c r="AQ885" s="936"/>
      <c r="AR885" s="936"/>
      <c r="AS885" s="937"/>
      <c r="AT885" s="938"/>
      <c r="AU885" s="939"/>
      <c r="AV885" s="939"/>
      <c r="AW885" s="940"/>
    </row>
    <row r="886" spans="1:49" ht="14.25" hidden="1" customHeight="1">
      <c r="A886" s="931"/>
      <c r="B886" s="916"/>
      <c r="C886" s="917"/>
      <c r="D886" s="917"/>
      <c r="E886" s="917"/>
      <c r="F886" s="917"/>
      <c r="G886" s="917"/>
      <c r="H886" s="917"/>
      <c r="I886" s="917"/>
      <c r="J886" s="917"/>
      <c r="K886" s="917"/>
      <c r="L886" s="917"/>
      <c r="M886" s="917"/>
      <c r="N886" s="917"/>
      <c r="O886" s="917"/>
      <c r="P886" s="917"/>
      <c r="Q886" s="917"/>
      <c r="R886" s="917"/>
      <c r="S886" s="917"/>
      <c r="T886" s="917"/>
      <c r="U886" s="918"/>
      <c r="V886" s="916"/>
      <c r="W886" s="917"/>
      <c r="X886" s="917"/>
      <c r="Y886" s="917"/>
      <c r="Z886" s="917"/>
      <c r="AA886" s="917"/>
      <c r="AB886" s="917"/>
      <c r="AC886" s="917"/>
      <c r="AD886" s="917"/>
      <c r="AE886" s="917"/>
      <c r="AF886" s="917"/>
      <c r="AG886" s="917"/>
      <c r="AH886" s="917"/>
      <c r="AI886" s="917"/>
      <c r="AJ886" s="917"/>
      <c r="AK886" s="917"/>
      <c r="AL886" s="917"/>
      <c r="AM886" s="917"/>
      <c r="AN886" s="917"/>
      <c r="AO886" s="918"/>
      <c r="AP886" s="935"/>
      <c r="AQ886" s="936"/>
      <c r="AR886" s="936"/>
      <c r="AS886" s="937"/>
      <c r="AT886" s="941"/>
      <c r="AU886" s="942"/>
      <c r="AV886" s="942"/>
      <c r="AW886" s="943"/>
    </row>
    <row r="887" spans="1:49" ht="14.25" hidden="1" customHeight="1">
      <c r="A887" s="931"/>
      <c r="B887" s="916"/>
      <c r="C887" s="917"/>
      <c r="D887" s="917"/>
      <c r="E887" s="917"/>
      <c r="F887" s="917"/>
      <c r="G887" s="917"/>
      <c r="H887" s="917"/>
      <c r="I887" s="917"/>
      <c r="J887" s="917"/>
      <c r="K887" s="917"/>
      <c r="L887" s="917"/>
      <c r="M887" s="917"/>
      <c r="N887" s="917"/>
      <c r="O887" s="917"/>
      <c r="P887" s="917"/>
      <c r="Q887" s="917"/>
      <c r="R887" s="917"/>
      <c r="S887" s="917"/>
      <c r="T887" s="917"/>
      <c r="U887" s="918"/>
      <c r="V887" s="916"/>
      <c r="W887" s="917"/>
      <c r="X887" s="917"/>
      <c r="Y887" s="917"/>
      <c r="Z887" s="917"/>
      <c r="AA887" s="917"/>
      <c r="AB887" s="917"/>
      <c r="AC887" s="917"/>
      <c r="AD887" s="917"/>
      <c r="AE887" s="917"/>
      <c r="AF887" s="917"/>
      <c r="AG887" s="917"/>
      <c r="AH887" s="917"/>
      <c r="AI887" s="917"/>
      <c r="AJ887" s="917"/>
      <c r="AK887" s="917"/>
      <c r="AL887" s="917"/>
      <c r="AM887" s="917"/>
      <c r="AN887" s="917"/>
      <c r="AO887" s="918"/>
      <c r="AP887" s="944" t="s">
        <v>993</v>
      </c>
      <c r="AQ887" s="945"/>
      <c r="AR887" s="945"/>
      <c r="AS887" s="945"/>
      <c r="AT887" s="938"/>
      <c r="AU887" s="939"/>
      <c r="AV887" s="939"/>
      <c r="AW887" s="940"/>
    </row>
    <row r="888" spans="1:49" ht="14.25" hidden="1" customHeight="1">
      <c r="A888" s="931"/>
      <c r="B888" s="916"/>
      <c r="C888" s="917"/>
      <c r="D888" s="917"/>
      <c r="E888" s="917"/>
      <c r="F888" s="917"/>
      <c r="G888" s="917"/>
      <c r="H888" s="917"/>
      <c r="I888" s="917"/>
      <c r="J888" s="917"/>
      <c r="K888" s="917"/>
      <c r="L888" s="917"/>
      <c r="M888" s="917"/>
      <c r="N888" s="917"/>
      <c r="O888" s="917"/>
      <c r="P888" s="917"/>
      <c r="Q888" s="917"/>
      <c r="R888" s="917"/>
      <c r="S888" s="917"/>
      <c r="T888" s="917"/>
      <c r="U888" s="918"/>
      <c r="V888" s="916"/>
      <c r="W888" s="917"/>
      <c r="X888" s="917"/>
      <c r="Y888" s="917"/>
      <c r="Z888" s="917"/>
      <c r="AA888" s="917"/>
      <c r="AB888" s="917"/>
      <c r="AC888" s="917"/>
      <c r="AD888" s="917"/>
      <c r="AE888" s="917"/>
      <c r="AF888" s="917"/>
      <c r="AG888" s="917"/>
      <c r="AH888" s="917"/>
      <c r="AI888" s="917"/>
      <c r="AJ888" s="917"/>
      <c r="AK888" s="917"/>
      <c r="AL888" s="917"/>
      <c r="AM888" s="917"/>
      <c r="AN888" s="917"/>
      <c r="AO888" s="918"/>
      <c r="AP888" s="944"/>
      <c r="AQ888" s="945"/>
      <c r="AR888" s="945"/>
      <c r="AS888" s="945"/>
      <c r="AT888" s="941"/>
      <c r="AU888" s="942"/>
      <c r="AV888" s="942"/>
      <c r="AW888" s="943"/>
    </row>
    <row r="889" spans="1:49" ht="14.25" hidden="1" customHeight="1">
      <c r="A889" s="931"/>
      <c r="B889" s="919"/>
      <c r="C889" s="920"/>
      <c r="D889" s="920"/>
      <c r="E889" s="920"/>
      <c r="F889" s="920"/>
      <c r="G889" s="920"/>
      <c r="H889" s="920"/>
      <c r="I889" s="920"/>
      <c r="J889" s="920"/>
      <c r="K889" s="920"/>
      <c r="L889" s="920"/>
      <c r="M889" s="920"/>
      <c r="N889" s="920"/>
      <c r="O889" s="920"/>
      <c r="P889" s="920"/>
      <c r="Q889" s="920"/>
      <c r="R889" s="920"/>
      <c r="S889" s="920"/>
      <c r="T889" s="920"/>
      <c r="U889" s="921"/>
      <c r="V889" s="919"/>
      <c r="W889" s="920"/>
      <c r="X889" s="920"/>
      <c r="Y889" s="920"/>
      <c r="Z889" s="920"/>
      <c r="AA889" s="920"/>
      <c r="AB889" s="920"/>
      <c r="AC889" s="920"/>
      <c r="AD889" s="920"/>
      <c r="AE889" s="920"/>
      <c r="AF889" s="920"/>
      <c r="AG889" s="920"/>
      <c r="AH889" s="920"/>
      <c r="AI889" s="920"/>
      <c r="AJ889" s="920"/>
      <c r="AK889" s="920"/>
      <c r="AL889" s="920"/>
      <c r="AM889" s="920"/>
      <c r="AN889" s="920"/>
      <c r="AO889" s="921"/>
      <c r="AP889" s="946" t="str">
        <f t="array" aca="1" ref="AP889" ca="1">IF(RepairsPhotoIdentifier123="","",IF(INDIRECT("PropertyInspectionCatagoryPhoto"&amp;RIGHT("0"&amp;RepairsPhotoIdentifier123,2))="","",INDIRECT("PropertyInspectionCatagoryPhoto"&amp;RIGHT("0"&amp;RepairsPhotoIdentifier123,2))))</f>
        <v/>
      </c>
      <c r="AQ889" s="962"/>
      <c r="AR889" s="962"/>
      <c r="AS889" s="962"/>
      <c r="AT889" s="962"/>
      <c r="AU889" s="962"/>
      <c r="AV889" s="962"/>
      <c r="AW889" s="963"/>
    </row>
    <row r="890" spans="1:49" ht="14.25" hidden="1" customHeight="1">
      <c r="A890" s="931">
        <v>124</v>
      </c>
      <c r="B890" s="913"/>
      <c r="C890" s="914"/>
      <c r="D890" s="914"/>
      <c r="E890" s="914"/>
      <c r="F890" s="914"/>
      <c r="G890" s="914"/>
      <c r="H890" s="914"/>
      <c r="I890" s="914"/>
      <c r="J890" s="914"/>
      <c r="K890" s="914"/>
      <c r="L890" s="914"/>
      <c r="M890" s="914"/>
      <c r="N890" s="914"/>
      <c r="O890" s="914"/>
      <c r="P890" s="914"/>
      <c r="Q890" s="914"/>
      <c r="R890" s="914"/>
      <c r="S890" s="914"/>
      <c r="T890" s="914"/>
      <c r="U890" s="915"/>
      <c r="V890" s="913"/>
      <c r="W890" s="914"/>
      <c r="X890" s="914"/>
      <c r="Y890" s="914"/>
      <c r="Z890" s="914"/>
      <c r="AA890" s="914"/>
      <c r="AB890" s="914"/>
      <c r="AC890" s="914"/>
      <c r="AD890" s="914"/>
      <c r="AE890" s="914"/>
      <c r="AF890" s="914"/>
      <c r="AG890" s="914"/>
      <c r="AH890" s="914"/>
      <c r="AI890" s="914"/>
      <c r="AJ890" s="914"/>
      <c r="AK890" s="914"/>
      <c r="AL890" s="914"/>
      <c r="AM890" s="914"/>
      <c r="AN890" s="914"/>
      <c r="AO890" s="915"/>
      <c r="AP890" s="450" t="s">
        <v>990</v>
      </c>
      <c r="AQ890" s="451"/>
      <c r="AR890" s="451"/>
      <c r="AS890" s="452"/>
      <c r="AT890" s="932"/>
      <c r="AU890" s="933"/>
      <c r="AV890" s="933"/>
      <c r="AW890" s="934"/>
    </row>
    <row r="891" spans="1:49" ht="14.25" hidden="1" customHeight="1">
      <c r="A891" s="931"/>
      <c r="B891" s="916"/>
      <c r="C891" s="917"/>
      <c r="D891" s="917"/>
      <c r="E891" s="917"/>
      <c r="F891" s="917"/>
      <c r="G891" s="917"/>
      <c r="H891" s="917"/>
      <c r="I891" s="917"/>
      <c r="J891" s="917"/>
      <c r="K891" s="917"/>
      <c r="L891" s="917"/>
      <c r="M891" s="917"/>
      <c r="N891" s="917"/>
      <c r="O891" s="917"/>
      <c r="P891" s="917"/>
      <c r="Q891" s="917"/>
      <c r="R891" s="917"/>
      <c r="S891" s="917"/>
      <c r="T891" s="917"/>
      <c r="U891" s="918"/>
      <c r="V891" s="916"/>
      <c r="W891" s="917"/>
      <c r="X891" s="917"/>
      <c r="Y891" s="917"/>
      <c r="Z891" s="917"/>
      <c r="AA891" s="917"/>
      <c r="AB891" s="917"/>
      <c r="AC891" s="917"/>
      <c r="AD891" s="917"/>
      <c r="AE891" s="917"/>
      <c r="AF891" s="917"/>
      <c r="AG891" s="917"/>
      <c r="AH891" s="917"/>
      <c r="AI891" s="917"/>
      <c r="AJ891" s="917"/>
      <c r="AK891" s="917"/>
      <c r="AL891" s="917"/>
      <c r="AM891" s="917"/>
      <c r="AN891" s="917"/>
      <c r="AO891" s="918"/>
      <c r="AP891" s="453" t="s">
        <v>991</v>
      </c>
      <c r="AQ891" s="262"/>
      <c r="AR891" s="262"/>
      <c r="AS891" s="262"/>
      <c r="AT891" s="910"/>
      <c r="AU891" s="911"/>
      <c r="AV891" s="911"/>
      <c r="AW891" s="912"/>
    </row>
    <row r="892" spans="1:49" ht="14.25" hidden="1" customHeight="1">
      <c r="A892" s="931"/>
      <c r="B892" s="916"/>
      <c r="C892" s="917"/>
      <c r="D892" s="917"/>
      <c r="E892" s="917"/>
      <c r="F892" s="917"/>
      <c r="G892" s="917"/>
      <c r="H892" s="917"/>
      <c r="I892" s="917"/>
      <c r="J892" s="917"/>
      <c r="K892" s="917"/>
      <c r="L892" s="917"/>
      <c r="M892" s="917"/>
      <c r="N892" s="917"/>
      <c r="O892" s="917"/>
      <c r="P892" s="917"/>
      <c r="Q892" s="917"/>
      <c r="R892" s="917"/>
      <c r="S892" s="917"/>
      <c r="T892" s="917"/>
      <c r="U892" s="918"/>
      <c r="V892" s="916"/>
      <c r="W892" s="917"/>
      <c r="X892" s="917"/>
      <c r="Y892" s="917"/>
      <c r="Z892" s="917"/>
      <c r="AA892" s="917"/>
      <c r="AB892" s="917"/>
      <c r="AC892" s="917"/>
      <c r="AD892" s="917"/>
      <c r="AE892" s="917"/>
      <c r="AF892" s="917"/>
      <c r="AG892" s="917"/>
      <c r="AH892" s="917"/>
      <c r="AI892" s="917"/>
      <c r="AJ892" s="917"/>
      <c r="AK892" s="917"/>
      <c r="AL892" s="917"/>
      <c r="AM892" s="917"/>
      <c r="AN892" s="917"/>
      <c r="AO892" s="918"/>
      <c r="AP892" s="935" t="s">
        <v>992</v>
      </c>
      <c r="AQ892" s="936"/>
      <c r="AR892" s="936"/>
      <c r="AS892" s="937"/>
      <c r="AT892" s="938"/>
      <c r="AU892" s="939"/>
      <c r="AV892" s="939"/>
      <c r="AW892" s="940"/>
    </row>
    <row r="893" spans="1:49" ht="14.25" hidden="1" customHeight="1">
      <c r="A893" s="931"/>
      <c r="B893" s="916"/>
      <c r="C893" s="917"/>
      <c r="D893" s="917"/>
      <c r="E893" s="917"/>
      <c r="F893" s="917"/>
      <c r="G893" s="917"/>
      <c r="H893" s="917"/>
      <c r="I893" s="917"/>
      <c r="J893" s="917"/>
      <c r="K893" s="917"/>
      <c r="L893" s="917"/>
      <c r="M893" s="917"/>
      <c r="N893" s="917"/>
      <c r="O893" s="917"/>
      <c r="P893" s="917"/>
      <c r="Q893" s="917"/>
      <c r="R893" s="917"/>
      <c r="S893" s="917"/>
      <c r="T893" s="917"/>
      <c r="U893" s="918"/>
      <c r="V893" s="916"/>
      <c r="W893" s="917"/>
      <c r="X893" s="917"/>
      <c r="Y893" s="917"/>
      <c r="Z893" s="917"/>
      <c r="AA893" s="917"/>
      <c r="AB893" s="917"/>
      <c r="AC893" s="917"/>
      <c r="AD893" s="917"/>
      <c r="AE893" s="917"/>
      <c r="AF893" s="917"/>
      <c r="AG893" s="917"/>
      <c r="AH893" s="917"/>
      <c r="AI893" s="917"/>
      <c r="AJ893" s="917"/>
      <c r="AK893" s="917"/>
      <c r="AL893" s="917"/>
      <c r="AM893" s="917"/>
      <c r="AN893" s="917"/>
      <c r="AO893" s="918"/>
      <c r="AP893" s="935"/>
      <c r="AQ893" s="936"/>
      <c r="AR893" s="936"/>
      <c r="AS893" s="937"/>
      <c r="AT893" s="941"/>
      <c r="AU893" s="942"/>
      <c r="AV893" s="942"/>
      <c r="AW893" s="943"/>
    </row>
    <row r="894" spans="1:49" ht="14.25" hidden="1" customHeight="1">
      <c r="A894" s="931"/>
      <c r="B894" s="916"/>
      <c r="C894" s="917"/>
      <c r="D894" s="917"/>
      <c r="E894" s="917"/>
      <c r="F894" s="917"/>
      <c r="G894" s="917"/>
      <c r="H894" s="917"/>
      <c r="I894" s="917"/>
      <c r="J894" s="917"/>
      <c r="K894" s="917"/>
      <c r="L894" s="917"/>
      <c r="M894" s="917"/>
      <c r="N894" s="917"/>
      <c r="O894" s="917"/>
      <c r="P894" s="917"/>
      <c r="Q894" s="917"/>
      <c r="R894" s="917"/>
      <c r="S894" s="917"/>
      <c r="T894" s="917"/>
      <c r="U894" s="918"/>
      <c r="V894" s="916"/>
      <c r="W894" s="917"/>
      <c r="X894" s="917"/>
      <c r="Y894" s="917"/>
      <c r="Z894" s="917"/>
      <c r="AA894" s="917"/>
      <c r="AB894" s="917"/>
      <c r="AC894" s="917"/>
      <c r="AD894" s="917"/>
      <c r="AE894" s="917"/>
      <c r="AF894" s="917"/>
      <c r="AG894" s="917"/>
      <c r="AH894" s="917"/>
      <c r="AI894" s="917"/>
      <c r="AJ894" s="917"/>
      <c r="AK894" s="917"/>
      <c r="AL894" s="917"/>
      <c r="AM894" s="917"/>
      <c r="AN894" s="917"/>
      <c r="AO894" s="918"/>
      <c r="AP894" s="944" t="s">
        <v>993</v>
      </c>
      <c r="AQ894" s="945"/>
      <c r="AR894" s="945"/>
      <c r="AS894" s="945"/>
      <c r="AT894" s="938"/>
      <c r="AU894" s="939"/>
      <c r="AV894" s="939"/>
      <c r="AW894" s="940"/>
    </row>
    <row r="895" spans="1:49" ht="14.25" hidden="1" customHeight="1">
      <c r="A895" s="931"/>
      <c r="B895" s="916"/>
      <c r="C895" s="917"/>
      <c r="D895" s="917"/>
      <c r="E895" s="917"/>
      <c r="F895" s="917"/>
      <c r="G895" s="917"/>
      <c r="H895" s="917"/>
      <c r="I895" s="917"/>
      <c r="J895" s="917"/>
      <c r="K895" s="917"/>
      <c r="L895" s="917"/>
      <c r="M895" s="917"/>
      <c r="N895" s="917"/>
      <c r="O895" s="917"/>
      <c r="P895" s="917"/>
      <c r="Q895" s="917"/>
      <c r="R895" s="917"/>
      <c r="S895" s="917"/>
      <c r="T895" s="917"/>
      <c r="U895" s="918"/>
      <c r="V895" s="916"/>
      <c r="W895" s="917"/>
      <c r="X895" s="917"/>
      <c r="Y895" s="917"/>
      <c r="Z895" s="917"/>
      <c r="AA895" s="917"/>
      <c r="AB895" s="917"/>
      <c r="AC895" s="917"/>
      <c r="AD895" s="917"/>
      <c r="AE895" s="917"/>
      <c r="AF895" s="917"/>
      <c r="AG895" s="917"/>
      <c r="AH895" s="917"/>
      <c r="AI895" s="917"/>
      <c r="AJ895" s="917"/>
      <c r="AK895" s="917"/>
      <c r="AL895" s="917"/>
      <c r="AM895" s="917"/>
      <c r="AN895" s="917"/>
      <c r="AO895" s="918"/>
      <c r="AP895" s="944"/>
      <c r="AQ895" s="945"/>
      <c r="AR895" s="945"/>
      <c r="AS895" s="945"/>
      <c r="AT895" s="941"/>
      <c r="AU895" s="942"/>
      <c r="AV895" s="942"/>
      <c r="AW895" s="943"/>
    </row>
    <row r="896" spans="1:49" ht="14.25" hidden="1" customHeight="1">
      <c r="A896" s="931"/>
      <c r="B896" s="919"/>
      <c r="C896" s="920"/>
      <c r="D896" s="920"/>
      <c r="E896" s="920"/>
      <c r="F896" s="920"/>
      <c r="G896" s="920"/>
      <c r="H896" s="920"/>
      <c r="I896" s="920"/>
      <c r="J896" s="920"/>
      <c r="K896" s="920"/>
      <c r="L896" s="920"/>
      <c r="M896" s="920"/>
      <c r="N896" s="920"/>
      <c r="O896" s="920"/>
      <c r="P896" s="920"/>
      <c r="Q896" s="920"/>
      <c r="R896" s="920"/>
      <c r="S896" s="920"/>
      <c r="T896" s="920"/>
      <c r="U896" s="921"/>
      <c r="V896" s="919"/>
      <c r="W896" s="920"/>
      <c r="X896" s="920"/>
      <c r="Y896" s="920"/>
      <c r="Z896" s="920"/>
      <c r="AA896" s="920"/>
      <c r="AB896" s="920"/>
      <c r="AC896" s="920"/>
      <c r="AD896" s="920"/>
      <c r="AE896" s="920"/>
      <c r="AF896" s="920"/>
      <c r="AG896" s="920"/>
      <c r="AH896" s="920"/>
      <c r="AI896" s="920"/>
      <c r="AJ896" s="920"/>
      <c r="AK896" s="920"/>
      <c r="AL896" s="920"/>
      <c r="AM896" s="920"/>
      <c r="AN896" s="920"/>
      <c r="AO896" s="921"/>
      <c r="AP896" s="946" t="str">
        <f t="array" aca="1" ref="AP896" ca="1">IF(RepairsPhotoIdentifier124="","",IF(INDIRECT("PropertyInspectionCatagoryPhoto"&amp;RIGHT("0"&amp;RepairsPhotoIdentifier124,2))="","",INDIRECT("PropertyInspectionCatagoryPhoto"&amp;RIGHT("0"&amp;RepairsPhotoIdentifier124,2))))</f>
        <v/>
      </c>
      <c r="AQ896" s="962"/>
      <c r="AR896" s="962"/>
      <c r="AS896" s="962"/>
      <c r="AT896" s="962"/>
      <c r="AU896" s="962"/>
      <c r="AV896" s="962"/>
      <c r="AW896" s="963"/>
    </row>
    <row r="897" spans="1:49" ht="14.25" hidden="1" customHeight="1">
      <c r="A897" s="931">
        <v>125</v>
      </c>
      <c r="B897" s="913"/>
      <c r="C897" s="914"/>
      <c r="D897" s="914"/>
      <c r="E897" s="914"/>
      <c r="F897" s="914"/>
      <c r="G897" s="914"/>
      <c r="H897" s="914"/>
      <c r="I897" s="914"/>
      <c r="J897" s="914"/>
      <c r="K897" s="914"/>
      <c r="L897" s="914"/>
      <c r="M897" s="914"/>
      <c r="N897" s="914"/>
      <c r="O897" s="914"/>
      <c r="P897" s="914"/>
      <c r="Q897" s="914"/>
      <c r="R897" s="914"/>
      <c r="S897" s="914"/>
      <c r="T897" s="914"/>
      <c r="U897" s="915"/>
      <c r="V897" s="913"/>
      <c r="W897" s="914"/>
      <c r="X897" s="914"/>
      <c r="Y897" s="914"/>
      <c r="Z897" s="914"/>
      <c r="AA897" s="914"/>
      <c r="AB897" s="914"/>
      <c r="AC897" s="914"/>
      <c r="AD897" s="914"/>
      <c r="AE897" s="914"/>
      <c r="AF897" s="914"/>
      <c r="AG897" s="914"/>
      <c r="AH897" s="914"/>
      <c r="AI897" s="914"/>
      <c r="AJ897" s="914"/>
      <c r="AK897" s="914"/>
      <c r="AL897" s="914"/>
      <c r="AM897" s="914"/>
      <c r="AN897" s="914"/>
      <c r="AO897" s="915"/>
      <c r="AP897" s="450" t="s">
        <v>990</v>
      </c>
      <c r="AQ897" s="451"/>
      <c r="AR897" s="451"/>
      <c r="AS897" s="452"/>
      <c r="AT897" s="932"/>
      <c r="AU897" s="933"/>
      <c r="AV897" s="933"/>
      <c r="AW897" s="934"/>
    </row>
    <row r="898" spans="1:49" ht="14.25" hidden="1" customHeight="1">
      <c r="A898" s="931"/>
      <c r="B898" s="916"/>
      <c r="C898" s="917"/>
      <c r="D898" s="917"/>
      <c r="E898" s="917"/>
      <c r="F898" s="917"/>
      <c r="G898" s="917"/>
      <c r="H898" s="917"/>
      <c r="I898" s="917"/>
      <c r="J898" s="917"/>
      <c r="K898" s="917"/>
      <c r="L898" s="917"/>
      <c r="M898" s="917"/>
      <c r="N898" s="917"/>
      <c r="O898" s="917"/>
      <c r="P898" s="917"/>
      <c r="Q898" s="917"/>
      <c r="R898" s="917"/>
      <c r="S898" s="917"/>
      <c r="T898" s="917"/>
      <c r="U898" s="918"/>
      <c r="V898" s="916"/>
      <c r="W898" s="917"/>
      <c r="X898" s="917"/>
      <c r="Y898" s="917"/>
      <c r="Z898" s="917"/>
      <c r="AA898" s="917"/>
      <c r="AB898" s="917"/>
      <c r="AC898" s="917"/>
      <c r="AD898" s="917"/>
      <c r="AE898" s="917"/>
      <c r="AF898" s="917"/>
      <c r="AG898" s="917"/>
      <c r="AH898" s="917"/>
      <c r="AI898" s="917"/>
      <c r="AJ898" s="917"/>
      <c r="AK898" s="917"/>
      <c r="AL898" s="917"/>
      <c r="AM898" s="917"/>
      <c r="AN898" s="917"/>
      <c r="AO898" s="918"/>
      <c r="AP898" s="453" t="s">
        <v>994</v>
      </c>
      <c r="AQ898" s="262"/>
      <c r="AR898" s="262"/>
      <c r="AS898" s="262"/>
      <c r="AT898" s="910"/>
      <c r="AU898" s="911"/>
      <c r="AV898" s="911"/>
      <c r="AW898" s="912"/>
    </row>
    <row r="899" spans="1:49" ht="14.25" hidden="1" customHeight="1">
      <c r="A899" s="931"/>
      <c r="B899" s="916"/>
      <c r="C899" s="917"/>
      <c r="D899" s="917"/>
      <c r="E899" s="917"/>
      <c r="F899" s="917"/>
      <c r="G899" s="917"/>
      <c r="H899" s="917"/>
      <c r="I899" s="917"/>
      <c r="J899" s="917"/>
      <c r="K899" s="917"/>
      <c r="L899" s="917"/>
      <c r="M899" s="917"/>
      <c r="N899" s="917"/>
      <c r="O899" s="917"/>
      <c r="P899" s="917"/>
      <c r="Q899" s="917"/>
      <c r="R899" s="917"/>
      <c r="S899" s="917"/>
      <c r="T899" s="917"/>
      <c r="U899" s="918"/>
      <c r="V899" s="916"/>
      <c r="W899" s="917"/>
      <c r="X899" s="917"/>
      <c r="Y899" s="917"/>
      <c r="Z899" s="917"/>
      <c r="AA899" s="917"/>
      <c r="AB899" s="917"/>
      <c r="AC899" s="917"/>
      <c r="AD899" s="917"/>
      <c r="AE899" s="917"/>
      <c r="AF899" s="917"/>
      <c r="AG899" s="917"/>
      <c r="AH899" s="917"/>
      <c r="AI899" s="917"/>
      <c r="AJ899" s="917"/>
      <c r="AK899" s="917"/>
      <c r="AL899" s="917"/>
      <c r="AM899" s="917"/>
      <c r="AN899" s="917"/>
      <c r="AO899" s="918"/>
      <c r="AP899" s="935" t="s">
        <v>992</v>
      </c>
      <c r="AQ899" s="936"/>
      <c r="AR899" s="936"/>
      <c r="AS899" s="937"/>
      <c r="AT899" s="938"/>
      <c r="AU899" s="939"/>
      <c r="AV899" s="939"/>
      <c r="AW899" s="940"/>
    </row>
    <row r="900" spans="1:49" ht="14.25" hidden="1" customHeight="1">
      <c r="A900" s="931"/>
      <c r="B900" s="916"/>
      <c r="C900" s="917"/>
      <c r="D900" s="917"/>
      <c r="E900" s="917"/>
      <c r="F900" s="917"/>
      <c r="G900" s="917"/>
      <c r="H900" s="917"/>
      <c r="I900" s="917"/>
      <c r="J900" s="917"/>
      <c r="K900" s="917"/>
      <c r="L900" s="917"/>
      <c r="M900" s="917"/>
      <c r="N900" s="917"/>
      <c r="O900" s="917"/>
      <c r="P900" s="917"/>
      <c r="Q900" s="917"/>
      <c r="R900" s="917"/>
      <c r="S900" s="917"/>
      <c r="T900" s="917"/>
      <c r="U900" s="918"/>
      <c r="V900" s="916"/>
      <c r="W900" s="917"/>
      <c r="X900" s="917"/>
      <c r="Y900" s="917"/>
      <c r="Z900" s="917"/>
      <c r="AA900" s="917"/>
      <c r="AB900" s="917"/>
      <c r="AC900" s="917"/>
      <c r="AD900" s="917"/>
      <c r="AE900" s="917"/>
      <c r="AF900" s="917"/>
      <c r="AG900" s="917"/>
      <c r="AH900" s="917"/>
      <c r="AI900" s="917"/>
      <c r="AJ900" s="917"/>
      <c r="AK900" s="917"/>
      <c r="AL900" s="917"/>
      <c r="AM900" s="917"/>
      <c r="AN900" s="917"/>
      <c r="AO900" s="918"/>
      <c r="AP900" s="935"/>
      <c r="AQ900" s="936"/>
      <c r="AR900" s="936"/>
      <c r="AS900" s="937"/>
      <c r="AT900" s="941"/>
      <c r="AU900" s="942"/>
      <c r="AV900" s="942"/>
      <c r="AW900" s="943"/>
    </row>
    <row r="901" spans="1:49" ht="14.25" hidden="1" customHeight="1">
      <c r="A901" s="931"/>
      <c r="B901" s="916"/>
      <c r="C901" s="917"/>
      <c r="D901" s="917"/>
      <c r="E901" s="917"/>
      <c r="F901" s="917"/>
      <c r="G901" s="917"/>
      <c r="H901" s="917"/>
      <c r="I901" s="917"/>
      <c r="J901" s="917"/>
      <c r="K901" s="917"/>
      <c r="L901" s="917"/>
      <c r="M901" s="917"/>
      <c r="N901" s="917"/>
      <c r="O901" s="917"/>
      <c r="P901" s="917"/>
      <c r="Q901" s="917"/>
      <c r="R901" s="917"/>
      <c r="S901" s="917"/>
      <c r="T901" s="917"/>
      <c r="U901" s="918"/>
      <c r="V901" s="916"/>
      <c r="W901" s="917"/>
      <c r="X901" s="917"/>
      <c r="Y901" s="917"/>
      <c r="Z901" s="917"/>
      <c r="AA901" s="917"/>
      <c r="AB901" s="917"/>
      <c r="AC901" s="917"/>
      <c r="AD901" s="917"/>
      <c r="AE901" s="917"/>
      <c r="AF901" s="917"/>
      <c r="AG901" s="917"/>
      <c r="AH901" s="917"/>
      <c r="AI901" s="917"/>
      <c r="AJ901" s="917"/>
      <c r="AK901" s="917"/>
      <c r="AL901" s="917"/>
      <c r="AM901" s="917"/>
      <c r="AN901" s="917"/>
      <c r="AO901" s="918"/>
      <c r="AP901" s="944" t="s">
        <v>993</v>
      </c>
      <c r="AQ901" s="945"/>
      <c r="AR901" s="945"/>
      <c r="AS901" s="945"/>
      <c r="AT901" s="938"/>
      <c r="AU901" s="939"/>
      <c r="AV901" s="939"/>
      <c r="AW901" s="940"/>
    </row>
    <row r="902" spans="1:49" ht="14.25" hidden="1" customHeight="1">
      <c r="A902" s="931"/>
      <c r="B902" s="916"/>
      <c r="C902" s="917"/>
      <c r="D902" s="917"/>
      <c r="E902" s="917"/>
      <c r="F902" s="917"/>
      <c r="G902" s="917"/>
      <c r="H902" s="917"/>
      <c r="I902" s="917"/>
      <c r="J902" s="917"/>
      <c r="K902" s="917"/>
      <c r="L902" s="917"/>
      <c r="M902" s="917"/>
      <c r="N902" s="917"/>
      <c r="O902" s="917"/>
      <c r="P902" s="917"/>
      <c r="Q902" s="917"/>
      <c r="R902" s="917"/>
      <c r="S902" s="917"/>
      <c r="T902" s="917"/>
      <c r="U902" s="918"/>
      <c r="V902" s="916"/>
      <c r="W902" s="917"/>
      <c r="X902" s="917"/>
      <c r="Y902" s="917"/>
      <c r="Z902" s="917"/>
      <c r="AA902" s="917"/>
      <c r="AB902" s="917"/>
      <c r="AC902" s="917"/>
      <c r="AD902" s="917"/>
      <c r="AE902" s="917"/>
      <c r="AF902" s="917"/>
      <c r="AG902" s="917"/>
      <c r="AH902" s="917"/>
      <c r="AI902" s="917"/>
      <c r="AJ902" s="917"/>
      <c r="AK902" s="917"/>
      <c r="AL902" s="917"/>
      <c r="AM902" s="917"/>
      <c r="AN902" s="917"/>
      <c r="AO902" s="918"/>
      <c r="AP902" s="944"/>
      <c r="AQ902" s="945"/>
      <c r="AR902" s="945"/>
      <c r="AS902" s="945"/>
      <c r="AT902" s="941"/>
      <c r="AU902" s="942"/>
      <c r="AV902" s="942"/>
      <c r="AW902" s="943"/>
    </row>
    <row r="903" spans="1:49" ht="14.25" hidden="1" customHeight="1">
      <c r="A903" s="931"/>
      <c r="B903" s="919"/>
      <c r="C903" s="920"/>
      <c r="D903" s="920"/>
      <c r="E903" s="920"/>
      <c r="F903" s="920"/>
      <c r="G903" s="920"/>
      <c r="H903" s="920"/>
      <c r="I903" s="920"/>
      <c r="J903" s="920"/>
      <c r="K903" s="920"/>
      <c r="L903" s="920"/>
      <c r="M903" s="920"/>
      <c r="N903" s="920"/>
      <c r="O903" s="920"/>
      <c r="P903" s="920"/>
      <c r="Q903" s="920"/>
      <c r="R903" s="920"/>
      <c r="S903" s="920"/>
      <c r="T903" s="920"/>
      <c r="U903" s="921"/>
      <c r="V903" s="919"/>
      <c r="W903" s="920"/>
      <c r="X903" s="920"/>
      <c r="Y903" s="920"/>
      <c r="Z903" s="920"/>
      <c r="AA903" s="920"/>
      <c r="AB903" s="920"/>
      <c r="AC903" s="920"/>
      <c r="AD903" s="920"/>
      <c r="AE903" s="920"/>
      <c r="AF903" s="920"/>
      <c r="AG903" s="920"/>
      <c r="AH903" s="920"/>
      <c r="AI903" s="920"/>
      <c r="AJ903" s="920"/>
      <c r="AK903" s="920"/>
      <c r="AL903" s="920"/>
      <c r="AM903" s="920"/>
      <c r="AN903" s="920"/>
      <c r="AO903" s="921"/>
      <c r="AP903" s="946" t="str">
        <f t="array" aca="1" ref="AP903" ca="1">IF(RepairsPhotoIdentifier125="","",IF(INDIRECT("PropertyInspectionCatagoryPhoto"&amp;RIGHT("0"&amp;RepairsPhotoIdentifier125,2))="","",INDIRECT("PropertyInspectionCatagoryPhoto"&amp;RIGHT("0"&amp;RepairsPhotoIdentifier125,2))))</f>
        <v/>
      </c>
      <c r="AQ903" s="962"/>
      <c r="AR903" s="962"/>
      <c r="AS903" s="962"/>
      <c r="AT903" s="962"/>
      <c r="AU903" s="962"/>
      <c r="AV903" s="962"/>
      <c r="AW903" s="963"/>
    </row>
    <row r="904" spans="1:49" ht="14.25" hidden="1" customHeight="1">
      <c r="A904" s="931">
        <v>126</v>
      </c>
      <c r="B904" s="913"/>
      <c r="C904" s="914"/>
      <c r="D904" s="914"/>
      <c r="E904" s="914"/>
      <c r="F904" s="914"/>
      <c r="G904" s="914"/>
      <c r="H904" s="914"/>
      <c r="I904" s="914"/>
      <c r="J904" s="914"/>
      <c r="K904" s="914"/>
      <c r="L904" s="914"/>
      <c r="M904" s="914"/>
      <c r="N904" s="914"/>
      <c r="O904" s="914"/>
      <c r="P904" s="914"/>
      <c r="Q904" s="914"/>
      <c r="R904" s="914"/>
      <c r="S904" s="914"/>
      <c r="T904" s="914"/>
      <c r="U904" s="915"/>
      <c r="V904" s="913"/>
      <c r="W904" s="914"/>
      <c r="X904" s="914"/>
      <c r="Y904" s="914"/>
      <c r="Z904" s="914"/>
      <c r="AA904" s="914"/>
      <c r="AB904" s="914"/>
      <c r="AC904" s="914"/>
      <c r="AD904" s="914"/>
      <c r="AE904" s="914"/>
      <c r="AF904" s="914"/>
      <c r="AG904" s="914"/>
      <c r="AH904" s="914"/>
      <c r="AI904" s="914"/>
      <c r="AJ904" s="914"/>
      <c r="AK904" s="914"/>
      <c r="AL904" s="914"/>
      <c r="AM904" s="914"/>
      <c r="AN904" s="914"/>
      <c r="AO904" s="915"/>
      <c r="AP904" s="450" t="s">
        <v>990</v>
      </c>
      <c r="AQ904" s="451"/>
      <c r="AR904" s="451"/>
      <c r="AS904" s="452"/>
      <c r="AT904" s="932"/>
      <c r="AU904" s="933"/>
      <c r="AV904" s="933"/>
      <c r="AW904" s="934"/>
    </row>
    <row r="905" spans="1:49" ht="14.25" hidden="1" customHeight="1">
      <c r="A905" s="931"/>
      <c r="B905" s="916"/>
      <c r="C905" s="917"/>
      <c r="D905" s="917"/>
      <c r="E905" s="917"/>
      <c r="F905" s="917"/>
      <c r="G905" s="917"/>
      <c r="H905" s="917"/>
      <c r="I905" s="917"/>
      <c r="J905" s="917"/>
      <c r="K905" s="917"/>
      <c r="L905" s="917"/>
      <c r="M905" s="917"/>
      <c r="N905" s="917"/>
      <c r="O905" s="917"/>
      <c r="P905" s="917"/>
      <c r="Q905" s="917"/>
      <c r="R905" s="917"/>
      <c r="S905" s="917"/>
      <c r="T905" s="917"/>
      <c r="U905" s="918"/>
      <c r="V905" s="916"/>
      <c r="W905" s="917"/>
      <c r="X905" s="917"/>
      <c r="Y905" s="917"/>
      <c r="Z905" s="917"/>
      <c r="AA905" s="917"/>
      <c r="AB905" s="917"/>
      <c r="AC905" s="917"/>
      <c r="AD905" s="917"/>
      <c r="AE905" s="917"/>
      <c r="AF905" s="917"/>
      <c r="AG905" s="917"/>
      <c r="AH905" s="917"/>
      <c r="AI905" s="917"/>
      <c r="AJ905" s="917"/>
      <c r="AK905" s="917"/>
      <c r="AL905" s="917"/>
      <c r="AM905" s="917"/>
      <c r="AN905" s="917"/>
      <c r="AO905" s="918"/>
      <c r="AP905" s="453" t="s">
        <v>991</v>
      </c>
      <c r="AQ905" s="262"/>
      <c r="AR905" s="262"/>
      <c r="AS905" s="262"/>
      <c r="AT905" s="910"/>
      <c r="AU905" s="911"/>
      <c r="AV905" s="911"/>
      <c r="AW905" s="912"/>
    </row>
    <row r="906" spans="1:49" ht="14.25" hidden="1" customHeight="1">
      <c r="A906" s="931"/>
      <c r="B906" s="916"/>
      <c r="C906" s="917"/>
      <c r="D906" s="917"/>
      <c r="E906" s="917"/>
      <c r="F906" s="917"/>
      <c r="G906" s="917"/>
      <c r="H906" s="917"/>
      <c r="I906" s="917"/>
      <c r="J906" s="917"/>
      <c r="K906" s="917"/>
      <c r="L906" s="917"/>
      <c r="M906" s="917"/>
      <c r="N906" s="917"/>
      <c r="O906" s="917"/>
      <c r="P906" s="917"/>
      <c r="Q906" s="917"/>
      <c r="R906" s="917"/>
      <c r="S906" s="917"/>
      <c r="T906" s="917"/>
      <c r="U906" s="918"/>
      <c r="V906" s="916"/>
      <c r="W906" s="917"/>
      <c r="X906" s="917"/>
      <c r="Y906" s="917"/>
      <c r="Z906" s="917"/>
      <c r="AA906" s="917"/>
      <c r="AB906" s="917"/>
      <c r="AC906" s="917"/>
      <c r="AD906" s="917"/>
      <c r="AE906" s="917"/>
      <c r="AF906" s="917"/>
      <c r="AG906" s="917"/>
      <c r="AH906" s="917"/>
      <c r="AI906" s="917"/>
      <c r="AJ906" s="917"/>
      <c r="AK906" s="917"/>
      <c r="AL906" s="917"/>
      <c r="AM906" s="917"/>
      <c r="AN906" s="917"/>
      <c r="AO906" s="918"/>
      <c r="AP906" s="935" t="s">
        <v>992</v>
      </c>
      <c r="AQ906" s="936"/>
      <c r="AR906" s="936"/>
      <c r="AS906" s="937"/>
      <c r="AT906" s="938"/>
      <c r="AU906" s="939"/>
      <c r="AV906" s="939"/>
      <c r="AW906" s="940"/>
    </row>
    <row r="907" spans="1:49" ht="14.25" hidden="1" customHeight="1">
      <c r="A907" s="931"/>
      <c r="B907" s="916"/>
      <c r="C907" s="917"/>
      <c r="D907" s="917"/>
      <c r="E907" s="917"/>
      <c r="F907" s="917"/>
      <c r="G907" s="917"/>
      <c r="H907" s="917"/>
      <c r="I907" s="917"/>
      <c r="J907" s="917"/>
      <c r="K907" s="917"/>
      <c r="L907" s="917"/>
      <c r="M907" s="917"/>
      <c r="N907" s="917"/>
      <c r="O907" s="917"/>
      <c r="P907" s="917"/>
      <c r="Q907" s="917"/>
      <c r="R907" s="917"/>
      <c r="S907" s="917"/>
      <c r="T907" s="917"/>
      <c r="U907" s="918"/>
      <c r="V907" s="916"/>
      <c r="W907" s="917"/>
      <c r="X907" s="917"/>
      <c r="Y907" s="917"/>
      <c r="Z907" s="917"/>
      <c r="AA907" s="917"/>
      <c r="AB907" s="917"/>
      <c r="AC907" s="917"/>
      <c r="AD907" s="917"/>
      <c r="AE907" s="917"/>
      <c r="AF907" s="917"/>
      <c r="AG907" s="917"/>
      <c r="AH907" s="917"/>
      <c r="AI907" s="917"/>
      <c r="AJ907" s="917"/>
      <c r="AK907" s="917"/>
      <c r="AL907" s="917"/>
      <c r="AM907" s="917"/>
      <c r="AN907" s="917"/>
      <c r="AO907" s="918"/>
      <c r="AP907" s="935"/>
      <c r="AQ907" s="936"/>
      <c r="AR907" s="936"/>
      <c r="AS907" s="937"/>
      <c r="AT907" s="941"/>
      <c r="AU907" s="942"/>
      <c r="AV907" s="942"/>
      <c r="AW907" s="943"/>
    </row>
    <row r="908" spans="1:49" ht="14.25" hidden="1" customHeight="1">
      <c r="A908" s="931"/>
      <c r="B908" s="916"/>
      <c r="C908" s="917"/>
      <c r="D908" s="917"/>
      <c r="E908" s="917"/>
      <c r="F908" s="917"/>
      <c r="G908" s="917"/>
      <c r="H908" s="917"/>
      <c r="I908" s="917"/>
      <c r="J908" s="917"/>
      <c r="K908" s="917"/>
      <c r="L908" s="917"/>
      <c r="M908" s="917"/>
      <c r="N908" s="917"/>
      <c r="O908" s="917"/>
      <c r="P908" s="917"/>
      <c r="Q908" s="917"/>
      <c r="R908" s="917"/>
      <c r="S908" s="917"/>
      <c r="T908" s="917"/>
      <c r="U908" s="918"/>
      <c r="V908" s="916"/>
      <c r="W908" s="917"/>
      <c r="X908" s="917"/>
      <c r="Y908" s="917"/>
      <c r="Z908" s="917"/>
      <c r="AA908" s="917"/>
      <c r="AB908" s="917"/>
      <c r="AC908" s="917"/>
      <c r="AD908" s="917"/>
      <c r="AE908" s="917"/>
      <c r="AF908" s="917"/>
      <c r="AG908" s="917"/>
      <c r="AH908" s="917"/>
      <c r="AI908" s="917"/>
      <c r="AJ908" s="917"/>
      <c r="AK908" s="917"/>
      <c r="AL908" s="917"/>
      <c r="AM908" s="917"/>
      <c r="AN908" s="917"/>
      <c r="AO908" s="918"/>
      <c r="AP908" s="944" t="s">
        <v>993</v>
      </c>
      <c r="AQ908" s="945"/>
      <c r="AR908" s="945"/>
      <c r="AS908" s="945"/>
      <c r="AT908" s="938"/>
      <c r="AU908" s="939"/>
      <c r="AV908" s="939"/>
      <c r="AW908" s="940"/>
    </row>
    <row r="909" spans="1:49" ht="14.25" hidden="1" customHeight="1">
      <c r="A909" s="931"/>
      <c r="B909" s="916"/>
      <c r="C909" s="917"/>
      <c r="D909" s="917"/>
      <c r="E909" s="917"/>
      <c r="F909" s="917"/>
      <c r="G909" s="917"/>
      <c r="H909" s="917"/>
      <c r="I909" s="917"/>
      <c r="J909" s="917"/>
      <c r="K909" s="917"/>
      <c r="L909" s="917"/>
      <c r="M909" s="917"/>
      <c r="N909" s="917"/>
      <c r="O909" s="917"/>
      <c r="P909" s="917"/>
      <c r="Q909" s="917"/>
      <c r="R909" s="917"/>
      <c r="S909" s="917"/>
      <c r="T909" s="917"/>
      <c r="U909" s="918"/>
      <c r="V909" s="916"/>
      <c r="W909" s="917"/>
      <c r="X909" s="917"/>
      <c r="Y909" s="917"/>
      <c r="Z909" s="917"/>
      <c r="AA909" s="917"/>
      <c r="AB909" s="917"/>
      <c r="AC909" s="917"/>
      <c r="AD909" s="917"/>
      <c r="AE909" s="917"/>
      <c r="AF909" s="917"/>
      <c r="AG909" s="917"/>
      <c r="AH909" s="917"/>
      <c r="AI909" s="917"/>
      <c r="AJ909" s="917"/>
      <c r="AK909" s="917"/>
      <c r="AL909" s="917"/>
      <c r="AM909" s="917"/>
      <c r="AN909" s="917"/>
      <c r="AO909" s="918"/>
      <c r="AP909" s="944"/>
      <c r="AQ909" s="945"/>
      <c r="AR909" s="945"/>
      <c r="AS909" s="945"/>
      <c r="AT909" s="941"/>
      <c r="AU909" s="942"/>
      <c r="AV909" s="942"/>
      <c r="AW909" s="943"/>
    </row>
    <row r="910" spans="1:49" ht="14.25" hidden="1" customHeight="1">
      <c r="A910" s="931"/>
      <c r="B910" s="919"/>
      <c r="C910" s="920"/>
      <c r="D910" s="920"/>
      <c r="E910" s="920"/>
      <c r="F910" s="920"/>
      <c r="G910" s="920"/>
      <c r="H910" s="920"/>
      <c r="I910" s="920"/>
      <c r="J910" s="920"/>
      <c r="K910" s="920"/>
      <c r="L910" s="920"/>
      <c r="M910" s="920"/>
      <c r="N910" s="920"/>
      <c r="O910" s="920"/>
      <c r="P910" s="920"/>
      <c r="Q910" s="920"/>
      <c r="R910" s="920"/>
      <c r="S910" s="920"/>
      <c r="T910" s="920"/>
      <c r="U910" s="921"/>
      <c r="V910" s="919"/>
      <c r="W910" s="920"/>
      <c r="X910" s="920"/>
      <c r="Y910" s="920"/>
      <c r="Z910" s="920"/>
      <c r="AA910" s="920"/>
      <c r="AB910" s="920"/>
      <c r="AC910" s="920"/>
      <c r="AD910" s="920"/>
      <c r="AE910" s="920"/>
      <c r="AF910" s="920"/>
      <c r="AG910" s="920"/>
      <c r="AH910" s="920"/>
      <c r="AI910" s="920"/>
      <c r="AJ910" s="920"/>
      <c r="AK910" s="920"/>
      <c r="AL910" s="920"/>
      <c r="AM910" s="920"/>
      <c r="AN910" s="920"/>
      <c r="AO910" s="921"/>
      <c r="AP910" s="946" t="str">
        <f t="array" aca="1" ref="AP910" ca="1">IF(RepairsPhotoIdentifier126="","",IF(INDIRECT("PropertyInspectionCatagoryPhoto"&amp;RIGHT("0"&amp;RepairsPhotoIdentifier126,2))="","",INDIRECT("PropertyInspectionCatagoryPhoto"&amp;RIGHT("0"&amp;RepairsPhotoIdentifier126,2))))</f>
        <v/>
      </c>
      <c r="AQ910" s="962"/>
      <c r="AR910" s="962"/>
      <c r="AS910" s="962"/>
      <c r="AT910" s="962"/>
      <c r="AU910" s="962"/>
      <c r="AV910" s="962"/>
      <c r="AW910" s="963"/>
    </row>
    <row r="911" spans="1:49" ht="14.25" hidden="1" customHeight="1">
      <c r="A911" s="931">
        <v>127</v>
      </c>
      <c r="B911" s="913"/>
      <c r="C911" s="914"/>
      <c r="D911" s="914"/>
      <c r="E911" s="914"/>
      <c r="F911" s="914"/>
      <c r="G911" s="914"/>
      <c r="H911" s="914"/>
      <c r="I911" s="914"/>
      <c r="J911" s="914"/>
      <c r="K911" s="914"/>
      <c r="L911" s="914"/>
      <c r="M911" s="914"/>
      <c r="N911" s="914"/>
      <c r="O911" s="914"/>
      <c r="P911" s="914"/>
      <c r="Q911" s="914"/>
      <c r="R911" s="914"/>
      <c r="S911" s="914"/>
      <c r="T911" s="914"/>
      <c r="U911" s="915"/>
      <c r="V911" s="913"/>
      <c r="W911" s="914"/>
      <c r="X911" s="914"/>
      <c r="Y911" s="914"/>
      <c r="Z911" s="914"/>
      <c r="AA911" s="914"/>
      <c r="AB911" s="914"/>
      <c r="AC911" s="914"/>
      <c r="AD911" s="914"/>
      <c r="AE911" s="914"/>
      <c r="AF911" s="914"/>
      <c r="AG911" s="914"/>
      <c r="AH911" s="914"/>
      <c r="AI911" s="914"/>
      <c r="AJ911" s="914"/>
      <c r="AK911" s="914"/>
      <c r="AL911" s="914"/>
      <c r="AM911" s="914"/>
      <c r="AN911" s="914"/>
      <c r="AO911" s="915"/>
      <c r="AP911" s="450" t="s">
        <v>990</v>
      </c>
      <c r="AQ911" s="451"/>
      <c r="AR911" s="451"/>
      <c r="AS911" s="452"/>
      <c r="AT911" s="932"/>
      <c r="AU911" s="933"/>
      <c r="AV911" s="933"/>
      <c r="AW911" s="934"/>
    </row>
    <row r="912" spans="1:49" ht="14.25" hidden="1" customHeight="1">
      <c r="A912" s="931"/>
      <c r="B912" s="916"/>
      <c r="C912" s="917"/>
      <c r="D912" s="917"/>
      <c r="E912" s="917"/>
      <c r="F912" s="917"/>
      <c r="G912" s="917"/>
      <c r="H912" s="917"/>
      <c r="I912" s="917"/>
      <c r="J912" s="917"/>
      <c r="K912" s="917"/>
      <c r="L912" s="917"/>
      <c r="M912" s="917"/>
      <c r="N912" s="917"/>
      <c r="O912" s="917"/>
      <c r="P912" s="917"/>
      <c r="Q912" s="917"/>
      <c r="R912" s="917"/>
      <c r="S912" s="917"/>
      <c r="T912" s="917"/>
      <c r="U912" s="918"/>
      <c r="V912" s="916"/>
      <c r="W912" s="917"/>
      <c r="X912" s="917"/>
      <c r="Y912" s="917"/>
      <c r="Z912" s="917"/>
      <c r="AA912" s="917"/>
      <c r="AB912" s="917"/>
      <c r="AC912" s="917"/>
      <c r="AD912" s="917"/>
      <c r="AE912" s="917"/>
      <c r="AF912" s="917"/>
      <c r="AG912" s="917"/>
      <c r="AH912" s="917"/>
      <c r="AI912" s="917"/>
      <c r="AJ912" s="917"/>
      <c r="AK912" s="917"/>
      <c r="AL912" s="917"/>
      <c r="AM912" s="917"/>
      <c r="AN912" s="917"/>
      <c r="AO912" s="918"/>
      <c r="AP912" s="453" t="s">
        <v>994</v>
      </c>
      <c r="AQ912" s="262"/>
      <c r="AR912" s="262"/>
      <c r="AS912" s="262"/>
      <c r="AT912" s="910"/>
      <c r="AU912" s="911"/>
      <c r="AV912" s="911"/>
      <c r="AW912" s="912"/>
    </row>
    <row r="913" spans="1:49" ht="14.25" hidden="1" customHeight="1">
      <c r="A913" s="931"/>
      <c r="B913" s="916"/>
      <c r="C913" s="917"/>
      <c r="D913" s="917"/>
      <c r="E913" s="917"/>
      <c r="F913" s="917"/>
      <c r="G913" s="917"/>
      <c r="H913" s="917"/>
      <c r="I913" s="917"/>
      <c r="J913" s="917"/>
      <c r="K913" s="917"/>
      <c r="L913" s="917"/>
      <c r="M913" s="917"/>
      <c r="N913" s="917"/>
      <c r="O913" s="917"/>
      <c r="P913" s="917"/>
      <c r="Q913" s="917"/>
      <c r="R913" s="917"/>
      <c r="S913" s="917"/>
      <c r="T913" s="917"/>
      <c r="U913" s="918"/>
      <c r="V913" s="916"/>
      <c r="W913" s="917"/>
      <c r="X913" s="917"/>
      <c r="Y913" s="917"/>
      <c r="Z913" s="917"/>
      <c r="AA913" s="917"/>
      <c r="AB913" s="917"/>
      <c r="AC913" s="917"/>
      <c r="AD913" s="917"/>
      <c r="AE913" s="917"/>
      <c r="AF913" s="917"/>
      <c r="AG913" s="917"/>
      <c r="AH913" s="917"/>
      <c r="AI913" s="917"/>
      <c r="AJ913" s="917"/>
      <c r="AK913" s="917"/>
      <c r="AL913" s="917"/>
      <c r="AM913" s="917"/>
      <c r="AN913" s="917"/>
      <c r="AO913" s="918"/>
      <c r="AP913" s="935" t="s">
        <v>992</v>
      </c>
      <c r="AQ913" s="936"/>
      <c r="AR913" s="936"/>
      <c r="AS913" s="937"/>
      <c r="AT913" s="938"/>
      <c r="AU913" s="939"/>
      <c r="AV913" s="939"/>
      <c r="AW913" s="940"/>
    </row>
    <row r="914" spans="1:49" ht="14.25" hidden="1" customHeight="1">
      <c r="A914" s="931"/>
      <c r="B914" s="916"/>
      <c r="C914" s="917"/>
      <c r="D914" s="917"/>
      <c r="E914" s="917"/>
      <c r="F914" s="917"/>
      <c r="G914" s="917"/>
      <c r="H914" s="917"/>
      <c r="I914" s="917"/>
      <c r="J914" s="917"/>
      <c r="K914" s="917"/>
      <c r="L914" s="917"/>
      <c r="M914" s="917"/>
      <c r="N914" s="917"/>
      <c r="O914" s="917"/>
      <c r="P914" s="917"/>
      <c r="Q914" s="917"/>
      <c r="R914" s="917"/>
      <c r="S914" s="917"/>
      <c r="T914" s="917"/>
      <c r="U914" s="918"/>
      <c r="V914" s="916"/>
      <c r="W914" s="917"/>
      <c r="X914" s="917"/>
      <c r="Y914" s="917"/>
      <c r="Z914" s="917"/>
      <c r="AA914" s="917"/>
      <c r="AB914" s="917"/>
      <c r="AC914" s="917"/>
      <c r="AD914" s="917"/>
      <c r="AE914" s="917"/>
      <c r="AF914" s="917"/>
      <c r="AG914" s="917"/>
      <c r="AH914" s="917"/>
      <c r="AI914" s="917"/>
      <c r="AJ914" s="917"/>
      <c r="AK914" s="917"/>
      <c r="AL914" s="917"/>
      <c r="AM914" s="917"/>
      <c r="AN914" s="917"/>
      <c r="AO914" s="918"/>
      <c r="AP914" s="935"/>
      <c r="AQ914" s="936"/>
      <c r="AR914" s="936"/>
      <c r="AS914" s="937"/>
      <c r="AT914" s="941"/>
      <c r="AU914" s="942"/>
      <c r="AV914" s="942"/>
      <c r="AW914" s="943"/>
    </row>
    <row r="915" spans="1:49" ht="14.25" hidden="1" customHeight="1">
      <c r="A915" s="931"/>
      <c r="B915" s="916"/>
      <c r="C915" s="917"/>
      <c r="D915" s="917"/>
      <c r="E915" s="917"/>
      <c r="F915" s="917"/>
      <c r="G915" s="917"/>
      <c r="H915" s="917"/>
      <c r="I915" s="917"/>
      <c r="J915" s="917"/>
      <c r="K915" s="917"/>
      <c r="L915" s="917"/>
      <c r="M915" s="917"/>
      <c r="N915" s="917"/>
      <c r="O915" s="917"/>
      <c r="P915" s="917"/>
      <c r="Q915" s="917"/>
      <c r="R915" s="917"/>
      <c r="S915" s="917"/>
      <c r="T915" s="917"/>
      <c r="U915" s="918"/>
      <c r="V915" s="916"/>
      <c r="W915" s="917"/>
      <c r="X915" s="917"/>
      <c r="Y915" s="917"/>
      <c r="Z915" s="917"/>
      <c r="AA915" s="917"/>
      <c r="AB915" s="917"/>
      <c r="AC915" s="917"/>
      <c r="AD915" s="917"/>
      <c r="AE915" s="917"/>
      <c r="AF915" s="917"/>
      <c r="AG915" s="917"/>
      <c r="AH915" s="917"/>
      <c r="AI915" s="917"/>
      <c r="AJ915" s="917"/>
      <c r="AK915" s="917"/>
      <c r="AL915" s="917"/>
      <c r="AM915" s="917"/>
      <c r="AN915" s="917"/>
      <c r="AO915" s="918"/>
      <c r="AP915" s="944" t="s">
        <v>993</v>
      </c>
      <c r="AQ915" s="945"/>
      <c r="AR915" s="945"/>
      <c r="AS915" s="945"/>
      <c r="AT915" s="938"/>
      <c r="AU915" s="939"/>
      <c r="AV915" s="939"/>
      <c r="AW915" s="940"/>
    </row>
    <row r="916" spans="1:49" ht="14.25" hidden="1" customHeight="1">
      <c r="A916" s="931"/>
      <c r="B916" s="916"/>
      <c r="C916" s="917"/>
      <c r="D916" s="917"/>
      <c r="E916" s="917"/>
      <c r="F916" s="917"/>
      <c r="G916" s="917"/>
      <c r="H916" s="917"/>
      <c r="I916" s="917"/>
      <c r="J916" s="917"/>
      <c r="K916" s="917"/>
      <c r="L916" s="917"/>
      <c r="M916" s="917"/>
      <c r="N916" s="917"/>
      <c r="O916" s="917"/>
      <c r="P916" s="917"/>
      <c r="Q916" s="917"/>
      <c r="R916" s="917"/>
      <c r="S916" s="917"/>
      <c r="T916" s="917"/>
      <c r="U916" s="918"/>
      <c r="V916" s="916"/>
      <c r="W916" s="917"/>
      <c r="X916" s="917"/>
      <c r="Y916" s="917"/>
      <c r="Z916" s="917"/>
      <c r="AA916" s="917"/>
      <c r="AB916" s="917"/>
      <c r="AC916" s="917"/>
      <c r="AD916" s="917"/>
      <c r="AE916" s="917"/>
      <c r="AF916" s="917"/>
      <c r="AG916" s="917"/>
      <c r="AH916" s="917"/>
      <c r="AI916" s="917"/>
      <c r="AJ916" s="917"/>
      <c r="AK916" s="917"/>
      <c r="AL916" s="917"/>
      <c r="AM916" s="917"/>
      <c r="AN916" s="917"/>
      <c r="AO916" s="918"/>
      <c r="AP916" s="944"/>
      <c r="AQ916" s="945"/>
      <c r="AR916" s="945"/>
      <c r="AS916" s="945"/>
      <c r="AT916" s="941"/>
      <c r="AU916" s="942"/>
      <c r="AV916" s="942"/>
      <c r="AW916" s="943"/>
    </row>
    <row r="917" spans="1:49" ht="14.25" hidden="1" customHeight="1">
      <c r="A917" s="931"/>
      <c r="B917" s="919"/>
      <c r="C917" s="920"/>
      <c r="D917" s="920"/>
      <c r="E917" s="920"/>
      <c r="F917" s="920"/>
      <c r="G917" s="920"/>
      <c r="H917" s="920"/>
      <c r="I917" s="920"/>
      <c r="J917" s="920"/>
      <c r="K917" s="920"/>
      <c r="L917" s="920"/>
      <c r="M917" s="920"/>
      <c r="N917" s="920"/>
      <c r="O917" s="920"/>
      <c r="P917" s="920"/>
      <c r="Q917" s="920"/>
      <c r="R917" s="920"/>
      <c r="S917" s="920"/>
      <c r="T917" s="920"/>
      <c r="U917" s="921"/>
      <c r="V917" s="919"/>
      <c r="W917" s="920"/>
      <c r="X917" s="920"/>
      <c r="Y917" s="920"/>
      <c r="Z917" s="920"/>
      <c r="AA917" s="920"/>
      <c r="AB917" s="920"/>
      <c r="AC917" s="920"/>
      <c r="AD917" s="920"/>
      <c r="AE917" s="920"/>
      <c r="AF917" s="920"/>
      <c r="AG917" s="920"/>
      <c r="AH917" s="920"/>
      <c r="AI917" s="920"/>
      <c r="AJ917" s="920"/>
      <c r="AK917" s="920"/>
      <c r="AL917" s="920"/>
      <c r="AM917" s="920"/>
      <c r="AN917" s="920"/>
      <c r="AO917" s="921"/>
      <c r="AP917" s="946" t="str">
        <f t="array" aca="1" ref="AP917" ca="1">IF(RepairsPhotoIdentifier127="","",IF(INDIRECT("PropertyInspectionCatagoryPhoto"&amp;RIGHT("0"&amp;RepairsPhotoIdentifier127,2))="","",INDIRECT("PropertyInspectionCatagoryPhoto"&amp;RIGHT("0"&amp;RepairsPhotoIdentifier127,2))))</f>
        <v/>
      </c>
      <c r="AQ917" s="962"/>
      <c r="AR917" s="962"/>
      <c r="AS917" s="962"/>
      <c r="AT917" s="962"/>
      <c r="AU917" s="962"/>
      <c r="AV917" s="962"/>
      <c r="AW917" s="963"/>
    </row>
    <row r="918" spans="1:49" ht="14.25" hidden="1" customHeight="1">
      <c r="A918" s="931">
        <v>128</v>
      </c>
      <c r="B918" s="913"/>
      <c r="C918" s="914"/>
      <c r="D918" s="914"/>
      <c r="E918" s="914"/>
      <c r="F918" s="914"/>
      <c r="G918" s="914"/>
      <c r="H918" s="914"/>
      <c r="I918" s="914"/>
      <c r="J918" s="914"/>
      <c r="K918" s="914"/>
      <c r="L918" s="914"/>
      <c r="M918" s="914"/>
      <c r="N918" s="914"/>
      <c r="O918" s="914"/>
      <c r="P918" s="914"/>
      <c r="Q918" s="914"/>
      <c r="R918" s="914"/>
      <c r="S918" s="914"/>
      <c r="T918" s="914"/>
      <c r="U918" s="915"/>
      <c r="V918" s="913"/>
      <c r="W918" s="914"/>
      <c r="X918" s="914"/>
      <c r="Y918" s="914"/>
      <c r="Z918" s="914"/>
      <c r="AA918" s="914"/>
      <c r="AB918" s="914"/>
      <c r="AC918" s="914"/>
      <c r="AD918" s="914"/>
      <c r="AE918" s="914"/>
      <c r="AF918" s="914"/>
      <c r="AG918" s="914"/>
      <c r="AH918" s="914"/>
      <c r="AI918" s="914"/>
      <c r="AJ918" s="914"/>
      <c r="AK918" s="914"/>
      <c r="AL918" s="914"/>
      <c r="AM918" s="914"/>
      <c r="AN918" s="914"/>
      <c r="AO918" s="915"/>
      <c r="AP918" s="450" t="s">
        <v>990</v>
      </c>
      <c r="AQ918" s="451"/>
      <c r="AR918" s="451"/>
      <c r="AS918" s="452"/>
      <c r="AT918" s="932"/>
      <c r="AU918" s="933"/>
      <c r="AV918" s="933"/>
      <c r="AW918" s="934"/>
    </row>
    <row r="919" spans="1:49" ht="14.25" hidden="1" customHeight="1">
      <c r="A919" s="931"/>
      <c r="B919" s="916"/>
      <c r="C919" s="917"/>
      <c r="D919" s="917"/>
      <c r="E919" s="917"/>
      <c r="F919" s="917"/>
      <c r="G919" s="917"/>
      <c r="H919" s="917"/>
      <c r="I919" s="917"/>
      <c r="J919" s="917"/>
      <c r="K919" s="917"/>
      <c r="L919" s="917"/>
      <c r="M919" s="917"/>
      <c r="N919" s="917"/>
      <c r="O919" s="917"/>
      <c r="P919" s="917"/>
      <c r="Q919" s="917"/>
      <c r="R919" s="917"/>
      <c r="S919" s="917"/>
      <c r="T919" s="917"/>
      <c r="U919" s="918"/>
      <c r="V919" s="916"/>
      <c r="W919" s="917"/>
      <c r="X919" s="917"/>
      <c r="Y919" s="917"/>
      <c r="Z919" s="917"/>
      <c r="AA919" s="917"/>
      <c r="AB919" s="917"/>
      <c r="AC919" s="917"/>
      <c r="AD919" s="917"/>
      <c r="AE919" s="917"/>
      <c r="AF919" s="917"/>
      <c r="AG919" s="917"/>
      <c r="AH919" s="917"/>
      <c r="AI919" s="917"/>
      <c r="AJ919" s="917"/>
      <c r="AK919" s="917"/>
      <c r="AL919" s="917"/>
      <c r="AM919" s="917"/>
      <c r="AN919" s="917"/>
      <c r="AO919" s="918"/>
      <c r="AP919" s="453" t="s">
        <v>991</v>
      </c>
      <c r="AQ919" s="262"/>
      <c r="AR919" s="262"/>
      <c r="AS919" s="262"/>
      <c r="AT919" s="910"/>
      <c r="AU919" s="911"/>
      <c r="AV919" s="911"/>
      <c r="AW919" s="912"/>
    </row>
    <row r="920" spans="1:49" ht="14.25" hidden="1" customHeight="1">
      <c r="A920" s="931"/>
      <c r="B920" s="916"/>
      <c r="C920" s="917"/>
      <c r="D920" s="917"/>
      <c r="E920" s="917"/>
      <c r="F920" s="917"/>
      <c r="G920" s="917"/>
      <c r="H920" s="917"/>
      <c r="I920" s="917"/>
      <c r="J920" s="917"/>
      <c r="K920" s="917"/>
      <c r="L920" s="917"/>
      <c r="M920" s="917"/>
      <c r="N920" s="917"/>
      <c r="O920" s="917"/>
      <c r="P920" s="917"/>
      <c r="Q920" s="917"/>
      <c r="R920" s="917"/>
      <c r="S920" s="917"/>
      <c r="T920" s="917"/>
      <c r="U920" s="918"/>
      <c r="V920" s="916"/>
      <c r="W920" s="917"/>
      <c r="X920" s="917"/>
      <c r="Y920" s="917"/>
      <c r="Z920" s="917"/>
      <c r="AA920" s="917"/>
      <c r="AB920" s="917"/>
      <c r="AC920" s="917"/>
      <c r="AD920" s="917"/>
      <c r="AE920" s="917"/>
      <c r="AF920" s="917"/>
      <c r="AG920" s="917"/>
      <c r="AH920" s="917"/>
      <c r="AI920" s="917"/>
      <c r="AJ920" s="917"/>
      <c r="AK920" s="917"/>
      <c r="AL920" s="917"/>
      <c r="AM920" s="917"/>
      <c r="AN920" s="917"/>
      <c r="AO920" s="918"/>
      <c r="AP920" s="935" t="s">
        <v>992</v>
      </c>
      <c r="AQ920" s="936"/>
      <c r="AR920" s="936"/>
      <c r="AS920" s="937"/>
      <c r="AT920" s="938"/>
      <c r="AU920" s="939"/>
      <c r="AV920" s="939"/>
      <c r="AW920" s="940"/>
    </row>
    <row r="921" spans="1:49" ht="14.25" hidden="1" customHeight="1">
      <c r="A921" s="931"/>
      <c r="B921" s="916"/>
      <c r="C921" s="917"/>
      <c r="D921" s="917"/>
      <c r="E921" s="917"/>
      <c r="F921" s="917"/>
      <c r="G921" s="917"/>
      <c r="H921" s="917"/>
      <c r="I921" s="917"/>
      <c r="J921" s="917"/>
      <c r="K921" s="917"/>
      <c r="L921" s="917"/>
      <c r="M921" s="917"/>
      <c r="N921" s="917"/>
      <c r="O921" s="917"/>
      <c r="P921" s="917"/>
      <c r="Q921" s="917"/>
      <c r="R921" s="917"/>
      <c r="S921" s="917"/>
      <c r="T921" s="917"/>
      <c r="U921" s="918"/>
      <c r="V921" s="916"/>
      <c r="W921" s="917"/>
      <c r="X921" s="917"/>
      <c r="Y921" s="917"/>
      <c r="Z921" s="917"/>
      <c r="AA921" s="917"/>
      <c r="AB921" s="917"/>
      <c r="AC921" s="917"/>
      <c r="AD921" s="917"/>
      <c r="AE921" s="917"/>
      <c r="AF921" s="917"/>
      <c r="AG921" s="917"/>
      <c r="AH921" s="917"/>
      <c r="AI921" s="917"/>
      <c r="AJ921" s="917"/>
      <c r="AK921" s="917"/>
      <c r="AL921" s="917"/>
      <c r="AM921" s="917"/>
      <c r="AN921" s="917"/>
      <c r="AO921" s="918"/>
      <c r="AP921" s="935"/>
      <c r="AQ921" s="936"/>
      <c r="AR921" s="936"/>
      <c r="AS921" s="937"/>
      <c r="AT921" s="941"/>
      <c r="AU921" s="942"/>
      <c r="AV921" s="942"/>
      <c r="AW921" s="943"/>
    </row>
    <row r="922" spans="1:49" ht="14.25" hidden="1" customHeight="1">
      <c r="A922" s="931"/>
      <c r="B922" s="916"/>
      <c r="C922" s="917"/>
      <c r="D922" s="917"/>
      <c r="E922" s="917"/>
      <c r="F922" s="917"/>
      <c r="G922" s="917"/>
      <c r="H922" s="917"/>
      <c r="I922" s="917"/>
      <c r="J922" s="917"/>
      <c r="K922" s="917"/>
      <c r="L922" s="917"/>
      <c r="M922" s="917"/>
      <c r="N922" s="917"/>
      <c r="O922" s="917"/>
      <c r="P922" s="917"/>
      <c r="Q922" s="917"/>
      <c r="R922" s="917"/>
      <c r="S922" s="917"/>
      <c r="T922" s="917"/>
      <c r="U922" s="918"/>
      <c r="V922" s="916"/>
      <c r="W922" s="917"/>
      <c r="X922" s="917"/>
      <c r="Y922" s="917"/>
      <c r="Z922" s="917"/>
      <c r="AA922" s="917"/>
      <c r="AB922" s="917"/>
      <c r="AC922" s="917"/>
      <c r="AD922" s="917"/>
      <c r="AE922" s="917"/>
      <c r="AF922" s="917"/>
      <c r="AG922" s="917"/>
      <c r="AH922" s="917"/>
      <c r="AI922" s="917"/>
      <c r="AJ922" s="917"/>
      <c r="AK922" s="917"/>
      <c r="AL922" s="917"/>
      <c r="AM922" s="917"/>
      <c r="AN922" s="917"/>
      <c r="AO922" s="918"/>
      <c r="AP922" s="944" t="s">
        <v>993</v>
      </c>
      <c r="AQ922" s="945"/>
      <c r="AR922" s="945"/>
      <c r="AS922" s="945"/>
      <c r="AT922" s="938"/>
      <c r="AU922" s="939"/>
      <c r="AV922" s="939"/>
      <c r="AW922" s="940"/>
    </row>
    <row r="923" spans="1:49" ht="14.25" hidden="1" customHeight="1">
      <c r="A923" s="931"/>
      <c r="B923" s="916"/>
      <c r="C923" s="917"/>
      <c r="D923" s="917"/>
      <c r="E923" s="917"/>
      <c r="F923" s="917"/>
      <c r="G923" s="917"/>
      <c r="H923" s="917"/>
      <c r="I923" s="917"/>
      <c r="J923" s="917"/>
      <c r="K923" s="917"/>
      <c r="L923" s="917"/>
      <c r="M923" s="917"/>
      <c r="N923" s="917"/>
      <c r="O923" s="917"/>
      <c r="P923" s="917"/>
      <c r="Q923" s="917"/>
      <c r="R923" s="917"/>
      <c r="S923" s="917"/>
      <c r="T923" s="917"/>
      <c r="U923" s="918"/>
      <c r="V923" s="916"/>
      <c r="W923" s="917"/>
      <c r="X923" s="917"/>
      <c r="Y923" s="917"/>
      <c r="Z923" s="917"/>
      <c r="AA923" s="917"/>
      <c r="AB923" s="917"/>
      <c r="AC923" s="917"/>
      <c r="AD923" s="917"/>
      <c r="AE923" s="917"/>
      <c r="AF923" s="917"/>
      <c r="AG923" s="917"/>
      <c r="AH923" s="917"/>
      <c r="AI923" s="917"/>
      <c r="AJ923" s="917"/>
      <c r="AK923" s="917"/>
      <c r="AL923" s="917"/>
      <c r="AM923" s="917"/>
      <c r="AN923" s="917"/>
      <c r="AO923" s="918"/>
      <c r="AP923" s="944"/>
      <c r="AQ923" s="945"/>
      <c r="AR923" s="945"/>
      <c r="AS923" s="945"/>
      <c r="AT923" s="941"/>
      <c r="AU923" s="942"/>
      <c r="AV923" s="942"/>
      <c r="AW923" s="943"/>
    </row>
    <row r="924" spans="1:49" ht="14.25" hidden="1" customHeight="1">
      <c r="A924" s="931"/>
      <c r="B924" s="919"/>
      <c r="C924" s="920"/>
      <c r="D924" s="920"/>
      <c r="E924" s="920"/>
      <c r="F924" s="920"/>
      <c r="G924" s="920"/>
      <c r="H924" s="920"/>
      <c r="I924" s="920"/>
      <c r="J924" s="920"/>
      <c r="K924" s="920"/>
      <c r="L924" s="920"/>
      <c r="M924" s="920"/>
      <c r="N924" s="920"/>
      <c r="O924" s="920"/>
      <c r="P924" s="920"/>
      <c r="Q924" s="920"/>
      <c r="R924" s="920"/>
      <c r="S924" s="920"/>
      <c r="T924" s="920"/>
      <c r="U924" s="921"/>
      <c r="V924" s="919"/>
      <c r="W924" s="920"/>
      <c r="X924" s="920"/>
      <c r="Y924" s="920"/>
      <c r="Z924" s="920"/>
      <c r="AA924" s="920"/>
      <c r="AB924" s="920"/>
      <c r="AC924" s="920"/>
      <c r="AD924" s="920"/>
      <c r="AE924" s="920"/>
      <c r="AF924" s="920"/>
      <c r="AG924" s="920"/>
      <c r="AH924" s="920"/>
      <c r="AI924" s="920"/>
      <c r="AJ924" s="920"/>
      <c r="AK924" s="920"/>
      <c r="AL924" s="920"/>
      <c r="AM924" s="920"/>
      <c r="AN924" s="920"/>
      <c r="AO924" s="921"/>
      <c r="AP924" s="946" t="str">
        <f t="array" aca="1" ref="AP924" ca="1">IF(RepairsPhotoIdentifier128="","",IF(INDIRECT("PropertyInspectionCatagoryPhoto"&amp;RIGHT("0"&amp;RepairsPhotoIdentifier128,2))="","",INDIRECT("PropertyInspectionCatagoryPhoto"&amp;RIGHT("0"&amp;RepairsPhotoIdentifier128,2))))</f>
        <v/>
      </c>
      <c r="AQ924" s="962"/>
      <c r="AR924" s="962"/>
      <c r="AS924" s="962"/>
      <c r="AT924" s="962"/>
      <c r="AU924" s="962"/>
      <c r="AV924" s="962"/>
      <c r="AW924" s="963"/>
    </row>
    <row r="925" spans="1:49" ht="14.25" hidden="1" customHeight="1">
      <c r="A925" s="931">
        <v>129</v>
      </c>
      <c r="B925" s="913"/>
      <c r="C925" s="914"/>
      <c r="D925" s="914"/>
      <c r="E925" s="914"/>
      <c r="F925" s="914"/>
      <c r="G925" s="914"/>
      <c r="H925" s="914"/>
      <c r="I925" s="914"/>
      <c r="J925" s="914"/>
      <c r="K925" s="914"/>
      <c r="L925" s="914"/>
      <c r="M925" s="914"/>
      <c r="N925" s="914"/>
      <c r="O925" s="914"/>
      <c r="P925" s="914"/>
      <c r="Q925" s="914"/>
      <c r="R925" s="914"/>
      <c r="S925" s="914"/>
      <c r="T925" s="914"/>
      <c r="U925" s="915"/>
      <c r="V925" s="913"/>
      <c r="W925" s="914"/>
      <c r="X925" s="914"/>
      <c r="Y925" s="914"/>
      <c r="Z925" s="914"/>
      <c r="AA925" s="914"/>
      <c r="AB925" s="914"/>
      <c r="AC925" s="914"/>
      <c r="AD925" s="914"/>
      <c r="AE925" s="914"/>
      <c r="AF925" s="914"/>
      <c r="AG925" s="914"/>
      <c r="AH925" s="914"/>
      <c r="AI925" s="914"/>
      <c r="AJ925" s="914"/>
      <c r="AK925" s="914"/>
      <c r="AL925" s="914"/>
      <c r="AM925" s="914"/>
      <c r="AN925" s="914"/>
      <c r="AO925" s="915"/>
      <c r="AP925" s="450" t="s">
        <v>990</v>
      </c>
      <c r="AQ925" s="451"/>
      <c r="AR925" s="451"/>
      <c r="AS925" s="452"/>
      <c r="AT925" s="932"/>
      <c r="AU925" s="933"/>
      <c r="AV925" s="933"/>
      <c r="AW925" s="934"/>
    </row>
    <row r="926" spans="1:49" ht="14.25" hidden="1" customHeight="1">
      <c r="A926" s="931"/>
      <c r="B926" s="916"/>
      <c r="C926" s="917"/>
      <c r="D926" s="917"/>
      <c r="E926" s="917"/>
      <c r="F926" s="917"/>
      <c r="G926" s="917"/>
      <c r="H926" s="917"/>
      <c r="I926" s="917"/>
      <c r="J926" s="917"/>
      <c r="K926" s="917"/>
      <c r="L926" s="917"/>
      <c r="M926" s="917"/>
      <c r="N926" s="917"/>
      <c r="O926" s="917"/>
      <c r="P926" s="917"/>
      <c r="Q926" s="917"/>
      <c r="R926" s="917"/>
      <c r="S926" s="917"/>
      <c r="T926" s="917"/>
      <c r="U926" s="918"/>
      <c r="V926" s="916"/>
      <c r="W926" s="917"/>
      <c r="X926" s="917"/>
      <c r="Y926" s="917"/>
      <c r="Z926" s="917"/>
      <c r="AA926" s="917"/>
      <c r="AB926" s="917"/>
      <c r="AC926" s="917"/>
      <c r="AD926" s="917"/>
      <c r="AE926" s="917"/>
      <c r="AF926" s="917"/>
      <c r="AG926" s="917"/>
      <c r="AH926" s="917"/>
      <c r="AI926" s="917"/>
      <c r="AJ926" s="917"/>
      <c r="AK926" s="917"/>
      <c r="AL926" s="917"/>
      <c r="AM926" s="917"/>
      <c r="AN926" s="917"/>
      <c r="AO926" s="918"/>
      <c r="AP926" s="453" t="s">
        <v>994</v>
      </c>
      <c r="AQ926" s="262"/>
      <c r="AR926" s="262"/>
      <c r="AS926" s="262"/>
      <c r="AT926" s="910"/>
      <c r="AU926" s="911"/>
      <c r="AV926" s="911"/>
      <c r="AW926" s="912"/>
    </row>
    <row r="927" spans="1:49" ht="14.25" hidden="1" customHeight="1">
      <c r="A927" s="931"/>
      <c r="B927" s="916"/>
      <c r="C927" s="917"/>
      <c r="D927" s="917"/>
      <c r="E927" s="917"/>
      <c r="F927" s="917"/>
      <c r="G927" s="917"/>
      <c r="H927" s="917"/>
      <c r="I927" s="917"/>
      <c r="J927" s="917"/>
      <c r="K927" s="917"/>
      <c r="L927" s="917"/>
      <c r="M927" s="917"/>
      <c r="N927" s="917"/>
      <c r="O927" s="917"/>
      <c r="P927" s="917"/>
      <c r="Q927" s="917"/>
      <c r="R927" s="917"/>
      <c r="S927" s="917"/>
      <c r="T927" s="917"/>
      <c r="U927" s="918"/>
      <c r="V927" s="916"/>
      <c r="W927" s="917"/>
      <c r="X927" s="917"/>
      <c r="Y927" s="917"/>
      <c r="Z927" s="917"/>
      <c r="AA927" s="917"/>
      <c r="AB927" s="917"/>
      <c r="AC927" s="917"/>
      <c r="AD927" s="917"/>
      <c r="AE927" s="917"/>
      <c r="AF927" s="917"/>
      <c r="AG927" s="917"/>
      <c r="AH927" s="917"/>
      <c r="AI927" s="917"/>
      <c r="AJ927" s="917"/>
      <c r="AK927" s="917"/>
      <c r="AL927" s="917"/>
      <c r="AM927" s="917"/>
      <c r="AN927" s="917"/>
      <c r="AO927" s="918"/>
      <c r="AP927" s="935" t="s">
        <v>992</v>
      </c>
      <c r="AQ927" s="936"/>
      <c r="AR927" s="936"/>
      <c r="AS927" s="937"/>
      <c r="AT927" s="938"/>
      <c r="AU927" s="939"/>
      <c r="AV927" s="939"/>
      <c r="AW927" s="940"/>
    </row>
    <row r="928" spans="1:49" ht="14.25" hidden="1" customHeight="1">
      <c r="A928" s="931"/>
      <c r="B928" s="916"/>
      <c r="C928" s="917"/>
      <c r="D928" s="917"/>
      <c r="E928" s="917"/>
      <c r="F928" s="917"/>
      <c r="G928" s="917"/>
      <c r="H928" s="917"/>
      <c r="I928" s="917"/>
      <c r="J928" s="917"/>
      <c r="K928" s="917"/>
      <c r="L928" s="917"/>
      <c r="M928" s="917"/>
      <c r="N928" s="917"/>
      <c r="O928" s="917"/>
      <c r="P928" s="917"/>
      <c r="Q928" s="917"/>
      <c r="R928" s="917"/>
      <c r="S928" s="917"/>
      <c r="T928" s="917"/>
      <c r="U928" s="918"/>
      <c r="V928" s="916"/>
      <c r="W928" s="917"/>
      <c r="X928" s="917"/>
      <c r="Y928" s="917"/>
      <c r="Z928" s="917"/>
      <c r="AA928" s="917"/>
      <c r="AB928" s="917"/>
      <c r="AC928" s="917"/>
      <c r="AD928" s="917"/>
      <c r="AE928" s="917"/>
      <c r="AF928" s="917"/>
      <c r="AG928" s="917"/>
      <c r="AH928" s="917"/>
      <c r="AI928" s="917"/>
      <c r="AJ928" s="917"/>
      <c r="AK928" s="917"/>
      <c r="AL928" s="917"/>
      <c r="AM928" s="917"/>
      <c r="AN928" s="917"/>
      <c r="AO928" s="918"/>
      <c r="AP928" s="935"/>
      <c r="AQ928" s="936"/>
      <c r="AR928" s="936"/>
      <c r="AS928" s="937"/>
      <c r="AT928" s="941"/>
      <c r="AU928" s="942"/>
      <c r="AV928" s="942"/>
      <c r="AW928" s="943"/>
    </row>
    <row r="929" spans="1:49" ht="14.25" hidden="1" customHeight="1">
      <c r="A929" s="931"/>
      <c r="B929" s="916"/>
      <c r="C929" s="917"/>
      <c r="D929" s="917"/>
      <c r="E929" s="917"/>
      <c r="F929" s="917"/>
      <c r="G929" s="917"/>
      <c r="H929" s="917"/>
      <c r="I929" s="917"/>
      <c r="J929" s="917"/>
      <c r="K929" s="917"/>
      <c r="L929" s="917"/>
      <c r="M929" s="917"/>
      <c r="N929" s="917"/>
      <c r="O929" s="917"/>
      <c r="P929" s="917"/>
      <c r="Q929" s="917"/>
      <c r="R929" s="917"/>
      <c r="S929" s="917"/>
      <c r="T929" s="917"/>
      <c r="U929" s="918"/>
      <c r="V929" s="916"/>
      <c r="W929" s="917"/>
      <c r="X929" s="917"/>
      <c r="Y929" s="917"/>
      <c r="Z929" s="917"/>
      <c r="AA929" s="917"/>
      <c r="AB929" s="917"/>
      <c r="AC929" s="917"/>
      <c r="AD929" s="917"/>
      <c r="AE929" s="917"/>
      <c r="AF929" s="917"/>
      <c r="AG929" s="917"/>
      <c r="AH929" s="917"/>
      <c r="AI929" s="917"/>
      <c r="AJ929" s="917"/>
      <c r="AK929" s="917"/>
      <c r="AL929" s="917"/>
      <c r="AM929" s="917"/>
      <c r="AN929" s="917"/>
      <c r="AO929" s="918"/>
      <c r="AP929" s="944" t="s">
        <v>993</v>
      </c>
      <c r="AQ929" s="945"/>
      <c r="AR929" s="945"/>
      <c r="AS929" s="945"/>
      <c r="AT929" s="938"/>
      <c r="AU929" s="939"/>
      <c r="AV929" s="939"/>
      <c r="AW929" s="940"/>
    </row>
    <row r="930" spans="1:49" ht="14.25" hidden="1" customHeight="1">
      <c r="A930" s="931"/>
      <c r="B930" s="916"/>
      <c r="C930" s="917"/>
      <c r="D930" s="917"/>
      <c r="E930" s="917"/>
      <c r="F930" s="917"/>
      <c r="G930" s="917"/>
      <c r="H930" s="917"/>
      <c r="I930" s="917"/>
      <c r="J930" s="917"/>
      <c r="K930" s="917"/>
      <c r="L930" s="917"/>
      <c r="M930" s="917"/>
      <c r="N930" s="917"/>
      <c r="O930" s="917"/>
      <c r="P930" s="917"/>
      <c r="Q930" s="917"/>
      <c r="R930" s="917"/>
      <c r="S930" s="917"/>
      <c r="T930" s="917"/>
      <c r="U930" s="918"/>
      <c r="V930" s="916"/>
      <c r="W930" s="917"/>
      <c r="X930" s="917"/>
      <c r="Y930" s="917"/>
      <c r="Z930" s="917"/>
      <c r="AA930" s="917"/>
      <c r="AB930" s="917"/>
      <c r="AC930" s="917"/>
      <c r="AD930" s="917"/>
      <c r="AE930" s="917"/>
      <c r="AF930" s="917"/>
      <c r="AG930" s="917"/>
      <c r="AH930" s="917"/>
      <c r="AI930" s="917"/>
      <c r="AJ930" s="917"/>
      <c r="AK930" s="917"/>
      <c r="AL930" s="917"/>
      <c r="AM930" s="917"/>
      <c r="AN930" s="917"/>
      <c r="AO930" s="918"/>
      <c r="AP930" s="944"/>
      <c r="AQ930" s="945"/>
      <c r="AR930" s="945"/>
      <c r="AS930" s="945"/>
      <c r="AT930" s="941"/>
      <c r="AU930" s="942"/>
      <c r="AV930" s="942"/>
      <c r="AW930" s="943"/>
    </row>
    <row r="931" spans="1:49" ht="14.25" hidden="1" customHeight="1">
      <c r="A931" s="931"/>
      <c r="B931" s="919"/>
      <c r="C931" s="920"/>
      <c r="D931" s="920"/>
      <c r="E931" s="920"/>
      <c r="F931" s="920"/>
      <c r="G931" s="920"/>
      <c r="H931" s="920"/>
      <c r="I931" s="920"/>
      <c r="J931" s="920"/>
      <c r="K931" s="920"/>
      <c r="L931" s="920"/>
      <c r="M931" s="920"/>
      <c r="N931" s="920"/>
      <c r="O931" s="920"/>
      <c r="P931" s="920"/>
      <c r="Q931" s="920"/>
      <c r="R931" s="920"/>
      <c r="S931" s="920"/>
      <c r="T931" s="920"/>
      <c r="U931" s="921"/>
      <c r="V931" s="919"/>
      <c r="W931" s="920"/>
      <c r="X931" s="920"/>
      <c r="Y931" s="920"/>
      <c r="Z931" s="920"/>
      <c r="AA931" s="920"/>
      <c r="AB931" s="920"/>
      <c r="AC931" s="920"/>
      <c r="AD931" s="920"/>
      <c r="AE931" s="920"/>
      <c r="AF931" s="920"/>
      <c r="AG931" s="920"/>
      <c r="AH931" s="920"/>
      <c r="AI931" s="920"/>
      <c r="AJ931" s="920"/>
      <c r="AK931" s="920"/>
      <c r="AL931" s="920"/>
      <c r="AM931" s="920"/>
      <c r="AN931" s="920"/>
      <c r="AO931" s="921"/>
      <c r="AP931" s="946" t="str">
        <f t="array" aca="1" ref="AP931" ca="1">IF(RepairsPhotoIdentifier129="","",IF(INDIRECT("PropertyInspectionCatagoryPhoto"&amp;RIGHT("0"&amp;RepairsPhotoIdentifier129,2))="","",INDIRECT("PropertyInspectionCatagoryPhoto"&amp;RIGHT("0"&amp;RepairsPhotoIdentifier129,2))))</f>
        <v/>
      </c>
      <c r="AQ931" s="962"/>
      <c r="AR931" s="962"/>
      <c r="AS931" s="962"/>
      <c r="AT931" s="962"/>
      <c r="AU931" s="962"/>
      <c r="AV931" s="962"/>
      <c r="AW931" s="963"/>
    </row>
    <row r="932" spans="1:49" ht="14.25" hidden="1" customHeight="1">
      <c r="A932" s="931">
        <v>130</v>
      </c>
      <c r="B932" s="913"/>
      <c r="C932" s="914"/>
      <c r="D932" s="914"/>
      <c r="E932" s="914"/>
      <c r="F932" s="914"/>
      <c r="G932" s="914"/>
      <c r="H932" s="914"/>
      <c r="I932" s="914"/>
      <c r="J932" s="914"/>
      <c r="K932" s="914"/>
      <c r="L932" s="914"/>
      <c r="M932" s="914"/>
      <c r="N932" s="914"/>
      <c r="O932" s="914"/>
      <c r="P932" s="914"/>
      <c r="Q932" s="914"/>
      <c r="R932" s="914"/>
      <c r="S932" s="914"/>
      <c r="T932" s="914"/>
      <c r="U932" s="915"/>
      <c r="V932" s="913"/>
      <c r="W932" s="914"/>
      <c r="X932" s="914"/>
      <c r="Y932" s="914"/>
      <c r="Z932" s="914"/>
      <c r="AA932" s="914"/>
      <c r="AB932" s="914"/>
      <c r="AC932" s="914"/>
      <c r="AD932" s="914"/>
      <c r="AE932" s="914"/>
      <c r="AF932" s="914"/>
      <c r="AG932" s="914"/>
      <c r="AH932" s="914"/>
      <c r="AI932" s="914"/>
      <c r="AJ932" s="914"/>
      <c r="AK932" s="914"/>
      <c r="AL932" s="914"/>
      <c r="AM932" s="914"/>
      <c r="AN932" s="914"/>
      <c r="AO932" s="915"/>
      <c r="AP932" s="450" t="s">
        <v>990</v>
      </c>
      <c r="AQ932" s="451"/>
      <c r="AR932" s="451"/>
      <c r="AS932" s="452"/>
      <c r="AT932" s="932"/>
      <c r="AU932" s="933"/>
      <c r="AV932" s="933"/>
      <c r="AW932" s="934"/>
    </row>
    <row r="933" spans="1:49" ht="14.25" hidden="1" customHeight="1">
      <c r="A933" s="931"/>
      <c r="B933" s="916"/>
      <c r="C933" s="917"/>
      <c r="D933" s="917"/>
      <c r="E933" s="917"/>
      <c r="F933" s="917"/>
      <c r="G933" s="917"/>
      <c r="H933" s="917"/>
      <c r="I933" s="917"/>
      <c r="J933" s="917"/>
      <c r="K933" s="917"/>
      <c r="L933" s="917"/>
      <c r="M933" s="917"/>
      <c r="N933" s="917"/>
      <c r="O933" s="917"/>
      <c r="P933" s="917"/>
      <c r="Q933" s="917"/>
      <c r="R933" s="917"/>
      <c r="S933" s="917"/>
      <c r="T933" s="917"/>
      <c r="U933" s="918"/>
      <c r="V933" s="916"/>
      <c r="W933" s="917"/>
      <c r="X933" s="917"/>
      <c r="Y933" s="917"/>
      <c r="Z933" s="917"/>
      <c r="AA933" s="917"/>
      <c r="AB933" s="917"/>
      <c r="AC933" s="917"/>
      <c r="AD933" s="917"/>
      <c r="AE933" s="917"/>
      <c r="AF933" s="917"/>
      <c r="AG933" s="917"/>
      <c r="AH933" s="917"/>
      <c r="AI933" s="917"/>
      <c r="AJ933" s="917"/>
      <c r="AK933" s="917"/>
      <c r="AL933" s="917"/>
      <c r="AM933" s="917"/>
      <c r="AN933" s="917"/>
      <c r="AO933" s="918"/>
      <c r="AP933" s="453" t="s">
        <v>991</v>
      </c>
      <c r="AQ933" s="262"/>
      <c r="AR933" s="262"/>
      <c r="AS933" s="262"/>
      <c r="AT933" s="910"/>
      <c r="AU933" s="911"/>
      <c r="AV933" s="911"/>
      <c r="AW933" s="912"/>
    </row>
    <row r="934" spans="1:49" ht="14.25" hidden="1" customHeight="1">
      <c r="A934" s="931"/>
      <c r="B934" s="916"/>
      <c r="C934" s="917"/>
      <c r="D934" s="917"/>
      <c r="E934" s="917"/>
      <c r="F934" s="917"/>
      <c r="G934" s="917"/>
      <c r="H934" s="917"/>
      <c r="I934" s="917"/>
      <c r="J934" s="917"/>
      <c r="K934" s="917"/>
      <c r="L934" s="917"/>
      <c r="M934" s="917"/>
      <c r="N934" s="917"/>
      <c r="O934" s="917"/>
      <c r="P934" s="917"/>
      <c r="Q934" s="917"/>
      <c r="R934" s="917"/>
      <c r="S934" s="917"/>
      <c r="T934" s="917"/>
      <c r="U934" s="918"/>
      <c r="V934" s="916"/>
      <c r="W934" s="917"/>
      <c r="X934" s="917"/>
      <c r="Y934" s="917"/>
      <c r="Z934" s="917"/>
      <c r="AA934" s="917"/>
      <c r="AB934" s="917"/>
      <c r="AC934" s="917"/>
      <c r="AD934" s="917"/>
      <c r="AE934" s="917"/>
      <c r="AF934" s="917"/>
      <c r="AG934" s="917"/>
      <c r="AH934" s="917"/>
      <c r="AI934" s="917"/>
      <c r="AJ934" s="917"/>
      <c r="AK934" s="917"/>
      <c r="AL934" s="917"/>
      <c r="AM934" s="917"/>
      <c r="AN934" s="917"/>
      <c r="AO934" s="918"/>
      <c r="AP934" s="935" t="s">
        <v>992</v>
      </c>
      <c r="AQ934" s="936"/>
      <c r="AR934" s="936"/>
      <c r="AS934" s="937"/>
      <c r="AT934" s="938"/>
      <c r="AU934" s="939"/>
      <c r="AV934" s="939"/>
      <c r="AW934" s="940"/>
    </row>
    <row r="935" spans="1:49" ht="14.25" hidden="1" customHeight="1">
      <c r="A935" s="931"/>
      <c r="B935" s="916"/>
      <c r="C935" s="917"/>
      <c r="D935" s="917"/>
      <c r="E935" s="917"/>
      <c r="F935" s="917"/>
      <c r="G935" s="917"/>
      <c r="H935" s="917"/>
      <c r="I935" s="917"/>
      <c r="J935" s="917"/>
      <c r="K935" s="917"/>
      <c r="L935" s="917"/>
      <c r="M935" s="917"/>
      <c r="N935" s="917"/>
      <c r="O935" s="917"/>
      <c r="P935" s="917"/>
      <c r="Q935" s="917"/>
      <c r="R935" s="917"/>
      <c r="S935" s="917"/>
      <c r="T935" s="917"/>
      <c r="U935" s="918"/>
      <c r="V935" s="916"/>
      <c r="W935" s="917"/>
      <c r="X935" s="917"/>
      <c r="Y935" s="917"/>
      <c r="Z935" s="917"/>
      <c r="AA935" s="917"/>
      <c r="AB935" s="917"/>
      <c r="AC935" s="917"/>
      <c r="AD935" s="917"/>
      <c r="AE935" s="917"/>
      <c r="AF935" s="917"/>
      <c r="AG935" s="917"/>
      <c r="AH935" s="917"/>
      <c r="AI935" s="917"/>
      <c r="AJ935" s="917"/>
      <c r="AK935" s="917"/>
      <c r="AL935" s="917"/>
      <c r="AM935" s="917"/>
      <c r="AN935" s="917"/>
      <c r="AO935" s="918"/>
      <c r="AP935" s="935"/>
      <c r="AQ935" s="936"/>
      <c r="AR935" s="936"/>
      <c r="AS935" s="937"/>
      <c r="AT935" s="941"/>
      <c r="AU935" s="942"/>
      <c r="AV935" s="942"/>
      <c r="AW935" s="943"/>
    </row>
    <row r="936" spans="1:49" ht="14.25" hidden="1" customHeight="1">
      <c r="A936" s="931"/>
      <c r="B936" s="916"/>
      <c r="C936" s="917"/>
      <c r="D936" s="917"/>
      <c r="E936" s="917"/>
      <c r="F936" s="917"/>
      <c r="G936" s="917"/>
      <c r="H936" s="917"/>
      <c r="I936" s="917"/>
      <c r="J936" s="917"/>
      <c r="K936" s="917"/>
      <c r="L936" s="917"/>
      <c r="M936" s="917"/>
      <c r="N936" s="917"/>
      <c r="O936" s="917"/>
      <c r="P936" s="917"/>
      <c r="Q936" s="917"/>
      <c r="R936" s="917"/>
      <c r="S936" s="917"/>
      <c r="T936" s="917"/>
      <c r="U936" s="918"/>
      <c r="V936" s="916"/>
      <c r="W936" s="917"/>
      <c r="X936" s="917"/>
      <c r="Y936" s="917"/>
      <c r="Z936" s="917"/>
      <c r="AA936" s="917"/>
      <c r="AB936" s="917"/>
      <c r="AC936" s="917"/>
      <c r="AD936" s="917"/>
      <c r="AE936" s="917"/>
      <c r="AF936" s="917"/>
      <c r="AG936" s="917"/>
      <c r="AH936" s="917"/>
      <c r="AI936" s="917"/>
      <c r="AJ936" s="917"/>
      <c r="AK936" s="917"/>
      <c r="AL936" s="917"/>
      <c r="AM936" s="917"/>
      <c r="AN936" s="917"/>
      <c r="AO936" s="918"/>
      <c r="AP936" s="944" t="s">
        <v>993</v>
      </c>
      <c r="AQ936" s="945"/>
      <c r="AR936" s="945"/>
      <c r="AS936" s="945"/>
      <c r="AT936" s="938"/>
      <c r="AU936" s="939"/>
      <c r="AV936" s="939"/>
      <c r="AW936" s="940"/>
    </row>
    <row r="937" spans="1:49" ht="14.25" hidden="1" customHeight="1">
      <c r="A937" s="931"/>
      <c r="B937" s="916"/>
      <c r="C937" s="917"/>
      <c r="D937" s="917"/>
      <c r="E937" s="917"/>
      <c r="F937" s="917"/>
      <c r="G937" s="917"/>
      <c r="H937" s="917"/>
      <c r="I937" s="917"/>
      <c r="J937" s="917"/>
      <c r="K937" s="917"/>
      <c r="L937" s="917"/>
      <c r="M937" s="917"/>
      <c r="N937" s="917"/>
      <c r="O937" s="917"/>
      <c r="P937" s="917"/>
      <c r="Q937" s="917"/>
      <c r="R937" s="917"/>
      <c r="S937" s="917"/>
      <c r="T937" s="917"/>
      <c r="U937" s="918"/>
      <c r="V937" s="916"/>
      <c r="W937" s="917"/>
      <c r="X937" s="917"/>
      <c r="Y937" s="917"/>
      <c r="Z937" s="917"/>
      <c r="AA937" s="917"/>
      <c r="AB937" s="917"/>
      <c r="AC937" s="917"/>
      <c r="AD937" s="917"/>
      <c r="AE937" s="917"/>
      <c r="AF937" s="917"/>
      <c r="AG937" s="917"/>
      <c r="AH937" s="917"/>
      <c r="AI937" s="917"/>
      <c r="AJ937" s="917"/>
      <c r="AK937" s="917"/>
      <c r="AL937" s="917"/>
      <c r="AM937" s="917"/>
      <c r="AN937" s="917"/>
      <c r="AO937" s="918"/>
      <c r="AP937" s="944"/>
      <c r="AQ937" s="945"/>
      <c r="AR937" s="945"/>
      <c r="AS937" s="945"/>
      <c r="AT937" s="941"/>
      <c r="AU937" s="942"/>
      <c r="AV937" s="942"/>
      <c r="AW937" s="943"/>
    </row>
    <row r="938" spans="1:49" ht="14.25" hidden="1" customHeight="1">
      <c r="A938" s="931"/>
      <c r="B938" s="919"/>
      <c r="C938" s="920"/>
      <c r="D938" s="920"/>
      <c r="E938" s="920"/>
      <c r="F938" s="920"/>
      <c r="G938" s="920"/>
      <c r="H938" s="920"/>
      <c r="I938" s="920"/>
      <c r="J938" s="920"/>
      <c r="K938" s="920"/>
      <c r="L938" s="920"/>
      <c r="M938" s="920"/>
      <c r="N938" s="920"/>
      <c r="O938" s="920"/>
      <c r="P938" s="920"/>
      <c r="Q938" s="920"/>
      <c r="R938" s="920"/>
      <c r="S938" s="920"/>
      <c r="T938" s="920"/>
      <c r="U938" s="921"/>
      <c r="V938" s="919"/>
      <c r="W938" s="920"/>
      <c r="X938" s="920"/>
      <c r="Y938" s="920"/>
      <c r="Z938" s="920"/>
      <c r="AA938" s="920"/>
      <c r="AB938" s="920"/>
      <c r="AC938" s="920"/>
      <c r="AD938" s="920"/>
      <c r="AE938" s="920"/>
      <c r="AF938" s="920"/>
      <c r="AG938" s="920"/>
      <c r="AH938" s="920"/>
      <c r="AI938" s="920"/>
      <c r="AJ938" s="920"/>
      <c r="AK938" s="920"/>
      <c r="AL938" s="920"/>
      <c r="AM938" s="920"/>
      <c r="AN938" s="920"/>
      <c r="AO938" s="921"/>
      <c r="AP938" s="946" t="str">
        <f t="array" aca="1" ref="AP938" ca="1">IF(RepairsPhotoIdentifier130="","",IF(INDIRECT("PropertyInspectionCatagoryPhoto"&amp;RIGHT("0"&amp;RepairsPhotoIdentifier130,2))="","",INDIRECT("PropertyInspectionCatagoryPhoto"&amp;RIGHT("0"&amp;RepairsPhotoIdentifier130,2))))</f>
        <v/>
      </c>
      <c r="AQ938" s="962"/>
      <c r="AR938" s="962"/>
      <c r="AS938" s="962"/>
      <c r="AT938" s="962"/>
      <c r="AU938" s="962"/>
      <c r="AV938" s="962"/>
      <c r="AW938" s="963"/>
    </row>
    <row r="939" spans="1:49" ht="14.25" hidden="1" customHeight="1">
      <c r="A939" s="931">
        <v>131</v>
      </c>
      <c r="B939" s="913"/>
      <c r="C939" s="914"/>
      <c r="D939" s="914"/>
      <c r="E939" s="914"/>
      <c r="F939" s="914"/>
      <c r="G939" s="914"/>
      <c r="H939" s="914"/>
      <c r="I939" s="914"/>
      <c r="J939" s="914"/>
      <c r="K939" s="914"/>
      <c r="L939" s="914"/>
      <c r="M939" s="914"/>
      <c r="N939" s="914"/>
      <c r="O939" s="914"/>
      <c r="P939" s="914"/>
      <c r="Q939" s="914"/>
      <c r="R939" s="914"/>
      <c r="S939" s="914"/>
      <c r="T939" s="914"/>
      <c r="U939" s="915"/>
      <c r="V939" s="913"/>
      <c r="W939" s="914"/>
      <c r="X939" s="914"/>
      <c r="Y939" s="914"/>
      <c r="Z939" s="914"/>
      <c r="AA939" s="914"/>
      <c r="AB939" s="914"/>
      <c r="AC939" s="914"/>
      <c r="AD939" s="914"/>
      <c r="AE939" s="914"/>
      <c r="AF939" s="914"/>
      <c r="AG939" s="914"/>
      <c r="AH939" s="914"/>
      <c r="AI939" s="914"/>
      <c r="AJ939" s="914"/>
      <c r="AK939" s="914"/>
      <c r="AL939" s="914"/>
      <c r="AM939" s="914"/>
      <c r="AN939" s="914"/>
      <c r="AO939" s="915"/>
      <c r="AP939" s="450" t="s">
        <v>990</v>
      </c>
      <c r="AQ939" s="451"/>
      <c r="AR939" s="451"/>
      <c r="AS939" s="452"/>
      <c r="AT939" s="932"/>
      <c r="AU939" s="933"/>
      <c r="AV939" s="933"/>
      <c r="AW939" s="934"/>
    </row>
    <row r="940" spans="1:49" ht="14.25" hidden="1" customHeight="1">
      <c r="A940" s="931"/>
      <c r="B940" s="916"/>
      <c r="C940" s="917"/>
      <c r="D940" s="917"/>
      <c r="E940" s="917"/>
      <c r="F940" s="917"/>
      <c r="G940" s="917"/>
      <c r="H940" s="917"/>
      <c r="I940" s="917"/>
      <c r="J940" s="917"/>
      <c r="K940" s="917"/>
      <c r="L940" s="917"/>
      <c r="M940" s="917"/>
      <c r="N940" s="917"/>
      <c r="O940" s="917"/>
      <c r="P940" s="917"/>
      <c r="Q940" s="917"/>
      <c r="R940" s="917"/>
      <c r="S940" s="917"/>
      <c r="T940" s="917"/>
      <c r="U940" s="918"/>
      <c r="V940" s="916"/>
      <c r="W940" s="917"/>
      <c r="X940" s="917"/>
      <c r="Y940" s="917"/>
      <c r="Z940" s="917"/>
      <c r="AA940" s="917"/>
      <c r="AB940" s="917"/>
      <c r="AC940" s="917"/>
      <c r="AD940" s="917"/>
      <c r="AE940" s="917"/>
      <c r="AF940" s="917"/>
      <c r="AG940" s="917"/>
      <c r="AH940" s="917"/>
      <c r="AI940" s="917"/>
      <c r="AJ940" s="917"/>
      <c r="AK940" s="917"/>
      <c r="AL940" s="917"/>
      <c r="AM940" s="917"/>
      <c r="AN940" s="917"/>
      <c r="AO940" s="918"/>
      <c r="AP940" s="453" t="s">
        <v>994</v>
      </c>
      <c r="AQ940" s="262"/>
      <c r="AR940" s="262"/>
      <c r="AS940" s="262"/>
      <c r="AT940" s="910"/>
      <c r="AU940" s="911"/>
      <c r="AV940" s="911"/>
      <c r="AW940" s="912"/>
    </row>
    <row r="941" spans="1:49" ht="14.25" hidden="1" customHeight="1">
      <c r="A941" s="931"/>
      <c r="B941" s="916"/>
      <c r="C941" s="917"/>
      <c r="D941" s="917"/>
      <c r="E941" s="917"/>
      <c r="F941" s="917"/>
      <c r="G941" s="917"/>
      <c r="H941" s="917"/>
      <c r="I941" s="917"/>
      <c r="J941" s="917"/>
      <c r="K941" s="917"/>
      <c r="L941" s="917"/>
      <c r="M941" s="917"/>
      <c r="N941" s="917"/>
      <c r="O941" s="917"/>
      <c r="P941" s="917"/>
      <c r="Q941" s="917"/>
      <c r="R941" s="917"/>
      <c r="S941" s="917"/>
      <c r="T941" s="917"/>
      <c r="U941" s="918"/>
      <c r="V941" s="916"/>
      <c r="W941" s="917"/>
      <c r="X941" s="917"/>
      <c r="Y941" s="917"/>
      <c r="Z941" s="917"/>
      <c r="AA941" s="917"/>
      <c r="AB941" s="917"/>
      <c r="AC941" s="917"/>
      <c r="AD941" s="917"/>
      <c r="AE941" s="917"/>
      <c r="AF941" s="917"/>
      <c r="AG941" s="917"/>
      <c r="AH941" s="917"/>
      <c r="AI941" s="917"/>
      <c r="AJ941" s="917"/>
      <c r="AK941" s="917"/>
      <c r="AL941" s="917"/>
      <c r="AM941" s="917"/>
      <c r="AN941" s="917"/>
      <c r="AO941" s="918"/>
      <c r="AP941" s="935" t="s">
        <v>992</v>
      </c>
      <c r="AQ941" s="936"/>
      <c r="AR941" s="936"/>
      <c r="AS941" s="937"/>
      <c r="AT941" s="938"/>
      <c r="AU941" s="939"/>
      <c r="AV941" s="939"/>
      <c r="AW941" s="940"/>
    </row>
    <row r="942" spans="1:49" ht="14.25" hidden="1" customHeight="1">
      <c r="A942" s="931"/>
      <c r="B942" s="916"/>
      <c r="C942" s="917"/>
      <c r="D942" s="917"/>
      <c r="E942" s="917"/>
      <c r="F942" s="917"/>
      <c r="G942" s="917"/>
      <c r="H942" s="917"/>
      <c r="I942" s="917"/>
      <c r="J942" s="917"/>
      <c r="K942" s="917"/>
      <c r="L942" s="917"/>
      <c r="M942" s="917"/>
      <c r="N942" s="917"/>
      <c r="O942" s="917"/>
      <c r="P942" s="917"/>
      <c r="Q942" s="917"/>
      <c r="R942" s="917"/>
      <c r="S942" s="917"/>
      <c r="T942" s="917"/>
      <c r="U942" s="918"/>
      <c r="V942" s="916"/>
      <c r="W942" s="917"/>
      <c r="X942" s="917"/>
      <c r="Y942" s="917"/>
      <c r="Z942" s="917"/>
      <c r="AA942" s="917"/>
      <c r="AB942" s="917"/>
      <c r="AC942" s="917"/>
      <c r="AD942" s="917"/>
      <c r="AE942" s="917"/>
      <c r="AF942" s="917"/>
      <c r="AG942" s="917"/>
      <c r="AH942" s="917"/>
      <c r="AI942" s="917"/>
      <c r="AJ942" s="917"/>
      <c r="AK942" s="917"/>
      <c r="AL942" s="917"/>
      <c r="AM942" s="917"/>
      <c r="AN942" s="917"/>
      <c r="AO942" s="918"/>
      <c r="AP942" s="935"/>
      <c r="AQ942" s="936"/>
      <c r="AR942" s="936"/>
      <c r="AS942" s="937"/>
      <c r="AT942" s="941"/>
      <c r="AU942" s="942"/>
      <c r="AV942" s="942"/>
      <c r="AW942" s="943"/>
    </row>
    <row r="943" spans="1:49" ht="14.25" hidden="1" customHeight="1">
      <c r="A943" s="931"/>
      <c r="B943" s="916"/>
      <c r="C943" s="917"/>
      <c r="D943" s="917"/>
      <c r="E943" s="917"/>
      <c r="F943" s="917"/>
      <c r="G943" s="917"/>
      <c r="H943" s="917"/>
      <c r="I943" s="917"/>
      <c r="J943" s="917"/>
      <c r="K943" s="917"/>
      <c r="L943" s="917"/>
      <c r="M943" s="917"/>
      <c r="N943" s="917"/>
      <c r="O943" s="917"/>
      <c r="P943" s="917"/>
      <c r="Q943" s="917"/>
      <c r="R943" s="917"/>
      <c r="S943" s="917"/>
      <c r="T943" s="917"/>
      <c r="U943" s="918"/>
      <c r="V943" s="916"/>
      <c r="W943" s="917"/>
      <c r="X943" s="917"/>
      <c r="Y943" s="917"/>
      <c r="Z943" s="917"/>
      <c r="AA943" s="917"/>
      <c r="AB943" s="917"/>
      <c r="AC943" s="917"/>
      <c r="AD943" s="917"/>
      <c r="AE943" s="917"/>
      <c r="AF943" s="917"/>
      <c r="AG943" s="917"/>
      <c r="AH943" s="917"/>
      <c r="AI943" s="917"/>
      <c r="AJ943" s="917"/>
      <c r="AK943" s="917"/>
      <c r="AL943" s="917"/>
      <c r="AM943" s="917"/>
      <c r="AN943" s="917"/>
      <c r="AO943" s="918"/>
      <c r="AP943" s="944" t="s">
        <v>993</v>
      </c>
      <c r="AQ943" s="945"/>
      <c r="AR943" s="945"/>
      <c r="AS943" s="945"/>
      <c r="AT943" s="938"/>
      <c r="AU943" s="939"/>
      <c r="AV943" s="939"/>
      <c r="AW943" s="940"/>
    </row>
    <row r="944" spans="1:49" ht="14.25" hidden="1" customHeight="1">
      <c r="A944" s="931"/>
      <c r="B944" s="916"/>
      <c r="C944" s="917"/>
      <c r="D944" s="917"/>
      <c r="E944" s="917"/>
      <c r="F944" s="917"/>
      <c r="G944" s="917"/>
      <c r="H944" s="917"/>
      <c r="I944" s="917"/>
      <c r="J944" s="917"/>
      <c r="K944" s="917"/>
      <c r="L944" s="917"/>
      <c r="M944" s="917"/>
      <c r="N944" s="917"/>
      <c r="O944" s="917"/>
      <c r="P944" s="917"/>
      <c r="Q944" s="917"/>
      <c r="R944" s="917"/>
      <c r="S944" s="917"/>
      <c r="T944" s="917"/>
      <c r="U944" s="918"/>
      <c r="V944" s="916"/>
      <c r="W944" s="917"/>
      <c r="X944" s="917"/>
      <c r="Y944" s="917"/>
      <c r="Z944" s="917"/>
      <c r="AA944" s="917"/>
      <c r="AB944" s="917"/>
      <c r="AC944" s="917"/>
      <c r="AD944" s="917"/>
      <c r="AE944" s="917"/>
      <c r="AF944" s="917"/>
      <c r="AG944" s="917"/>
      <c r="AH944" s="917"/>
      <c r="AI944" s="917"/>
      <c r="AJ944" s="917"/>
      <c r="AK944" s="917"/>
      <c r="AL944" s="917"/>
      <c r="AM944" s="917"/>
      <c r="AN944" s="917"/>
      <c r="AO944" s="918"/>
      <c r="AP944" s="944"/>
      <c r="AQ944" s="945"/>
      <c r="AR944" s="945"/>
      <c r="AS944" s="945"/>
      <c r="AT944" s="941"/>
      <c r="AU944" s="942"/>
      <c r="AV944" s="942"/>
      <c r="AW944" s="943"/>
    </row>
    <row r="945" spans="1:49" ht="14.25" hidden="1" customHeight="1">
      <c r="A945" s="931"/>
      <c r="B945" s="919"/>
      <c r="C945" s="920"/>
      <c r="D945" s="920"/>
      <c r="E945" s="920"/>
      <c r="F945" s="920"/>
      <c r="G945" s="920"/>
      <c r="H945" s="920"/>
      <c r="I945" s="920"/>
      <c r="J945" s="920"/>
      <c r="K945" s="920"/>
      <c r="L945" s="920"/>
      <c r="M945" s="920"/>
      <c r="N945" s="920"/>
      <c r="O945" s="920"/>
      <c r="P945" s="920"/>
      <c r="Q945" s="920"/>
      <c r="R945" s="920"/>
      <c r="S945" s="920"/>
      <c r="T945" s="920"/>
      <c r="U945" s="921"/>
      <c r="V945" s="919"/>
      <c r="W945" s="920"/>
      <c r="X945" s="920"/>
      <c r="Y945" s="920"/>
      <c r="Z945" s="920"/>
      <c r="AA945" s="920"/>
      <c r="AB945" s="920"/>
      <c r="AC945" s="920"/>
      <c r="AD945" s="920"/>
      <c r="AE945" s="920"/>
      <c r="AF945" s="920"/>
      <c r="AG945" s="920"/>
      <c r="AH945" s="920"/>
      <c r="AI945" s="920"/>
      <c r="AJ945" s="920"/>
      <c r="AK945" s="920"/>
      <c r="AL945" s="920"/>
      <c r="AM945" s="920"/>
      <c r="AN945" s="920"/>
      <c r="AO945" s="921"/>
      <c r="AP945" s="946" t="str">
        <f t="array" aca="1" ref="AP945" ca="1">IF(RepairsPhotoIdentifier131="","",IF(INDIRECT("PropertyInspectionCatagoryPhoto"&amp;RIGHT("0"&amp;RepairsPhotoIdentifier131,2))="","",INDIRECT("PropertyInspectionCatagoryPhoto"&amp;RIGHT("0"&amp;RepairsPhotoIdentifier131,2))))</f>
        <v/>
      </c>
      <c r="AQ945" s="962"/>
      <c r="AR945" s="962"/>
      <c r="AS945" s="962"/>
      <c r="AT945" s="962"/>
      <c r="AU945" s="962"/>
      <c r="AV945" s="962"/>
      <c r="AW945" s="963"/>
    </row>
    <row r="946" spans="1:49" ht="14.25" hidden="1" customHeight="1">
      <c r="A946" s="931">
        <v>132</v>
      </c>
      <c r="B946" s="913"/>
      <c r="C946" s="914"/>
      <c r="D946" s="914"/>
      <c r="E946" s="914"/>
      <c r="F946" s="914"/>
      <c r="G946" s="914"/>
      <c r="H946" s="914"/>
      <c r="I946" s="914"/>
      <c r="J946" s="914"/>
      <c r="K946" s="914"/>
      <c r="L946" s="914"/>
      <c r="M946" s="914"/>
      <c r="N946" s="914"/>
      <c r="O946" s="914"/>
      <c r="P946" s="914"/>
      <c r="Q946" s="914"/>
      <c r="R946" s="914"/>
      <c r="S946" s="914"/>
      <c r="T946" s="914"/>
      <c r="U946" s="915"/>
      <c r="V946" s="913"/>
      <c r="W946" s="914"/>
      <c r="X946" s="914"/>
      <c r="Y946" s="914"/>
      <c r="Z946" s="914"/>
      <c r="AA946" s="914"/>
      <c r="AB946" s="914"/>
      <c r="AC946" s="914"/>
      <c r="AD946" s="914"/>
      <c r="AE946" s="914"/>
      <c r="AF946" s="914"/>
      <c r="AG946" s="914"/>
      <c r="AH946" s="914"/>
      <c r="AI946" s="914"/>
      <c r="AJ946" s="914"/>
      <c r="AK946" s="914"/>
      <c r="AL946" s="914"/>
      <c r="AM946" s="914"/>
      <c r="AN946" s="914"/>
      <c r="AO946" s="915"/>
      <c r="AP946" s="450" t="s">
        <v>990</v>
      </c>
      <c r="AQ946" s="451"/>
      <c r="AR946" s="451"/>
      <c r="AS946" s="452"/>
      <c r="AT946" s="932"/>
      <c r="AU946" s="933"/>
      <c r="AV946" s="933"/>
      <c r="AW946" s="934"/>
    </row>
    <row r="947" spans="1:49" ht="14.25" hidden="1" customHeight="1">
      <c r="A947" s="931"/>
      <c r="B947" s="916"/>
      <c r="C947" s="917"/>
      <c r="D947" s="917"/>
      <c r="E947" s="917"/>
      <c r="F947" s="917"/>
      <c r="G947" s="917"/>
      <c r="H947" s="917"/>
      <c r="I947" s="917"/>
      <c r="J947" s="917"/>
      <c r="K947" s="917"/>
      <c r="L947" s="917"/>
      <c r="M947" s="917"/>
      <c r="N947" s="917"/>
      <c r="O947" s="917"/>
      <c r="P947" s="917"/>
      <c r="Q947" s="917"/>
      <c r="R947" s="917"/>
      <c r="S947" s="917"/>
      <c r="T947" s="917"/>
      <c r="U947" s="918"/>
      <c r="V947" s="916"/>
      <c r="W947" s="917"/>
      <c r="X947" s="917"/>
      <c r="Y947" s="917"/>
      <c r="Z947" s="917"/>
      <c r="AA947" s="917"/>
      <c r="AB947" s="917"/>
      <c r="AC947" s="917"/>
      <c r="AD947" s="917"/>
      <c r="AE947" s="917"/>
      <c r="AF947" s="917"/>
      <c r="AG947" s="917"/>
      <c r="AH947" s="917"/>
      <c r="AI947" s="917"/>
      <c r="AJ947" s="917"/>
      <c r="AK947" s="917"/>
      <c r="AL947" s="917"/>
      <c r="AM947" s="917"/>
      <c r="AN947" s="917"/>
      <c r="AO947" s="918"/>
      <c r="AP947" s="453" t="s">
        <v>991</v>
      </c>
      <c r="AQ947" s="262"/>
      <c r="AR947" s="262"/>
      <c r="AS947" s="262"/>
      <c r="AT947" s="910"/>
      <c r="AU947" s="911"/>
      <c r="AV947" s="911"/>
      <c r="AW947" s="912"/>
    </row>
    <row r="948" spans="1:49" ht="14.25" hidden="1" customHeight="1">
      <c r="A948" s="931"/>
      <c r="B948" s="916"/>
      <c r="C948" s="917"/>
      <c r="D948" s="917"/>
      <c r="E948" s="917"/>
      <c r="F948" s="917"/>
      <c r="G948" s="917"/>
      <c r="H948" s="917"/>
      <c r="I948" s="917"/>
      <c r="J948" s="917"/>
      <c r="K948" s="917"/>
      <c r="L948" s="917"/>
      <c r="M948" s="917"/>
      <c r="N948" s="917"/>
      <c r="O948" s="917"/>
      <c r="P948" s="917"/>
      <c r="Q948" s="917"/>
      <c r="R948" s="917"/>
      <c r="S948" s="917"/>
      <c r="T948" s="917"/>
      <c r="U948" s="918"/>
      <c r="V948" s="916"/>
      <c r="W948" s="917"/>
      <c r="X948" s="917"/>
      <c r="Y948" s="917"/>
      <c r="Z948" s="917"/>
      <c r="AA948" s="917"/>
      <c r="AB948" s="917"/>
      <c r="AC948" s="917"/>
      <c r="AD948" s="917"/>
      <c r="AE948" s="917"/>
      <c r="AF948" s="917"/>
      <c r="AG948" s="917"/>
      <c r="AH948" s="917"/>
      <c r="AI948" s="917"/>
      <c r="AJ948" s="917"/>
      <c r="AK948" s="917"/>
      <c r="AL948" s="917"/>
      <c r="AM948" s="917"/>
      <c r="AN948" s="917"/>
      <c r="AO948" s="918"/>
      <c r="AP948" s="935" t="s">
        <v>992</v>
      </c>
      <c r="AQ948" s="936"/>
      <c r="AR948" s="936"/>
      <c r="AS948" s="937"/>
      <c r="AT948" s="938"/>
      <c r="AU948" s="939"/>
      <c r="AV948" s="939"/>
      <c r="AW948" s="940"/>
    </row>
    <row r="949" spans="1:49" ht="14.25" hidden="1" customHeight="1">
      <c r="A949" s="931"/>
      <c r="B949" s="916"/>
      <c r="C949" s="917"/>
      <c r="D949" s="917"/>
      <c r="E949" s="917"/>
      <c r="F949" s="917"/>
      <c r="G949" s="917"/>
      <c r="H949" s="917"/>
      <c r="I949" s="917"/>
      <c r="J949" s="917"/>
      <c r="K949" s="917"/>
      <c r="L949" s="917"/>
      <c r="M949" s="917"/>
      <c r="N949" s="917"/>
      <c r="O949" s="917"/>
      <c r="P949" s="917"/>
      <c r="Q949" s="917"/>
      <c r="R949" s="917"/>
      <c r="S949" s="917"/>
      <c r="T949" s="917"/>
      <c r="U949" s="918"/>
      <c r="V949" s="916"/>
      <c r="W949" s="917"/>
      <c r="X949" s="917"/>
      <c r="Y949" s="917"/>
      <c r="Z949" s="917"/>
      <c r="AA949" s="917"/>
      <c r="AB949" s="917"/>
      <c r="AC949" s="917"/>
      <c r="AD949" s="917"/>
      <c r="AE949" s="917"/>
      <c r="AF949" s="917"/>
      <c r="AG949" s="917"/>
      <c r="AH949" s="917"/>
      <c r="AI949" s="917"/>
      <c r="AJ949" s="917"/>
      <c r="AK949" s="917"/>
      <c r="AL949" s="917"/>
      <c r="AM949" s="917"/>
      <c r="AN949" s="917"/>
      <c r="AO949" s="918"/>
      <c r="AP949" s="935"/>
      <c r="AQ949" s="936"/>
      <c r="AR949" s="936"/>
      <c r="AS949" s="937"/>
      <c r="AT949" s="941"/>
      <c r="AU949" s="942"/>
      <c r="AV949" s="942"/>
      <c r="AW949" s="943"/>
    </row>
    <row r="950" spans="1:49" ht="14.25" hidden="1" customHeight="1">
      <c r="A950" s="931"/>
      <c r="B950" s="916"/>
      <c r="C950" s="917"/>
      <c r="D950" s="917"/>
      <c r="E950" s="917"/>
      <c r="F950" s="917"/>
      <c r="G950" s="917"/>
      <c r="H950" s="917"/>
      <c r="I950" s="917"/>
      <c r="J950" s="917"/>
      <c r="K950" s="917"/>
      <c r="L950" s="917"/>
      <c r="M950" s="917"/>
      <c r="N950" s="917"/>
      <c r="O950" s="917"/>
      <c r="P950" s="917"/>
      <c r="Q950" s="917"/>
      <c r="R950" s="917"/>
      <c r="S950" s="917"/>
      <c r="T950" s="917"/>
      <c r="U950" s="918"/>
      <c r="V950" s="916"/>
      <c r="W950" s="917"/>
      <c r="X950" s="917"/>
      <c r="Y950" s="917"/>
      <c r="Z950" s="917"/>
      <c r="AA950" s="917"/>
      <c r="AB950" s="917"/>
      <c r="AC950" s="917"/>
      <c r="AD950" s="917"/>
      <c r="AE950" s="917"/>
      <c r="AF950" s="917"/>
      <c r="AG950" s="917"/>
      <c r="AH950" s="917"/>
      <c r="AI950" s="917"/>
      <c r="AJ950" s="917"/>
      <c r="AK950" s="917"/>
      <c r="AL950" s="917"/>
      <c r="AM950" s="917"/>
      <c r="AN950" s="917"/>
      <c r="AO950" s="918"/>
      <c r="AP950" s="944" t="s">
        <v>993</v>
      </c>
      <c r="AQ950" s="945"/>
      <c r="AR950" s="945"/>
      <c r="AS950" s="945"/>
      <c r="AT950" s="938"/>
      <c r="AU950" s="939"/>
      <c r="AV950" s="939"/>
      <c r="AW950" s="940"/>
    </row>
    <row r="951" spans="1:49" ht="14.25" hidden="1" customHeight="1">
      <c r="A951" s="931"/>
      <c r="B951" s="916"/>
      <c r="C951" s="917"/>
      <c r="D951" s="917"/>
      <c r="E951" s="917"/>
      <c r="F951" s="917"/>
      <c r="G951" s="917"/>
      <c r="H951" s="917"/>
      <c r="I951" s="917"/>
      <c r="J951" s="917"/>
      <c r="K951" s="917"/>
      <c r="L951" s="917"/>
      <c r="M951" s="917"/>
      <c r="N951" s="917"/>
      <c r="O951" s="917"/>
      <c r="P951" s="917"/>
      <c r="Q951" s="917"/>
      <c r="R951" s="917"/>
      <c r="S951" s="917"/>
      <c r="T951" s="917"/>
      <c r="U951" s="918"/>
      <c r="V951" s="916"/>
      <c r="W951" s="917"/>
      <c r="X951" s="917"/>
      <c r="Y951" s="917"/>
      <c r="Z951" s="917"/>
      <c r="AA951" s="917"/>
      <c r="AB951" s="917"/>
      <c r="AC951" s="917"/>
      <c r="AD951" s="917"/>
      <c r="AE951" s="917"/>
      <c r="AF951" s="917"/>
      <c r="AG951" s="917"/>
      <c r="AH951" s="917"/>
      <c r="AI951" s="917"/>
      <c r="AJ951" s="917"/>
      <c r="AK951" s="917"/>
      <c r="AL951" s="917"/>
      <c r="AM951" s="917"/>
      <c r="AN951" s="917"/>
      <c r="AO951" s="918"/>
      <c r="AP951" s="944"/>
      <c r="AQ951" s="945"/>
      <c r="AR951" s="945"/>
      <c r="AS951" s="945"/>
      <c r="AT951" s="941"/>
      <c r="AU951" s="942"/>
      <c r="AV951" s="942"/>
      <c r="AW951" s="943"/>
    </row>
    <row r="952" spans="1:49" ht="14.25" hidden="1" customHeight="1">
      <c r="A952" s="931"/>
      <c r="B952" s="919"/>
      <c r="C952" s="920"/>
      <c r="D952" s="920"/>
      <c r="E952" s="920"/>
      <c r="F952" s="920"/>
      <c r="G952" s="920"/>
      <c r="H952" s="920"/>
      <c r="I952" s="920"/>
      <c r="J952" s="920"/>
      <c r="K952" s="920"/>
      <c r="L952" s="920"/>
      <c r="M952" s="920"/>
      <c r="N952" s="920"/>
      <c r="O952" s="920"/>
      <c r="P952" s="920"/>
      <c r="Q952" s="920"/>
      <c r="R952" s="920"/>
      <c r="S952" s="920"/>
      <c r="T952" s="920"/>
      <c r="U952" s="921"/>
      <c r="V952" s="919"/>
      <c r="W952" s="920"/>
      <c r="X952" s="920"/>
      <c r="Y952" s="920"/>
      <c r="Z952" s="920"/>
      <c r="AA952" s="920"/>
      <c r="AB952" s="920"/>
      <c r="AC952" s="920"/>
      <c r="AD952" s="920"/>
      <c r="AE952" s="920"/>
      <c r="AF952" s="920"/>
      <c r="AG952" s="920"/>
      <c r="AH952" s="920"/>
      <c r="AI952" s="920"/>
      <c r="AJ952" s="920"/>
      <c r="AK952" s="920"/>
      <c r="AL952" s="920"/>
      <c r="AM952" s="920"/>
      <c r="AN952" s="920"/>
      <c r="AO952" s="921"/>
      <c r="AP952" s="946" t="str">
        <f t="array" aca="1" ref="AP952" ca="1">IF(RepairsPhotoIdentifier132="","",IF(INDIRECT("PropertyInspectionCatagoryPhoto"&amp;RIGHT("0"&amp;RepairsPhotoIdentifier132,2))="","",INDIRECT("PropertyInspectionCatagoryPhoto"&amp;RIGHT("0"&amp;RepairsPhotoIdentifier132,2))))</f>
        <v/>
      </c>
      <c r="AQ952" s="962"/>
      <c r="AR952" s="962"/>
      <c r="AS952" s="962"/>
      <c r="AT952" s="962"/>
      <c r="AU952" s="962"/>
      <c r="AV952" s="962"/>
      <c r="AW952" s="963"/>
    </row>
    <row r="953" spans="1:49" ht="14.25" hidden="1" customHeight="1">
      <c r="A953" s="931">
        <v>133</v>
      </c>
      <c r="B953" s="913"/>
      <c r="C953" s="914"/>
      <c r="D953" s="914"/>
      <c r="E953" s="914"/>
      <c r="F953" s="914"/>
      <c r="G953" s="914"/>
      <c r="H953" s="914"/>
      <c r="I953" s="914"/>
      <c r="J953" s="914"/>
      <c r="K953" s="914"/>
      <c r="L953" s="914"/>
      <c r="M953" s="914"/>
      <c r="N953" s="914"/>
      <c r="O953" s="914"/>
      <c r="P953" s="914"/>
      <c r="Q953" s="914"/>
      <c r="R953" s="914"/>
      <c r="S953" s="914"/>
      <c r="T953" s="914"/>
      <c r="U953" s="915"/>
      <c r="V953" s="913"/>
      <c r="W953" s="914"/>
      <c r="X953" s="914"/>
      <c r="Y953" s="914"/>
      <c r="Z953" s="914"/>
      <c r="AA953" s="914"/>
      <c r="AB953" s="914"/>
      <c r="AC953" s="914"/>
      <c r="AD953" s="914"/>
      <c r="AE953" s="914"/>
      <c r="AF953" s="914"/>
      <c r="AG953" s="914"/>
      <c r="AH953" s="914"/>
      <c r="AI953" s="914"/>
      <c r="AJ953" s="914"/>
      <c r="AK953" s="914"/>
      <c r="AL953" s="914"/>
      <c r="AM953" s="914"/>
      <c r="AN953" s="914"/>
      <c r="AO953" s="915"/>
      <c r="AP953" s="450" t="s">
        <v>990</v>
      </c>
      <c r="AQ953" s="451"/>
      <c r="AR953" s="451"/>
      <c r="AS953" s="452"/>
      <c r="AT953" s="932"/>
      <c r="AU953" s="933"/>
      <c r="AV953" s="933"/>
      <c r="AW953" s="934"/>
    </row>
    <row r="954" spans="1:49" ht="14.25" hidden="1" customHeight="1">
      <c r="A954" s="931"/>
      <c r="B954" s="916"/>
      <c r="C954" s="917"/>
      <c r="D954" s="917"/>
      <c r="E954" s="917"/>
      <c r="F954" s="917"/>
      <c r="G954" s="917"/>
      <c r="H954" s="917"/>
      <c r="I954" s="917"/>
      <c r="J954" s="917"/>
      <c r="K954" s="917"/>
      <c r="L954" s="917"/>
      <c r="M954" s="917"/>
      <c r="N954" s="917"/>
      <c r="O954" s="917"/>
      <c r="P954" s="917"/>
      <c r="Q954" s="917"/>
      <c r="R954" s="917"/>
      <c r="S954" s="917"/>
      <c r="T954" s="917"/>
      <c r="U954" s="918"/>
      <c r="V954" s="916"/>
      <c r="W954" s="917"/>
      <c r="X954" s="917"/>
      <c r="Y954" s="917"/>
      <c r="Z954" s="917"/>
      <c r="AA954" s="917"/>
      <c r="AB954" s="917"/>
      <c r="AC954" s="917"/>
      <c r="AD954" s="917"/>
      <c r="AE954" s="917"/>
      <c r="AF954" s="917"/>
      <c r="AG954" s="917"/>
      <c r="AH954" s="917"/>
      <c r="AI954" s="917"/>
      <c r="AJ954" s="917"/>
      <c r="AK954" s="917"/>
      <c r="AL954" s="917"/>
      <c r="AM954" s="917"/>
      <c r="AN954" s="917"/>
      <c r="AO954" s="918"/>
      <c r="AP954" s="453" t="s">
        <v>994</v>
      </c>
      <c r="AQ954" s="262"/>
      <c r="AR954" s="262"/>
      <c r="AS954" s="262"/>
      <c r="AT954" s="910"/>
      <c r="AU954" s="911"/>
      <c r="AV954" s="911"/>
      <c r="AW954" s="912"/>
    </row>
    <row r="955" spans="1:49" ht="14.25" hidden="1" customHeight="1">
      <c r="A955" s="931"/>
      <c r="B955" s="916"/>
      <c r="C955" s="917"/>
      <c r="D955" s="917"/>
      <c r="E955" s="917"/>
      <c r="F955" s="917"/>
      <c r="G955" s="917"/>
      <c r="H955" s="917"/>
      <c r="I955" s="917"/>
      <c r="J955" s="917"/>
      <c r="K955" s="917"/>
      <c r="L955" s="917"/>
      <c r="M955" s="917"/>
      <c r="N955" s="917"/>
      <c r="O955" s="917"/>
      <c r="P955" s="917"/>
      <c r="Q955" s="917"/>
      <c r="R955" s="917"/>
      <c r="S955" s="917"/>
      <c r="T955" s="917"/>
      <c r="U955" s="918"/>
      <c r="V955" s="916"/>
      <c r="W955" s="917"/>
      <c r="X955" s="917"/>
      <c r="Y955" s="917"/>
      <c r="Z955" s="917"/>
      <c r="AA955" s="917"/>
      <c r="AB955" s="917"/>
      <c r="AC955" s="917"/>
      <c r="AD955" s="917"/>
      <c r="AE955" s="917"/>
      <c r="AF955" s="917"/>
      <c r="AG955" s="917"/>
      <c r="AH955" s="917"/>
      <c r="AI955" s="917"/>
      <c r="AJ955" s="917"/>
      <c r="AK955" s="917"/>
      <c r="AL955" s="917"/>
      <c r="AM955" s="917"/>
      <c r="AN955" s="917"/>
      <c r="AO955" s="918"/>
      <c r="AP955" s="935" t="s">
        <v>992</v>
      </c>
      <c r="AQ955" s="936"/>
      <c r="AR955" s="936"/>
      <c r="AS955" s="937"/>
      <c r="AT955" s="938"/>
      <c r="AU955" s="939"/>
      <c r="AV955" s="939"/>
      <c r="AW955" s="940"/>
    </row>
    <row r="956" spans="1:49" ht="14.25" hidden="1" customHeight="1">
      <c r="A956" s="931"/>
      <c r="B956" s="916"/>
      <c r="C956" s="917"/>
      <c r="D956" s="917"/>
      <c r="E956" s="917"/>
      <c r="F956" s="917"/>
      <c r="G956" s="917"/>
      <c r="H956" s="917"/>
      <c r="I956" s="917"/>
      <c r="J956" s="917"/>
      <c r="K956" s="917"/>
      <c r="L956" s="917"/>
      <c r="M956" s="917"/>
      <c r="N956" s="917"/>
      <c r="O956" s="917"/>
      <c r="P956" s="917"/>
      <c r="Q956" s="917"/>
      <c r="R956" s="917"/>
      <c r="S956" s="917"/>
      <c r="T956" s="917"/>
      <c r="U956" s="918"/>
      <c r="V956" s="916"/>
      <c r="W956" s="917"/>
      <c r="X956" s="917"/>
      <c r="Y956" s="917"/>
      <c r="Z956" s="917"/>
      <c r="AA956" s="917"/>
      <c r="AB956" s="917"/>
      <c r="AC956" s="917"/>
      <c r="AD956" s="917"/>
      <c r="AE956" s="917"/>
      <c r="AF956" s="917"/>
      <c r="AG956" s="917"/>
      <c r="AH956" s="917"/>
      <c r="AI956" s="917"/>
      <c r="AJ956" s="917"/>
      <c r="AK956" s="917"/>
      <c r="AL956" s="917"/>
      <c r="AM956" s="917"/>
      <c r="AN956" s="917"/>
      <c r="AO956" s="918"/>
      <c r="AP956" s="935"/>
      <c r="AQ956" s="936"/>
      <c r="AR956" s="936"/>
      <c r="AS956" s="937"/>
      <c r="AT956" s="941"/>
      <c r="AU956" s="942"/>
      <c r="AV956" s="942"/>
      <c r="AW956" s="943"/>
    </row>
    <row r="957" spans="1:49" ht="14.25" hidden="1" customHeight="1">
      <c r="A957" s="931"/>
      <c r="B957" s="916"/>
      <c r="C957" s="917"/>
      <c r="D957" s="917"/>
      <c r="E957" s="917"/>
      <c r="F957" s="917"/>
      <c r="G957" s="917"/>
      <c r="H957" s="917"/>
      <c r="I957" s="917"/>
      <c r="J957" s="917"/>
      <c r="K957" s="917"/>
      <c r="L957" s="917"/>
      <c r="M957" s="917"/>
      <c r="N957" s="917"/>
      <c r="O957" s="917"/>
      <c r="P957" s="917"/>
      <c r="Q957" s="917"/>
      <c r="R957" s="917"/>
      <c r="S957" s="917"/>
      <c r="T957" s="917"/>
      <c r="U957" s="918"/>
      <c r="V957" s="916"/>
      <c r="W957" s="917"/>
      <c r="X957" s="917"/>
      <c r="Y957" s="917"/>
      <c r="Z957" s="917"/>
      <c r="AA957" s="917"/>
      <c r="AB957" s="917"/>
      <c r="AC957" s="917"/>
      <c r="AD957" s="917"/>
      <c r="AE957" s="917"/>
      <c r="AF957" s="917"/>
      <c r="AG957" s="917"/>
      <c r="AH957" s="917"/>
      <c r="AI957" s="917"/>
      <c r="AJ957" s="917"/>
      <c r="AK957" s="917"/>
      <c r="AL957" s="917"/>
      <c r="AM957" s="917"/>
      <c r="AN957" s="917"/>
      <c r="AO957" s="918"/>
      <c r="AP957" s="944" t="s">
        <v>993</v>
      </c>
      <c r="AQ957" s="945"/>
      <c r="AR957" s="945"/>
      <c r="AS957" s="945"/>
      <c r="AT957" s="938"/>
      <c r="AU957" s="939"/>
      <c r="AV957" s="939"/>
      <c r="AW957" s="940"/>
    </row>
    <row r="958" spans="1:49" ht="14.25" hidden="1" customHeight="1">
      <c r="A958" s="931"/>
      <c r="B958" s="916"/>
      <c r="C958" s="917"/>
      <c r="D958" s="917"/>
      <c r="E958" s="917"/>
      <c r="F958" s="917"/>
      <c r="G958" s="917"/>
      <c r="H958" s="917"/>
      <c r="I958" s="917"/>
      <c r="J958" s="917"/>
      <c r="K958" s="917"/>
      <c r="L958" s="917"/>
      <c r="M958" s="917"/>
      <c r="N958" s="917"/>
      <c r="O958" s="917"/>
      <c r="P958" s="917"/>
      <c r="Q958" s="917"/>
      <c r="R958" s="917"/>
      <c r="S958" s="917"/>
      <c r="T958" s="917"/>
      <c r="U958" s="918"/>
      <c r="V958" s="916"/>
      <c r="W958" s="917"/>
      <c r="X958" s="917"/>
      <c r="Y958" s="917"/>
      <c r="Z958" s="917"/>
      <c r="AA958" s="917"/>
      <c r="AB958" s="917"/>
      <c r="AC958" s="917"/>
      <c r="AD958" s="917"/>
      <c r="AE958" s="917"/>
      <c r="AF958" s="917"/>
      <c r="AG958" s="917"/>
      <c r="AH958" s="917"/>
      <c r="AI958" s="917"/>
      <c r="AJ958" s="917"/>
      <c r="AK958" s="917"/>
      <c r="AL958" s="917"/>
      <c r="AM958" s="917"/>
      <c r="AN958" s="917"/>
      <c r="AO958" s="918"/>
      <c r="AP958" s="944"/>
      <c r="AQ958" s="945"/>
      <c r="AR958" s="945"/>
      <c r="AS958" s="945"/>
      <c r="AT958" s="941"/>
      <c r="AU958" s="942"/>
      <c r="AV958" s="942"/>
      <c r="AW958" s="943"/>
    </row>
    <row r="959" spans="1:49" ht="14.25" hidden="1" customHeight="1">
      <c r="A959" s="931"/>
      <c r="B959" s="919"/>
      <c r="C959" s="920"/>
      <c r="D959" s="920"/>
      <c r="E959" s="920"/>
      <c r="F959" s="920"/>
      <c r="G959" s="920"/>
      <c r="H959" s="920"/>
      <c r="I959" s="920"/>
      <c r="J959" s="920"/>
      <c r="K959" s="920"/>
      <c r="L959" s="920"/>
      <c r="M959" s="920"/>
      <c r="N959" s="920"/>
      <c r="O959" s="920"/>
      <c r="P959" s="920"/>
      <c r="Q959" s="920"/>
      <c r="R959" s="920"/>
      <c r="S959" s="920"/>
      <c r="T959" s="920"/>
      <c r="U959" s="921"/>
      <c r="V959" s="919"/>
      <c r="W959" s="920"/>
      <c r="X959" s="920"/>
      <c r="Y959" s="920"/>
      <c r="Z959" s="920"/>
      <c r="AA959" s="920"/>
      <c r="AB959" s="920"/>
      <c r="AC959" s="920"/>
      <c r="AD959" s="920"/>
      <c r="AE959" s="920"/>
      <c r="AF959" s="920"/>
      <c r="AG959" s="920"/>
      <c r="AH959" s="920"/>
      <c r="AI959" s="920"/>
      <c r="AJ959" s="920"/>
      <c r="AK959" s="920"/>
      <c r="AL959" s="920"/>
      <c r="AM959" s="920"/>
      <c r="AN959" s="920"/>
      <c r="AO959" s="921"/>
      <c r="AP959" s="946" t="str">
        <f t="array" aca="1" ref="AP959" ca="1">IF(RepairsPhotoIdentifier133="","",IF(INDIRECT("PropertyInspectionCatagoryPhoto"&amp;RIGHT("0"&amp;RepairsPhotoIdentifier133,2))="","",INDIRECT("PropertyInspectionCatagoryPhoto"&amp;RIGHT("0"&amp;RepairsPhotoIdentifier133,2))))</f>
        <v/>
      </c>
      <c r="AQ959" s="962"/>
      <c r="AR959" s="962"/>
      <c r="AS959" s="962"/>
      <c r="AT959" s="962"/>
      <c r="AU959" s="962"/>
      <c r="AV959" s="962"/>
      <c r="AW959" s="963"/>
    </row>
    <row r="960" spans="1:49" ht="14.25" hidden="1" customHeight="1">
      <c r="A960" s="931">
        <v>134</v>
      </c>
      <c r="B960" s="913"/>
      <c r="C960" s="914"/>
      <c r="D960" s="914"/>
      <c r="E960" s="914"/>
      <c r="F960" s="914"/>
      <c r="G960" s="914"/>
      <c r="H960" s="914"/>
      <c r="I960" s="914"/>
      <c r="J960" s="914"/>
      <c r="K960" s="914"/>
      <c r="L960" s="914"/>
      <c r="M960" s="914"/>
      <c r="N960" s="914"/>
      <c r="O960" s="914"/>
      <c r="P960" s="914"/>
      <c r="Q960" s="914"/>
      <c r="R960" s="914"/>
      <c r="S960" s="914"/>
      <c r="T960" s="914"/>
      <c r="U960" s="915"/>
      <c r="V960" s="913"/>
      <c r="W960" s="914"/>
      <c r="X960" s="914"/>
      <c r="Y960" s="914"/>
      <c r="Z960" s="914"/>
      <c r="AA960" s="914"/>
      <c r="AB960" s="914"/>
      <c r="AC960" s="914"/>
      <c r="AD960" s="914"/>
      <c r="AE960" s="914"/>
      <c r="AF960" s="914"/>
      <c r="AG960" s="914"/>
      <c r="AH960" s="914"/>
      <c r="AI960" s="914"/>
      <c r="AJ960" s="914"/>
      <c r="AK960" s="914"/>
      <c r="AL960" s="914"/>
      <c r="AM960" s="914"/>
      <c r="AN960" s="914"/>
      <c r="AO960" s="915"/>
      <c r="AP960" s="450" t="s">
        <v>990</v>
      </c>
      <c r="AQ960" s="451"/>
      <c r="AR960" s="451"/>
      <c r="AS960" s="452"/>
      <c r="AT960" s="932"/>
      <c r="AU960" s="933"/>
      <c r="AV960" s="933"/>
      <c r="AW960" s="934"/>
    </row>
    <row r="961" spans="1:49" ht="14.25" hidden="1" customHeight="1">
      <c r="A961" s="931"/>
      <c r="B961" s="916"/>
      <c r="C961" s="917"/>
      <c r="D961" s="917"/>
      <c r="E961" s="917"/>
      <c r="F961" s="917"/>
      <c r="G961" s="917"/>
      <c r="H961" s="917"/>
      <c r="I961" s="917"/>
      <c r="J961" s="917"/>
      <c r="K961" s="917"/>
      <c r="L961" s="917"/>
      <c r="M961" s="917"/>
      <c r="N961" s="917"/>
      <c r="O961" s="917"/>
      <c r="P961" s="917"/>
      <c r="Q961" s="917"/>
      <c r="R961" s="917"/>
      <c r="S961" s="917"/>
      <c r="T961" s="917"/>
      <c r="U961" s="918"/>
      <c r="V961" s="916"/>
      <c r="W961" s="917"/>
      <c r="X961" s="917"/>
      <c r="Y961" s="917"/>
      <c r="Z961" s="917"/>
      <c r="AA961" s="917"/>
      <c r="AB961" s="917"/>
      <c r="AC961" s="917"/>
      <c r="AD961" s="917"/>
      <c r="AE961" s="917"/>
      <c r="AF961" s="917"/>
      <c r="AG961" s="917"/>
      <c r="AH961" s="917"/>
      <c r="AI961" s="917"/>
      <c r="AJ961" s="917"/>
      <c r="AK961" s="917"/>
      <c r="AL961" s="917"/>
      <c r="AM961" s="917"/>
      <c r="AN961" s="917"/>
      <c r="AO961" s="918"/>
      <c r="AP961" s="453" t="s">
        <v>991</v>
      </c>
      <c r="AQ961" s="262"/>
      <c r="AR961" s="262"/>
      <c r="AS961" s="262"/>
      <c r="AT961" s="910"/>
      <c r="AU961" s="911"/>
      <c r="AV961" s="911"/>
      <c r="AW961" s="912"/>
    </row>
    <row r="962" spans="1:49" ht="14.25" hidden="1" customHeight="1">
      <c r="A962" s="931"/>
      <c r="B962" s="916"/>
      <c r="C962" s="917"/>
      <c r="D962" s="917"/>
      <c r="E962" s="917"/>
      <c r="F962" s="917"/>
      <c r="G962" s="917"/>
      <c r="H962" s="917"/>
      <c r="I962" s="917"/>
      <c r="J962" s="917"/>
      <c r="K962" s="917"/>
      <c r="L962" s="917"/>
      <c r="M962" s="917"/>
      <c r="N962" s="917"/>
      <c r="O962" s="917"/>
      <c r="P962" s="917"/>
      <c r="Q962" s="917"/>
      <c r="R962" s="917"/>
      <c r="S962" s="917"/>
      <c r="T962" s="917"/>
      <c r="U962" s="918"/>
      <c r="V962" s="916"/>
      <c r="W962" s="917"/>
      <c r="X962" s="917"/>
      <c r="Y962" s="917"/>
      <c r="Z962" s="917"/>
      <c r="AA962" s="917"/>
      <c r="AB962" s="917"/>
      <c r="AC962" s="917"/>
      <c r="AD962" s="917"/>
      <c r="AE962" s="917"/>
      <c r="AF962" s="917"/>
      <c r="AG962" s="917"/>
      <c r="AH962" s="917"/>
      <c r="AI962" s="917"/>
      <c r="AJ962" s="917"/>
      <c r="AK962" s="917"/>
      <c r="AL962" s="917"/>
      <c r="AM962" s="917"/>
      <c r="AN962" s="917"/>
      <c r="AO962" s="918"/>
      <c r="AP962" s="935" t="s">
        <v>992</v>
      </c>
      <c r="AQ962" s="936"/>
      <c r="AR962" s="936"/>
      <c r="AS962" s="937"/>
      <c r="AT962" s="938"/>
      <c r="AU962" s="939"/>
      <c r="AV962" s="939"/>
      <c r="AW962" s="940"/>
    </row>
    <row r="963" spans="1:49" ht="14.25" hidden="1" customHeight="1">
      <c r="A963" s="931"/>
      <c r="B963" s="916"/>
      <c r="C963" s="917"/>
      <c r="D963" s="917"/>
      <c r="E963" s="917"/>
      <c r="F963" s="917"/>
      <c r="G963" s="917"/>
      <c r="H963" s="917"/>
      <c r="I963" s="917"/>
      <c r="J963" s="917"/>
      <c r="K963" s="917"/>
      <c r="L963" s="917"/>
      <c r="M963" s="917"/>
      <c r="N963" s="917"/>
      <c r="O963" s="917"/>
      <c r="P963" s="917"/>
      <c r="Q963" s="917"/>
      <c r="R963" s="917"/>
      <c r="S963" s="917"/>
      <c r="T963" s="917"/>
      <c r="U963" s="918"/>
      <c r="V963" s="916"/>
      <c r="W963" s="917"/>
      <c r="X963" s="917"/>
      <c r="Y963" s="917"/>
      <c r="Z963" s="917"/>
      <c r="AA963" s="917"/>
      <c r="AB963" s="917"/>
      <c r="AC963" s="917"/>
      <c r="AD963" s="917"/>
      <c r="AE963" s="917"/>
      <c r="AF963" s="917"/>
      <c r="AG963" s="917"/>
      <c r="AH963" s="917"/>
      <c r="AI963" s="917"/>
      <c r="AJ963" s="917"/>
      <c r="AK963" s="917"/>
      <c r="AL963" s="917"/>
      <c r="AM963" s="917"/>
      <c r="AN963" s="917"/>
      <c r="AO963" s="918"/>
      <c r="AP963" s="935"/>
      <c r="AQ963" s="936"/>
      <c r="AR963" s="936"/>
      <c r="AS963" s="937"/>
      <c r="AT963" s="941"/>
      <c r="AU963" s="942"/>
      <c r="AV963" s="942"/>
      <c r="AW963" s="943"/>
    </row>
    <row r="964" spans="1:49" ht="14.25" hidden="1" customHeight="1">
      <c r="A964" s="931"/>
      <c r="B964" s="916"/>
      <c r="C964" s="917"/>
      <c r="D964" s="917"/>
      <c r="E964" s="917"/>
      <c r="F964" s="917"/>
      <c r="G964" s="917"/>
      <c r="H964" s="917"/>
      <c r="I964" s="917"/>
      <c r="J964" s="917"/>
      <c r="K964" s="917"/>
      <c r="L964" s="917"/>
      <c r="M964" s="917"/>
      <c r="N964" s="917"/>
      <c r="O964" s="917"/>
      <c r="P964" s="917"/>
      <c r="Q964" s="917"/>
      <c r="R964" s="917"/>
      <c r="S964" s="917"/>
      <c r="T964" s="917"/>
      <c r="U964" s="918"/>
      <c r="V964" s="916"/>
      <c r="W964" s="917"/>
      <c r="X964" s="917"/>
      <c r="Y964" s="917"/>
      <c r="Z964" s="917"/>
      <c r="AA964" s="917"/>
      <c r="AB964" s="917"/>
      <c r="AC964" s="917"/>
      <c r="AD964" s="917"/>
      <c r="AE964" s="917"/>
      <c r="AF964" s="917"/>
      <c r="AG964" s="917"/>
      <c r="AH964" s="917"/>
      <c r="AI964" s="917"/>
      <c r="AJ964" s="917"/>
      <c r="AK964" s="917"/>
      <c r="AL964" s="917"/>
      <c r="AM964" s="917"/>
      <c r="AN964" s="917"/>
      <c r="AO964" s="918"/>
      <c r="AP964" s="944" t="s">
        <v>993</v>
      </c>
      <c r="AQ964" s="945"/>
      <c r="AR964" s="945"/>
      <c r="AS964" s="945"/>
      <c r="AT964" s="938"/>
      <c r="AU964" s="939"/>
      <c r="AV964" s="939"/>
      <c r="AW964" s="940"/>
    </row>
    <row r="965" spans="1:49" ht="14.25" hidden="1" customHeight="1">
      <c r="A965" s="931"/>
      <c r="B965" s="916"/>
      <c r="C965" s="917"/>
      <c r="D965" s="917"/>
      <c r="E965" s="917"/>
      <c r="F965" s="917"/>
      <c r="G965" s="917"/>
      <c r="H965" s="917"/>
      <c r="I965" s="917"/>
      <c r="J965" s="917"/>
      <c r="K965" s="917"/>
      <c r="L965" s="917"/>
      <c r="M965" s="917"/>
      <c r="N965" s="917"/>
      <c r="O965" s="917"/>
      <c r="P965" s="917"/>
      <c r="Q965" s="917"/>
      <c r="R965" s="917"/>
      <c r="S965" s="917"/>
      <c r="T965" s="917"/>
      <c r="U965" s="918"/>
      <c r="V965" s="916"/>
      <c r="W965" s="917"/>
      <c r="X965" s="917"/>
      <c r="Y965" s="917"/>
      <c r="Z965" s="917"/>
      <c r="AA965" s="917"/>
      <c r="AB965" s="917"/>
      <c r="AC965" s="917"/>
      <c r="AD965" s="917"/>
      <c r="AE965" s="917"/>
      <c r="AF965" s="917"/>
      <c r="AG965" s="917"/>
      <c r="AH965" s="917"/>
      <c r="AI965" s="917"/>
      <c r="AJ965" s="917"/>
      <c r="AK965" s="917"/>
      <c r="AL965" s="917"/>
      <c r="AM965" s="917"/>
      <c r="AN965" s="917"/>
      <c r="AO965" s="918"/>
      <c r="AP965" s="944"/>
      <c r="AQ965" s="945"/>
      <c r="AR965" s="945"/>
      <c r="AS965" s="945"/>
      <c r="AT965" s="941"/>
      <c r="AU965" s="942"/>
      <c r="AV965" s="942"/>
      <c r="AW965" s="943"/>
    </row>
    <row r="966" spans="1:49" ht="14.25" hidden="1" customHeight="1">
      <c r="A966" s="931"/>
      <c r="B966" s="919"/>
      <c r="C966" s="920"/>
      <c r="D966" s="920"/>
      <c r="E966" s="920"/>
      <c r="F966" s="920"/>
      <c r="G966" s="920"/>
      <c r="H966" s="920"/>
      <c r="I966" s="920"/>
      <c r="J966" s="920"/>
      <c r="K966" s="920"/>
      <c r="L966" s="920"/>
      <c r="M966" s="920"/>
      <c r="N966" s="920"/>
      <c r="O966" s="920"/>
      <c r="P966" s="920"/>
      <c r="Q966" s="920"/>
      <c r="R966" s="920"/>
      <c r="S966" s="920"/>
      <c r="T966" s="920"/>
      <c r="U966" s="921"/>
      <c r="V966" s="919"/>
      <c r="W966" s="920"/>
      <c r="X966" s="920"/>
      <c r="Y966" s="920"/>
      <c r="Z966" s="920"/>
      <c r="AA966" s="920"/>
      <c r="AB966" s="920"/>
      <c r="AC966" s="920"/>
      <c r="AD966" s="920"/>
      <c r="AE966" s="920"/>
      <c r="AF966" s="920"/>
      <c r="AG966" s="920"/>
      <c r="AH966" s="920"/>
      <c r="AI966" s="920"/>
      <c r="AJ966" s="920"/>
      <c r="AK966" s="920"/>
      <c r="AL966" s="920"/>
      <c r="AM966" s="920"/>
      <c r="AN966" s="920"/>
      <c r="AO966" s="921"/>
      <c r="AP966" s="946" t="str">
        <f t="array" aca="1" ref="AP966" ca="1">IF(RepairsPhotoIdentifier134="","",IF(INDIRECT("PropertyInspectionCatagoryPhoto"&amp;RIGHT("0"&amp;RepairsPhotoIdentifier134,2))="","",INDIRECT("PropertyInspectionCatagoryPhoto"&amp;RIGHT("0"&amp;RepairsPhotoIdentifier134,2))))</f>
        <v/>
      </c>
      <c r="AQ966" s="962"/>
      <c r="AR966" s="962"/>
      <c r="AS966" s="962"/>
      <c r="AT966" s="962"/>
      <c r="AU966" s="962"/>
      <c r="AV966" s="962"/>
      <c r="AW966" s="963"/>
    </row>
    <row r="967" spans="1:49" ht="14.25" hidden="1" customHeight="1">
      <c r="A967" s="931">
        <v>135</v>
      </c>
      <c r="B967" s="913"/>
      <c r="C967" s="914"/>
      <c r="D967" s="914"/>
      <c r="E967" s="914"/>
      <c r="F967" s="914"/>
      <c r="G967" s="914"/>
      <c r="H967" s="914"/>
      <c r="I967" s="914"/>
      <c r="J967" s="914"/>
      <c r="K967" s="914"/>
      <c r="L967" s="914"/>
      <c r="M967" s="914"/>
      <c r="N967" s="914"/>
      <c r="O967" s="914"/>
      <c r="P967" s="914"/>
      <c r="Q967" s="914"/>
      <c r="R967" s="914"/>
      <c r="S967" s="914"/>
      <c r="T967" s="914"/>
      <c r="U967" s="915"/>
      <c r="V967" s="913"/>
      <c r="W967" s="914"/>
      <c r="X967" s="914"/>
      <c r="Y967" s="914"/>
      <c r="Z967" s="914"/>
      <c r="AA967" s="914"/>
      <c r="AB967" s="914"/>
      <c r="AC967" s="914"/>
      <c r="AD967" s="914"/>
      <c r="AE967" s="914"/>
      <c r="AF967" s="914"/>
      <c r="AG967" s="914"/>
      <c r="AH967" s="914"/>
      <c r="AI967" s="914"/>
      <c r="AJ967" s="914"/>
      <c r="AK967" s="914"/>
      <c r="AL967" s="914"/>
      <c r="AM967" s="914"/>
      <c r="AN967" s="914"/>
      <c r="AO967" s="915"/>
      <c r="AP967" s="450" t="s">
        <v>990</v>
      </c>
      <c r="AQ967" s="451"/>
      <c r="AR967" s="451"/>
      <c r="AS967" s="452"/>
      <c r="AT967" s="932"/>
      <c r="AU967" s="933"/>
      <c r="AV967" s="933"/>
      <c r="AW967" s="934"/>
    </row>
    <row r="968" spans="1:49" ht="14.25" hidden="1" customHeight="1">
      <c r="A968" s="931"/>
      <c r="B968" s="916"/>
      <c r="C968" s="917"/>
      <c r="D968" s="917"/>
      <c r="E968" s="917"/>
      <c r="F968" s="917"/>
      <c r="G968" s="917"/>
      <c r="H968" s="917"/>
      <c r="I968" s="917"/>
      <c r="J968" s="917"/>
      <c r="K968" s="917"/>
      <c r="L968" s="917"/>
      <c r="M968" s="917"/>
      <c r="N968" s="917"/>
      <c r="O968" s="917"/>
      <c r="P968" s="917"/>
      <c r="Q968" s="917"/>
      <c r="R968" s="917"/>
      <c r="S968" s="917"/>
      <c r="T968" s="917"/>
      <c r="U968" s="918"/>
      <c r="V968" s="916"/>
      <c r="W968" s="917"/>
      <c r="X968" s="917"/>
      <c r="Y968" s="917"/>
      <c r="Z968" s="917"/>
      <c r="AA968" s="917"/>
      <c r="AB968" s="917"/>
      <c r="AC968" s="917"/>
      <c r="AD968" s="917"/>
      <c r="AE968" s="917"/>
      <c r="AF968" s="917"/>
      <c r="AG968" s="917"/>
      <c r="AH968" s="917"/>
      <c r="AI968" s="917"/>
      <c r="AJ968" s="917"/>
      <c r="AK968" s="917"/>
      <c r="AL968" s="917"/>
      <c r="AM968" s="917"/>
      <c r="AN968" s="917"/>
      <c r="AO968" s="918"/>
      <c r="AP968" s="453" t="s">
        <v>994</v>
      </c>
      <c r="AQ968" s="262"/>
      <c r="AR968" s="262"/>
      <c r="AS968" s="262"/>
      <c r="AT968" s="910"/>
      <c r="AU968" s="911"/>
      <c r="AV968" s="911"/>
      <c r="AW968" s="912"/>
    </row>
    <row r="969" spans="1:49" ht="14.25" hidden="1" customHeight="1">
      <c r="A969" s="931"/>
      <c r="B969" s="916"/>
      <c r="C969" s="917"/>
      <c r="D969" s="917"/>
      <c r="E969" s="917"/>
      <c r="F969" s="917"/>
      <c r="G969" s="917"/>
      <c r="H969" s="917"/>
      <c r="I969" s="917"/>
      <c r="J969" s="917"/>
      <c r="K969" s="917"/>
      <c r="L969" s="917"/>
      <c r="M969" s="917"/>
      <c r="N969" s="917"/>
      <c r="O969" s="917"/>
      <c r="P969" s="917"/>
      <c r="Q969" s="917"/>
      <c r="R969" s="917"/>
      <c r="S969" s="917"/>
      <c r="T969" s="917"/>
      <c r="U969" s="918"/>
      <c r="V969" s="916"/>
      <c r="W969" s="917"/>
      <c r="X969" s="917"/>
      <c r="Y969" s="917"/>
      <c r="Z969" s="917"/>
      <c r="AA969" s="917"/>
      <c r="AB969" s="917"/>
      <c r="AC969" s="917"/>
      <c r="AD969" s="917"/>
      <c r="AE969" s="917"/>
      <c r="AF969" s="917"/>
      <c r="AG969" s="917"/>
      <c r="AH969" s="917"/>
      <c r="AI969" s="917"/>
      <c r="AJ969" s="917"/>
      <c r="AK969" s="917"/>
      <c r="AL969" s="917"/>
      <c r="AM969" s="917"/>
      <c r="AN969" s="917"/>
      <c r="AO969" s="918"/>
      <c r="AP969" s="935" t="s">
        <v>992</v>
      </c>
      <c r="AQ969" s="936"/>
      <c r="AR969" s="936"/>
      <c r="AS969" s="937"/>
      <c r="AT969" s="938"/>
      <c r="AU969" s="939"/>
      <c r="AV969" s="939"/>
      <c r="AW969" s="940"/>
    </row>
    <row r="970" spans="1:49" ht="14.25" hidden="1" customHeight="1">
      <c r="A970" s="931"/>
      <c r="B970" s="916"/>
      <c r="C970" s="917"/>
      <c r="D970" s="917"/>
      <c r="E970" s="917"/>
      <c r="F970" s="917"/>
      <c r="G970" s="917"/>
      <c r="H970" s="917"/>
      <c r="I970" s="917"/>
      <c r="J970" s="917"/>
      <c r="K970" s="917"/>
      <c r="L970" s="917"/>
      <c r="M970" s="917"/>
      <c r="N970" s="917"/>
      <c r="O970" s="917"/>
      <c r="P970" s="917"/>
      <c r="Q970" s="917"/>
      <c r="R970" s="917"/>
      <c r="S970" s="917"/>
      <c r="T970" s="917"/>
      <c r="U970" s="918"/>
      <c r="V970" s="916"/>
      <c r="W970" s="917"/>
      <c r="X970" s="917"/>
      <c r="Y970" s="917"/>
      <c r="Z970" s="917"/>
      <c r="AA970" s="917"/>
      <c r="AB970" s="917"/>
      <c r="AC970" s="917"/>
      <c r="AD970" s="917"/>
      <c r="AE970" s="917"/>
      <c r="AF970" s="917"/>
      <c r="AG970" s="917"/>
      <c r="AH970" s="917"/>
      <c r="AI970" s="917"/>
      <c r="AJ970" s="917"/>
      <c r="AK970" s="917"/>
      <c r="AL970" s="917"/>
      <c r="AM970" s="917"/>
      <c r="AN970" s="917"/>
      <c r="AO970" s="918"/>
      <c r="AP970" s="935"/>
      <c r="AQ970" s="936"/>
      <c r="AR970" s="936"/>
      <c r="AS970" s="937"/>
      <c r="AT970" s="941"/>
      <c r="AU970" s="942"/>
      <c r="AV970" s="942"/>
      <c r="AW970" s="943"/>
    </row>
    <row r="971" spans="1:49" ht="14.25" hidden="1" customHeight="1">
      <c r="A971" s="931"/>
      <c r="B971" s="916"/>
      <c r="C971" s="917"/>
      <c r="D971" s="917"/>
      <c r="E971" s="917"/>
      <c r="F971" s="917"/>
      <c r="G971" s="917"/>
      <c r="H971" s="917"/>
      <c r="I971" s="917"/>
      <c r="J971" s="917"/>
      <c r="K971" s="917"/>
      <c r="L971" s="917"/>
      <c r="M971" s="917"/>
      <c r="N971" s="917"/>
      <c r="O971" s="917"/>
      <c r="P971" s="917"/>
      <c r="Q971" s="917"/>
      <c r="R971" s="917"/>
      <c r="S971" s="917"/>
      <c r="T971" s="917"/>
      <c r="U971" s="918"/>
      <c r="V971" s="916"/>
      <c r="W971" s="917"/>
      <c r="X971" s="917"/>
      <c r="Y971" s="917"/>
      <c r="Z971" s="917"/>
      <c r="AA971" s="917"/>
      <c r="AB971" s="917"/>
      <c r="AC971" s="917"/>
      <c r="AD971" s="917"/>
      <c r="AE971" s="917"/>
      <c r="AF971" s="917"/>
      <c r="AG971" s="917"/>
      <c r="AH971" s="917"/>
      <c r="AI971" s="917"/>
      <c r="AJ971" s="917"/>
      <c r="AK971" s="917"/>
      <c r="AL971" s="917"/>
      <c r="AM971" s="917"/>
      <c r="AN971" s="917"/>
      <c r="AO971" s="918"/>
      <c r="AP971" s="944" t="s">
        <v>993</v>
      </c>
      <c r="AQ971" s="945"/>
      <c r="AR971" s="945"/>
      <c r="AS971" s="945"/>
      <c r="AT971" s="938"/>
      <c r="AU971" s="939"/>
      <c r="AV971" s="939"/>
      <c r="AW971" s="940"/>
    </row>
    <row r="972" spans="1:49" ht="14.25" hidden="1" customHeight="1">
      <c r="A972" s="931"/>
      <c r="B972" s="916"/>
      <c r="C972" s="917"/>
      <c r="D972" s="917"/>
      <c r="E972" s="917"/>
      <c r="F972" s="917"/>
      <c r="G972" s="917"/>
      <c r="H972" s="917"/>
      <c r="I972" s="917"/>
      <c r="J972" s="917"/>
      <c r="K972" s="917"/>
      <c r="L972" s="917"/>
      <c r="M972" s="917"/>
      <c r="N972" s="917"/>
      <c r="O972" s="917"/>
      <c r="P972" s="917"/>
      <c r="Q972" s="917"/>
      <c r="R972" s="917"/>
      <c r="S972" s="917"/>
      <c r="T972" s="917"/>
      <c r="U972" s="918"/>
      <c r="V972" s="916"/>
      <c r="W972" s="917"/>
      <c r="X972" s="917"/>
      <c r="Y972" s="917"/>
      <c r="Z972" s="917"/>
      <c r="AA972" s="917"/>
      <c r="AB972" s="917"/>
      <c r="AC972" s="917"/>
      <c r="AD972" s="917"/>
      <c r="AE972" s="917"/>
      <c r="AF972" s="917"/>
      <c r="AG972" s="917"/>
      <c r="AH972" s="917"/>
      <c r="AI972" s="917"/>
      <c r="AJ972" s="917"/>
      <c r="AK972" s="917"/>
      <c r="AL972" s="917"/>
      <c r="AM972" s="917"/>
      <c r="AN972" s="917"/>
      <c r="AO972" s="918"/>
      <c r="AP972" s="944"/>
      <c r="AQ972" s="945"/>
      <c r="AR972" s="945"/>
      <c r="AS972" s="945"/>
      <c r="AT972" s="941"/>
      <c r="AU972" s="942"/>
      <c r="AV972" s="942"/>
      <c r="AW972" s="943"/>
    </row>
    <row r="973" spans="1:49" ht="14.25" hidden="1" customHeight="1">
      <c r="A973" s="931"/>
      <c r="B973" s="919"/>
      <c r="C973" s="920"/>
      <c r="D973" s="920"/>
      <c r="E973" s="920"/>
      <c r="F973" s="920"/>
      <c r="G973" s="920"/>
      <c r="H973" s="920"/>
      <c r="I973" s="920"/>
      <c r="J973" s="920"/>
      <c r="K973" s="920"/>
      <c r="L973" s="920"/>
      <c r="M973" s="920"/>
      <c r="N973" s="920"/>
      <c r="O973" s="920"/>
      <c r="P973" s="920"/>
      <c r="Q973" s="920"/>
      <c r="R973" s="920"/>
      <c r="S973" s="920"/>
      <c r="T973" s="920"/>
      <c r="U973" s="921"/>
      <c r="V973" s="919"/>
      <c r="W973" s="920"/>
      <c r="X973" s="920"/>
      <c r="Y973" s="920"/>
      <c r="Z973" s="920"/>
      <c r="AA973" s="920"/>
      <c r="AB973" s="920"/>
      <c r="AC973" s="920"/>
      <c r="AD973" s="920"/>
      <c r="AE973" s="920"/>
      <c r="AF973" s="920"/>
      <c r="AG973" s="920"/>
      <c r="AH973" s="920"/>
      <c r="AI973" s="920"/>
      <c r="AJ973" s="920"/>
      <c r="AK973" s="920"/>
      <c r="AL973" s="920"/>
      <c r="AM973" s="920"/>
      <c r="AN973" s="920"/>
      <c r="AO973" s="921"/>
      <c r="AP973" s="946" t="str">
        <f t="array" aca="1" ref="AP973" ca="1">IF(RepairsPhotoIdentifier135="","",IF(INDIRECT("PropertyInspectionCatagoryPhoto"&amp;RIGHT("0"&amp;RepairsPhotoIdentifier135,2))="","",INDIRECT("PropertyInspectionCatagoryPhoto"&amp;RIGHT("0"&amp;RepairsPhotoIdentifier135,2))))</f>
        <v/>
      </c>
      <c r="AQ973" s="962"/>
      <c r="AR973" s="962"/>
      <c r="AS973" s="962"/>
      <c r="AT973" s="962"/>
      <c r="AU973" s="962"/>
      <c r="AV973" s="962"/>
      <c r="AW973" s="963"/>
    </row>
    <row r="974" spans="1:49" ht="14.25" hidden="1" customHeight="1">
      <c r="A974" s="931">
        <v>136</v>
      </c>
      <c r="B974" s="913"/>
      <c r="C974" s="914"/>
      <c r="D974" s="914"/>
      <c r="E974" s="914"/>
      <c r="F974" s="914"/>
      <c r="G974" s="914"/>
      <c r="H974" s="914"/>
      <c r="I974" s="914"/>
      <c r="J974" s="914"/>
      <c r="K974" s="914"/>
      <c r="L974" s="914"/>
      <c r="M974" s="914"/>
      <c r="N974" s="914"/>
      <c r="O974" s="914"/>
      <c r="P974" s="914"/>
      <c r="Q974" s="914"/>
      <c r="R974" s="914"/>
      <c r="S974" s="914"/>
      <c r="T974" s="914"/>
      <c r="U974" s="915"/>
      <c r="V974" s="913"/>
      <c r="W974" s="914"/>
      <c r="X974" s="914"/>
      <c r="Y974" s="914"/>
      <c r="Z974" s="914"/>
      <c r="AA974" s="914"/>
      <c r="AB974" s="914"/>
      <c r="AC974" s="914"/>
      <c r="AD974" s="914"/>
      <c r="AE974" s="914"/>
      <c r="AF974" s="914"/>
      <c r="AG974" s="914"/>
      <c r="AH974" s="914"/>
      <c r="AI974" s="914"/>
      <c r="AJ974" s="914"/>
      <c r="AK974" s="914"/>
      <c r="AL974" s="914"/>
      <c r="AM974" s="914"/>
      <c r="AN974" s="914"/>
      <c r="AO974" s="915"/>
      <c r="AP974" s="450" t="s">
        <v>990</v>
      </c>
      <c r="AQ974" s="451"/>
      <c r="AR974" s="451"/>
      <c r="AS974" s="452"/>
      <c r="AT974" s="932"/>
      <c r="AU974" s="933"/>
      <c r="AV974" s="933"/>
      <c r="AW974" s="934"/>
    </row>
    <row r="975" spans="1:49" ht="14.25" hidden="1" customHeight="1">
      <c r="A975" s="931"/>
      <c r="B975" s="916"/>
      <c r="C975" s="917"/>
      <c r="D975" s="917"/>
      <c r="E975" s="917"/>
      <c r="F975" s="917"/>
      <c r="G975" s="917"/>
      <c r="H975" s="917"/>
      <c r="I975" s="917"/>
      <c r="J975" s="917"/>
      <c r="K975" s="917"/>
      <c r="L975" s="917"/>
      <c r="M975" s="917"/>
      <c r="N975" s="917"/>
      <c r="O975" s="917"/>
      <c r="P975" s="917"/>
      <c r="Q975" s="917"/>
      <c r="R975" s="917"/>
      <c r="S975" s="917"/>
      <c r="T975" s="917"/>
      <c r="U975" s="918"/>
      <c r="V975" s="916"/>
      <c r="W975" s="917"/>
      <c r="X975" s="917"/>
      <c r="Y975" s="917"/>
      <c r="Z975" s="917"/>
      <c r="AA975" s="917"/>
      <c r="AB975" s="917"/>
      <c r="AC975" s="917"/>
      <c r="AD975" s="917"/>
      <c r="AE975" s="917"/>
      <c r="AF975" s="917"/>
      <c r="AG975" s="917"/>
      <c r="AH975" s="917"/>
      <c r="AI975" s="917"/>
      <c r="AJ975" s="917"/>
      <c r="AK975" s="917"/>
      <c r="AL975" s="917"/>
      <c r="AM975" s="917"/>
      <c r="AN975" s="917"/>
      <c r="AO975" s="918"/>
      <c r="AP975" s="453" t="s">
        <v>991</v>
      </c>
      <c r="AQ975" s="262"/>
      <c r="AR975" s="262"/>
      <c r="AS975" s="262"/>
      <c r="AT975" s="910"/>
      <c r="AU975" s="911"/>
      <c r="AV975" s="911"/>
      <c r="AW975" s="912"/>
    </row>
    <row r="976" spans="1:49" ht="14.25" hidden="1" customHeight="1">
      <c r="A976" s="931"/>
      <c r="B976" s="916"/>
      <c r="C976" s="917"/>
      <c r="D976" s="917"/>
      <c r="E976" s="917"/>
      <c r="F976" s="917"/>
      <c r="G976" s="917"/>
      <c r="H976" s="917"/>
      <c r="I976" s="917"/>
      <c r="J976" s="917"/>
      <c r="K976" s="917"/>
      <c r="L976" s="917"/>
      <c r="M976" s="917"/>
      <c r="N976" s="917"/>
      <c r="O976" s="917"/>
      <c r="P976" s="917"/>
      <c r="Q976" s="917"/>
      <c r="R976" s="917"/>
      <c r="S976" s="917"/>
      <c r="T976" s="917"/>
      <c r="U976" s="918"/>
      <c r="V976" s="916"/>
      <c r="W976" s="917"/>
      <c r="X976" s="917"/>
      <c r="Y976" s="917"/>
      <c r="Z976" s="917"/>
      <c r="AA976" s="917"/>
      <c r="AB976" s="917"/>
      <c r="AC976" s="917"/>
      <c r="AD976" s="917"/>
      <c r="AE976" s="917"/>
      <c r="AF976" s="917"/>
      <c r="AG976" s="917"/>
      <c r="AH976" s="917"/>
      <c r="AI976" s="917"/>
      <c r="AJ976" s="917"/>
      <c r="AK976" s="917"/>
      <c r="AL976" s="917"/>
      <c r="AM976" s="917"/>
      <c r="AN976" s="917"/>
      <c r="AO976" s="918"/>
      <c r="AP976" s="935" t="s">
        <v>992</v>
      </c>
      <c r="AQ976" s="936"/>
      <c r="AR976" s="936"/>
      <c r="AS976" s="937"/>
      <c r="AT976" s="938"/>
      <c r="AU976" s="939"/>
      <c r="AV976" s="939"/>
      <c r="AW976" s="940"/>
    </row>
    <row r="977" spans="1:49" ht="14.25" hidden="1" customHeight="1">
      <c r="A977" s="931"/>
      <c r="B977" s="916"/>
      <c r="C977" s="917"/>
      <c r="D977" s="917"/>
      <c r="E977" s="917"/>
      <c r="F977" s="917"/>
      <c r="G977" s="917"/>
      <c r="H977" s="917"/>
      <c r="I977" s="917"/>
      <c r="J977" s="917"/>
      <c r="K977" s="917"/>
      <c r="L977" s="917"/>
      <c r="M977" s="917"/>
      <c r="N977" s="917"/>
      <c r="O977" s="917"/>
      <c r="P977" s="917"/>
      <c r="Q977" s="917"/>
      <c r="R977" s="917"/>
      <c r="S977" s="917"/>
      <c r="T977" s="917"/>
      <c r="U977" s="918"/>
      <c r="V977" s="916"/>
      <c r="W977" s="917"/>
      <c r="X977" s="917"/>
      <c r="Y977" s="917"/>
      <c r="Z977" s="917"/>
      <c r="AA977" s="917"/>
      <c r="AB977" s="917"/>
      <c r="AC977" s="917"/>
      <c r="AD977" s="917"/>
      <c r="AE977" s="917"/>
      <c r="AF977" s="917"/>
      <c r="AG977" s="917"/>
      <c r="AH977" s="917"/>
      <c r="AI977" s="917"/>
      <c r="AJ977" s="917"/>
      <c r="AK977" s="917"/>
      <c r="AL977" s="917"/>
      <c r="AM977" s="917"/>
      <c r="AN977" s="917"/>
      <c r="AO977" s="918"/>
      <c r="AP977" s="935"/>
      <c r="AQ977" s="936"/>
      <c r="AR977" s="936"/>
      <c r="AS977" s="937"/>
      <c r="AT977" s="941"/>
      <c r="AU977" s="942"/>
      <c r="AV977" s="942"/>
      <c r="AW977" s="943"/>
    </row>
    <row r="978" spans="1:49" ht="14.25" hidden="1" customHeight="1">
      <c r="A978" s="931"/>
      <c r="B978" s="916"/>
      <c r="C978" s="917"/>
      <c r="D978" s="917"/>
      <c r="E978" s="917"/>
      <c r="F978" s="917"/>
      <c r="G978" s="917"/>
      <c r="H978" s="917"/>
      <c r="I978" s="917"/>
      <c r="J978" s="917"/>
      <c r="K978" s="917"/>
      <c r="L978" s="917"/>
      <c r="M978" s="917"/>
      <c r="N978" s="917"/>
      <c r="O978" s="917"/>
      <c r="P978" s="917"/>
      <c r="Q978" s="917"/>
      <c r="R978" s="917"/>
      <c r="S978" s="917"/>
      <c r="T978" s="917"/>
      <c r="U978" s="918"/>
      <c r="V978" s="916"/>
      <c r="W978" s="917"/>
      <c r="X978" s="917"/>
      <c r="Y978" s="917"/>
      <c r="Z978" s="917"/>
      <c r="AA978" s="917"/>
      <c r="AB978" s="917"/>
      <c r="AC978" s="917"/>
      <c r="AD978" s="917"/>
      <c r="AE978" s="917"/>
      <c r="AF978" s="917"/>
      <c r="AG978" s="917"/>
      <c r="AH978" s="917"/>
      <c r="AI978" s="917"/>
      <c r="AJ978" s="917"/>
      <c r="AK978" s="917"/>
      <c r="AL978" s="917"/>
      <c r="AM978" s="917"/>
      <c r="AN978" s="917"/>
      <c r="AO978" s="918"/>
      <c r="AP978" s="944" t="s">
        <v>993</v>
      </c>
      <c r="AQ978" s="945"/>
      <c r="AR978" s="945"/>
      <c r="AS978" s="945"/>
      <c r="AT978" s="938"/>
      <c r="AU978" s="939"/>
      <c r="AV978" s="939"/>
      <c r="AW978" s="940"/>
    </row>
    <row r="979" spans="1:49" ht="14.25" hidden="1" customHeight="1">
      <c r="A979" s="931"/>
      <c r="B979" s="916"/>
      <c r="C979" s="917"/>
      <c r="D979" s="917"/>
      <c r="E979" s="917"/>
      <c r="F979" s="917"/>
      <c r="G979" s="917"/>
      <c r="H979" s="917"/>
      <c r="I979" s="917"/>
      <c r="J979" s="917"/>
      <c r="K979" s="917"/>
      <c r="L979" s="917"/>
      <c r="M979" s="917"/>
      <c r="N979" s="917"/>
      <c r="O979" s="917"/>
      <c r="P979" s="917"/>
      <c r="Q979" s="917"/>
      <c r="R979" s="917"/>
      <c r="S979" s="917"/>
      <c r="T979" s="917"/>
      <c r="U979" s="918"/>
      <c r="V979" s="916"/>
      <c r="W979" s="917"/>
      <c r="X979" s="917"/>
      <c r="Y979" s="917"/>
      <c r="Z979" s="917"/>
      <c r="AA979" s="917"/>
      <c r="AB979" s="917"/>
      <c r="AC979" s="917"/>
      <c r="AD979" s="917"/>
      <c r="AE979" s="917"/>
      <c r="AF979" s="917"/>
      <c r="AG979" s="917"/>
      <c r="AH979" s="917"/>
      <c r="AI979" s="917"/>
      <c r="AJ979" s="917"/>
      <c r="AK979" s="917"/>
      <c r="AL979" s="917"/>
      <c r="AM979" s="917"/>
      <c r="AN979" s="917"/>
      <c r="AO979" s="918"/>
      <c r="AP979" s="944"/>
      <c r="AQ979" s="945"/>
      <c r="AR979" s="945"/>
      <c r="AS979" s="945"/>
      <c r="AT979" s="941"/>
      <c r="AU979" s="942"/>
      <c r="AV979" s="942"/>
      <c r="AW979" s="943"/>
    </row>
    <row r="980" spans="1:49" ht="14.25" hidden="1" customHeight="1">
      <c r="A980" s="931"/>
      <c r="B980" s="919"/>
      <c r="C980" s="920"/>
      <c r="D980" s="920"/>
      <c r="E980" s="920"/>
      <c r="F980" s="920"/>
      <c r="G980" s="920"/>
      <c r="H980" s="920"/>
      <c r="I980" s="920"/>
      <c r="J980" s="920"/>
      <c r="K980" s="920"/>
      <c r="L980" s="920"/>
      <c r="M980" s="920"/>
      <c r="N980" s="920"/>
      <c r="O980" s="920"/>
      <c r="P980" s="920"/>
      <c r="Q980" s="920"/>
      <c r="R980" s="920"/>
      <c r="S980" s="920"/>
      <c r="T980" s="920"/>
      <c r="U980" s="921"/>
      <c r="V980" s="919"/>
      <c r="W980" s="920"/>
      <c r="X980" s="920"/>
      <c r="Y980" s="920"/>
      <c r="Z980" s="920"/>
      <c r="AA980" s="920"/>
      <c r="AB980" s="920"/>
      <c r="AC980" s="920"/>
      <c r="AD980" s="920"/>
      <c r="AE980" s="920"/>
      <c r="AF980" s="920"/>
      <c r="AG980" s="920"/>
      <c r="AH980" s="920"/>
      <c r="AI980" s="920"/>
      <c r="AJ980" s="920"/>
      <c r="AK980" s="920"/>
      <c r="AL980" s="920"/>
      <c r="AM980" s="920"/>
      <c r="AN980" s="920"/>
      <c r="AO980" s="921"/>
      <c r="AP980" s="946" t="str">
        <f t="array" aca="1" ref="AP980" ca="1">IF(RepairsPhotoIdentifier136="","",IF(INDIRECT("PropertyInspectionCatagoryPhoto"&amp;RIGHT("0"&amp;RepairsPhotoIdentifier136,2))="","",INDIRECT("PropertyInspectionCatagoryPhoto"&amp;RIGHT("0"&amp;RepairsPhotoIdentifier136,2))))</f>
        <v/>
      </c>
      <c r="AQ980" s="962"/>
      <c r="AR980" s="962"/>
      <c r="AS980" s="962"/>
      <c r="AT980" s="962"/>
      <c r="AU980" s="962"/>
      <c r="AV980" s="962"/>
      <c r="AW980" s="963"/>
    </row>
    <row r="981" spans="1:49" ht="14.25" hidden="1" customHeight="1">
      <c r="A981" s="931">
        <v>137</v>
      </c>
      <c r="B981" s="913"/>
      <c r="C981" s="914"/>
      <c r="D981" s="914"/>
      <c r="E981" s="914"/>
      <c r="F981" s="914"/>
      <c r="G981" s="914"/>
      <c r="H981" s="914"/>
      <c r="I981" s="914"/>
      <c r="J981" s="914"/>
      <c r="K981" s="914"/>
      <c r="L981" s="914"/>
      <c r="M981" s="914"/>
      <c r="N981" s="914"/>
      <c r="O981" s="914"/>
      <c r="P981" s="914"/>
      <c r="Q981" s="914"/>
      <c r="R981" s="914"/>
      <c r="S981" s="914"/>
      <c r="T981" s="914"/>
      <c r="U981" s="915"/>
      <c r="V981" s="913"/>
      <c r="W981" s="914"/>
      <c r="X981" s="914"/>
      <c r="Y981" s="914"/>
      <c r="Z981" s="914"/>
      <c r="AA981" s="914"/>
      <c r="AB981" s="914"/>
      <c r="AC981" s="914"/>
      <c r="AD981" s="914"/>
      <c r="AE981" s="914"/>
      <c r="AF981" s="914"/>
      <c r="AG981" s="914"/>
      <c r="AH981" s="914"/>
      <c r="AI981" s="914"/>
      <c r="AJ981" s="914"/>
      <c r="AK981" s="914"/>
      <c r="AL981" s="914"/>
      <c r="AM981" s="914"/>
      <c r="AN981" s="914"/>
      <c r="AO981" s="915"/>
      <c r="AP981" s="450" t="s">
        <v>990</v>
      </c>
      <c r="AQ981" s="451"/>
      <c r="AR981" s="451"/>
      <c r="AS981" s="452"/>
      <c r="AT981" s="932"/>
      <c r="AU981" s="933"/>
      <c r="AV981" s="933"/>
      <c r="AW981" s="934"/>
    </row>
    <row r="982" spans="1:49" ht="14.25" hidden="1" customHeight="1">
      <c r="A982" s="931"/>
      <c r="B982" s="916"/>
      <c r="C982" s="917"/>
      <c r="D982" s="917"/>
      <c r="E982" s="917"/>
      <c r="F982" s="917"/>
      <c r="G982" s="917"/>
      <c r="H982" s="917"/>
      <c r="I982" s="917"/>
      <c r="J982" s="917"/>
      <c r="K982" s="917"/>
      <c r="L982" s="917"/>
      <c r="M982" s="917"/>
      <c r="N982" s="917"/>
      <c r="O982" s="917"/>
      <c r="P982" s="917"/>
      <c r="Q982" s="917"/>
      <c r="R982" s="917"/>
      <c r="S982" s="917"/>
      <c r="T982" s="917"/>
      <c r="U982" s="918"/>
      <c r="V982" s="916"/>
      <c r="W982" s="917"/>
      <c r="X982" s="917"/>
      <c r="Y982" s="917"/>
      <c r="Z982" s="917"/>
      <c r="AA982" s="917"/>
      <c r="AB982" s="917"/>
      <c r="AC982" s="917"/>
      <c r="AD982" s="917"/>
      <c r="AE982" s="917"/>
      <c r="AF982" s="917"/>
      <c r="AG982" s="917"/>
      <c r="AH982" s="917"/>
      <c r="AI982" s="917"/>
      <c r="AJ982" s="917"/>
      <c r="AK982" s="917"/>
      <c r="AL982" s="917"/>
      <c r="AM982" s="917"/>
      <c r="AN982" s="917"/>
      <c r="AO982" s="918"/>
      <c r="AP982" s="453" t="s">
        <v>994</v>
      </c>
      <c r="AQ982" s="262"/>
      <c r="AR982" s="262"/>
      <c r="AS982" s="262"/>
      <c r="AT982" s="910"/>
      <c r="AU982" s="911"/>
      <c r="AV982" s="911"/>
      <c r="AW982" s="912"/>
    </row>
    <row r="983" spans="1:49" ht="14.25" hidden="1" customHeight="1">
      <c r="A983" s="931"/>
      <c r="B983" s="916"/>
      <c r="C983" s="917"/>
      <c r="D983" s="917"/>
      <c r="E983" s="917"/>
      <c r="F983" s="917"/>
      <c r="G983" s="917"/>
      <c r="H983" s="917"/>
      <c r="I983" s="917"/>
      <c r="J983" s="917"/>
      <c r="K983" s="917"/>
      <c r="L983" s="917"/>
      <c r="M983" s="917"/>
      <c r="N983" s="917"/>
      <c r="O983" s="917"/>
      <c r="P983" s="917"/>
      <c r="Q983" s="917"/>
      <c r="R983" s="917"/>
      <c r="S983" s="917"/>
      <c r="T983" s="917"/>
      <c r="U983" s="918"/>
      <c r="V983" s="916"/>
      <c r="W983" s="917"/>
      <c r="X983" s="917"/>
      <c r="Y983" s="917"/>
      <c r="Z983" s="917"/>
      <c r="AA983" s="917"/>
      <c r="AB983" s="917"/>
      <c r="AC983" s="917"/>
      <c r="AD983" s="917"/>
      <c r="AE983" s="917"/>
      <c r="AF983" s="917"/>
      <c r="AG983" s="917"/>
      <c r="AH983" s="917"/>
      <c r="AI983" s="917"/>
      <c r="AJ983" s="917"/>
      <c r="AK983" s="917"/>
      <c r="AL983" s="917"/>
      <c r="AM983" s="917"/>
      <c r="AN983" s="917"/>
      <c r="AO983" s="918"/>
      <c r="AP983" s="935" t="s">
        <v>992</v>
      </c>
      <c r="AQ983" s="936"/>
      <c r="AR983" s="936"/>
      <c r="AS983" s="937"/>
      <c r="AT983" s="938"/>
      <c r="AU983" s="939"/>
      <c r="AV983" s="939"/>
      <c r="AW983" s="940"/>
    </row>
    <row r="984" spans="1:49" ht="14.25" hidden="1" customHeight="1">
      <c r="A984" s="931"/>
      <c r="B984" s="916"/>
      <c r="C984" s="917"/>
      <c r="D984" s="917"/>
      <c r="E984" s="917"/>
      <c r="F984" s="917"/>
      <c r="G984" s="917"/>
      <c r="H984" s="917"/>
      <c r="I984" s="917"/>
      <c r="J984" s="917"/>
      <c r="K984" s="917"/>
      <c r="L984" s="917"/>
      <c r="M984" s="917"/>
      <c r="N984" s="917"/>
      <c r="O984" s="917"/>
      <c r="P984" s="917"/>
      <c r="Q984" s="917"/>
      <c r="R984" s="917"/>
      <c r="S984" s="917"/>
      <c r="T984" s="917"/>
      <c r="U984" s="918"/>
      <c r="V984" s="916"/>
      <c r="W984" s="917"/>
      <c r="X984" s="917"/>
      <c r="Y984" s="917"/>
      <c r="Z984" s="917"/>
      <c r="AA984" s="917"/>
      <c r="AB984" s="917"/>
      <c r="AC984" s="917"/>
      <c r="AD984" s="917"/>
      <c r="AE984" s="917"/>
      <c r="AF984" s="917"/>
      <c r="AG984" s="917"/>
      <c r="AH984" s="917"/>
      <c r="AI984" s="917"/>
      <c r="AJ984" s="917"/>
      <c r="AK984" s="917"/>
      <c r="AL984" s="917"/>
      <c r="AM984" s="917"/>
      <c r="AN984" s="917"/>
      <c r="AO984" s="918"/>
      <c r="AP984" s="935"/>
      <c r="AQ984" s="936"/>
      <c r="AR984" s="936"/>
      <c r="AS984" s="937"/>
      <c r="AT984" s="941"/>
      <c r="AU984" s="942"/>
      <c r="AV984" s="942"/>
      <c r="AW984" s="943"/>
    </row>
    <row r="985" spans="1:49" ht="14.25" hidden="1" customHeight="1">
      <c r="A985" s="931"/>
      <c r="B985" s="916"/>
      <c r="C985" s="917"/>
      <c r="D985" s="917"/>
      <c r="E985" s="917"/>
      <c r="F985" s="917"/>
      <c r="G985" s="917"/>
      <c r="H985" s="917"/>
      <c r="I985" s="917"/>
      <c r="J985" s="917"/>
      <c r="K985" s="917"/>
      <c r="L985" s="917"/>
      <c r="M985" s="917"/>
      <c r="N985" s="917"/>
      <c r="O985" s="917"/>
      <c r="P985" s="917"/>
      <c r="Q985" s="917"/>
      <c r="R985" s="917"/>
      <c r="S985" s="917"/>
      <c r="T985" s="917"/>
      <c r="U985" s="918"/>
      <c r="V985" s="916"/>
      <c r="W985" s="917"/>
      <c r="X985" s="917"/>
      <c r="Y985" s="917"/>
      <c r="Z985" s="917"/>
      <c r="AA985" s="917"/>
      <c r="AB985" s="917"/>
      <c r="AC985" s="917"/>
      <c r="AD985" s="917"/>
      <c r="AE985" s="917"/>
      <c r="AF985" s="917"/>
      <c r="AG985" s="917"/>
      <c r="AH985" s="917"/>
      <c r="AI985" s="917"/>
      <c r="AJ985" s="917"/>
      <c r="AK985" s="917"/>
      <c r="AL985" s="917"/>
      <c r="AM985" s="917"/>
      <c r="AN985" s="917"/>
      <c r="AO985" s="918"/>
      <c r="AP985" s="944" t="s">
        <v>993</v>
      </c>
      <c r="AQ985" s="945"/>
      <c r="AR985" s="945"/>
      <c r="AS985" s="945"/>
      <c r="AT985" s="938"/>
      <c r="AU985" s="939"/>
      <c r="AV985" s="939"/>
      <c r="AW985" s="940"/>
    </row>
    <row r="986" spans="1:49" ht="14.25" hidden="1" customHeight="1">
      <c r="A986" s="931"/>
      <c r="B986" s="916"/>
      <c r="C986" s="917"/>
      <c r="D986" s="917"/>
      <c r="E986" s="917"/>
      <c r="F986" s="917"/>
      <c r="G986" s="917"/>
      <c r="H986" s="917"/>
      <c r="I986" s="917"/>
      <c r="J986" s="917"/>
      <c r="K986" s="917"/>
      <c r="L986" s="917"/>
      <c r="M986" s="917"/>
      <c r="N986" s="917"/>
      <c r="O986" s="917"/>
      <c r="P986" s="917"/>
      <c r="Q986" s="917"/>
      <c r="R986" s="917"/>
      <c r="S986" s="917"/>
      <c r="T986" s="917"/>
      <c r="U986" s="918"/>
      <c r="V986" s="916"/>
      <c r="W986" s="917"/>
      <c r="X986" s="917"/>
      <c r="Y986" s="917"/>
      <c r="Z986" s="917"/>
      <c r="AA986" s="917"/>
      <c r="AB986" s="917"/>
      <c r="AC986" s="917"/>
      <c r="AD986" s="917"/>
      <c r="AE986" s="917"/>
      <c r="AF986" s="917"/>
      <c r="AG986" s="917"/>
      <c r="AH986" s="917"/>
      <c r="AI986" s="917"/>
      <c r="AJ986" s="917"/>
      <c r="AK986" s="917"/>
      <c r="AL986" s="917"/>
      <c r="AM986" s="917"/>
      <c r="AN986" s="917"/>
      <c r="AO986" s="918"/>
      <c r="AP986" s="944"/>
      <c r="AQ986" s="945"/>
      <c r="AR986" s="945"/>
      <c r="AS986" s="945"/>
      <c r="AT986" s="941"/>
      <c r="AU986" s="942"/>
      <c r="AV986" s="942"/>
      <c r="AW986" s="943"/>
    </row>
    <row r="987" spans="1:49" ht="14.25" hidden="1" customHeight="1">
      <c r="A987" s="931"/>
      <c r="B987" s="919"/>
      <c r="C987" s="920"/>
      <c r="D987" s="920"/>
      <c r="E987" s="920"/>
      <c r="F987" s="920"/>
      <c r="G987" s="920"/>
      <c r="H987" s="920"/>
      <c r="I987" s="920"/>
      <c r="J987" s="920"/>
      <c r="K987" s="920"/>
      <c r="L987" s="920"/>
      <c r="M987" s="920"/>
      <c r="N987" s="920"/>
      <c r="O987" s="920"/>
      <c r="P987" s="920"/>
      <c r="Q987" s="920"/>
      <c r="R987" s="920"/>
      <c r="S987" s="920"/>
      <c r="T987" s="920"/>
      <c r="U987" s="921"/>
      <c r="V987" s="919"/>
      <c r="W987" s="920"/>
      <c r="X987" s="920"/>
      <c r="Y987" s="920"/>
      <c r="Z987" s="920"/>
      <c r="AA987" s="920"/>
      <c r="AB987" s="920"/>
      <c r="AC987" s="920"/>
      <c r="AD987" s="920"/>
      <c r="AE987" s="920"/>
      <c r="AF987" s="920"/>
      <c r="AG987" s="920"/>
      <c r="AH987" s="920"/>
      <c r="AI987" s="920"/>
      <c r="AJ987" s="920"/>
      <c r="AK987" s="920"/>
      <c r="AL987" s="920"/>
      <c r="AM987" s="920"/>
      <c r="AN987" s="920"/>
      <c r="AO987" s="921"/>
      <c r="AP987" s="946" t="str">
        <f t="array" aca="1" ref="AP987" ca="1">IF(RepairsPhotoIdentifier137="","",IF(INDIRECT("PropertyInspectionCatagoryPhoto"&amp;RIGHT("0"&amp;RepairsPhotoIdentifier137,2))="","",INDIRECT("PropertyInspectionCatagoryPhoto"&amp;RIGHT("0"&amp;RepairsPhotoIdentifier137,2))))</f>
        <v/>
      </c>
      <c r="AQ987" s="962"/>
      <c r="AR987" s="962"/>
      <c r="AS987" s="962"/>
      <c r="AT987" s="962"/>
      <c r="AU987" s="962"/>
      <c r="AV987" s="962"/>
      <c r="AW987" s="963"/>
    </row>
    <row r="988" spans="1:49" ht="14.25" hidden="1" customHeight="1">
      <c r="A988" s="931">
        <v>138</v>
      </c>
      <c r="B988" s="913"/>
      <c r="C988" s="914"/>
      <c r="D988" s="914"/>
      <c r="E988" s="914"/>
      <c r="F988" s="914"/>
      <c r="G988" s="914"/>
      <c r="H988" s="914"/>
      <c r="I988" s="914"/>
      <c r="J988" s="914"/>
      <c r="K988" s="914"/>
      <c r="L988" s="914"/>
      <c r="M988" s="914"/>
      <c r="N988" s="914"/>
      <c r="O988" s="914"/>
      <c r="P988" s="914"/>
      <c r="Q988" s="914"/>
      <c r="R988" s="914"/>
      <c r="S988" s="914"/>
      <c r="T988" s="914"/>
      <c r="U988" s="915"/>
      <c r="V988" s="913"/>
      <c r="W988" s="914"/>
      <c r="X988" s="914"/>
      <c r="Y988" s="914"/>
      <c r="Z988" s="914"/>
      <c r="AA988" s="914"/>
      <c r="AB988" s="914"/>
      <c r="AC988" s="914"/>
      <c r="AD988" s="914"/>
      <c r="AE988" s="914"/>
      <c r="AF988" s="914"/>
      <c r="AG988" s="914"/>
      <c r="AH988" s="914"/>
      <c r="AI988" s="914"/>
      <c r="AJ988" s="914"/>
      <c r="AK988" s="914"/>
      <c r="AL988" s="914"/>
      <c r="AM988" s="914"/>
      <c r="AN988" s="914"/>
      <c r="AO988" s="915"/>
      <c r="AP988" s="450" t="s">
        <v>990</v>
      </c>
      <c r="AQ988" s="451"/>
      <c r="AR988" s="451"/>
      <c r="AS988" s="452"/>
      <c r="AT988" s="932"/>
      <c r="AU988" s="933"/>
      <c r="AV988" s="933"/>
      <c r="AW988" s="934"/>
    </row>
    <row r="989" spans="1:49" ht="14.25" hidden="1" customHeight="1">
      <c r="A989" s="931"/>
      <c r="B989" s="916"/>
      <c r="C989" s="917"/>
      <c r="D989" s="917"/>
      <c r="E989" s="917"/>
      <c r="F989" s="917"/>
      <c r="G989" s="917"/>
      <c r="H989" s="917"/>
      <c r="I989" s="917"/>
      <c r="J989" s="917"/>
      <c r="K989" s="917"/>
      <c r="L989" s="917"/>
      <c r="M989" s="917"/>
      <c r="N989" s="917"/>
      <c r="O989" s="917"/>
      <c r="P989" s="917"/>
      <c r="Q989" s="917"/>
      <c r="R989" s="917"/>
      <c r="S989" s="917"/>
      <c r="T989" s="917"/>
      <c r="U989" s="918"/>
      <c r="V989" s="916"/>
      <c r="W989" s="917"/>
      <c r="X989" s="917"/>
      <c r="Y989" s="917"/>
      <c r="Z989" s="917"/>
      <c r="AA989" s="917"/>
      <c r="AB989" s="917"/>
      <c r="AC989" s="917"/>
      <c r="AD989" s="917"/>
      <c r="AE989" s="917"/>
      <c r="AF989" s="917"/>
      <c r="AG989" s="917"/>
      <c r="AH989" s="917"/>
      <c r="AI989" s="917"/>
      <c r="AJ989" s="917"/>
      <c r="AK989" s="917"/>
      <c r="AL989" s="917"/>
      <c r="AM989" s="917"/>
      <c r="AN989" s="917"/>
      <c r="AO989" s="918"/>
      <c r="AP989" s="453" t="s">
        <v>991</v>
      </c>
      <c r="AQ989" s="262"/>
      <c r="AR989" s="262"/>
      <c r="AS989" s="262"/>
      <c r="AT989" s="910"/>
      <c r="AU989" s="911"/>
      <c r="AV989" s="911"/>
      <c r="AW989" s="912"/>
    </row>
    <row r="990" spans="1:49" ht="14.25" hidden="1" customHeight="1">
      <c r="A990" s="931"/>
      <c r="B990" s="916"/>
      <c r="C990" s="917"/>
      <c r="D990" s="917"/>
      <c r="E990" s="917"/>
      <c r="F990" s="917"/>
      <c r="G990" s="917"/>
      <c r="H990" s="917"/>
      <c r="I990" s="917"/>
      <c r="J990" s="917"/>
      <c r="K990" s="917"/>
      <c r="L990" s="917"/>
      <c r="M990" s="917"/>
      <c r="N990" s="917"/>
      <c r="O990" s="917"/>
      <c r="P990" s="917"/>
      <c r="Q990" s="917"/>
      <c r="R990" s="917"/>
      <c r="S990" s="917"/>
      <c r="T990" s="917"/>
      <c r="U990" s="918"/>
      <c r="V990" s="916"/>
      <c r="W990" s="917"/>
      <c r="X990" s="917"/>
      <c r="Y990" s="917"/>
      <c r="Z990" s="917"/>
      <c r="AA990" s="917"/>
      <c r="AB990" s="917"/>
      <c r="AC990" s="917"/>
      <c r="AD990" s="917"/>
      <c r="AE990" s="917"/>
      <c r="AF990" s="917"/>
      <c r="AG990" s="917"/>
      <c r="AH990" s="917"/>
      <c r="AI990" s="917"/>
      <c r="AJ990" s="917"/>
      <c r="AK990" s="917"/>
      <c r="AL990" s="917"/>
      <c r="AM990" s="917"/>
      <c r="AN990" s="917"/>
      <c r="AO990" s="918"/>
      <c r="AP990" s="935" t="s">
        <v>992</v>
      </c>
      <c r="AQ990" s="936"/>
      <c r="AR990" s="936"/>
      <c r="AS990" s="937"/>
      <c r="AT990" s="938"/>
      <c r="AU990" s="939"/>
      <c r="AV990" s="939"/>
      <c r="AW990" s="940"/>
    </row>
    <row r="991" spans="1:49" ht="14.25" hidden="1" customHeight="1">
      <c r="A991" s="931"/>
      <c r="B991" s="916"/>
      <c r="C991" s="917"/>
      <c r="D991" s="917"/>
      <c r="E991" s="917"/>
      <c r="F991" s="917"/>
      <c r="G991" s="917"/>
      <c r="H991" s="917"/>
      <c r="I991" s="917"/>
      <c r="J991" s="917"/>
      <c r="K991" s="917"/>
      <c r="L991" s="917"/>
      <c r="M991" s="917"/>
      <c r="N991" s="917"/>
      <c r="O991" s="917"/>
      <c r="P991" s="917"/>
      <c r="Q991" s="917"/>
      <c r="R991" s="917"/>
      <c r="S991" s="917"/>
      <c r="T991" s="917"/>
      <c r="U991" s="918"/>
      <c r="V991" s="916"/>
      <c r="W991" s="917"/>
      <c r="X991" s="917"/>
      <c r="Y991" s="917"/>
      <c r="Z991" s="917"/>
      <c r="AA991" s="917"/>
      <c r="AB991" s="917"/>
      <c r="AC991" s="917"/>
      <c r="AD991" s="917"/>
      <c r="AE991" s="917"/>
      <c r="AF991" s="917"/>
      <c r="AG991" s="917"/>
      <c r="AH991" s="917"/>
      <c r="AI991" s="917"/>
      <c r="AJ991" s="917"/>
      <c r="AK991" s="917"/>
      <c r="AL991" s="917"/>
      <c r="AM991" s="917"/>
      <c r="AN991" s="917"/>
      <c r="AO991" s="918"/>
      <c r="AP991" s="935"/>
      <c r="AQ991" s="936"/>
      <c r="AR991" s="936"/>
      <c r="AS991" s="937"/>
      <c r="AT991" s="941"/>
      <c r="AU991" s="942"/>
      <c r="AV991" s="942"/>
      <c r="AW991" s="943"/>
    </row>
    <row r="992" spans="1:49" ht="14.25" hidden="1" customHeight="1">
      <c r="A992" s="931"/>
      <c r="B992" s="916"/>
      <c r="C992" s="917"/>
      <c r="D992" s="917"/>
      <c r="E992" s="917"/>
      <c r="F992" s="917"/>
      <c r="G992" s="917"/>
      <c r="H992" s="917"/>
      <c r="I992" s="917"/>
      <c r="J992" s="917"/>
      <c r="K992" s="917"/>
      <c r="L992" s="917"/>
      <c r="M992" s="917"/>
      <c r="N992" s="917"/>
      <c r="O992" s="917"/>
      <c r="P992" s="917"/>
      <c r="Q992" s="917"/>
      <c r="R992" s="917"/>
      <c r="S992" s="917"/>
      <c r="T992" s="917"/>
      <c r="U992" s="918"/>
      <c r="V992" s="916"/>
      <c r="W992" s="917"/>
      <c r="X992" s="917"/>
      <c r="Y992" s="917"/>
      <c r="Z992" s="917"/>
      <c r="AA992" s="917"/>
      <c r="AB992" s="917"/>
      <c r="AC992" s="917"/>
      <c r="AD992" s="917"/>
      <c r="AE992" s="917"/>
      <c r="AF992" s="917"/>
      <c r="AG992" s="917"/>
      <c r="AH992" s="917"/>
      <c r="AI992" s="917"/>
      <c r="AJ992" s="917"/>
      <c r="AK992" s="917"/>
      <c r="AL992" s="917"/>
      <c r="AM992" s="917"/>
      <c r="AN992" s="917"/>
      <c r="AO992" s="918"/>
      <c r="AP992" s="944" t="s">
        <v>993</v>
      </c>
      <c r="AQ992" s="945"/>
      <c r="AR992" s="945"/>
      <c r="AS992" s="945"/>
      <c r="AT992" s="938"/>
      <c r="AU992" s="939"/>
      <c r="AV992" s="939"/>
      <c r="AW992" s="940"/>
    </row>
    <row r="993" spans="1:49" ht="14.25" hidden="1" customHeight="1">
      <c r="A993" s="931"/>
      <c r="B993" s="916"/>
      <c r="C993" s="917"/>
      <c r="D993" s="917"/>
      <c r="E993" s="917"/>
      <c r="F993" s="917"/>
      <c r="G993" s="917"/>
      <c r="H993" s="917"/>
      <c r="I993" s="917"/>
      <c r="J993" s="917"/>
      <c r="K993" s="917"/>
      <c r="L993" s="917"/>
      <c r="M993" s="917"/>
      <c r="N993" s="917"/>
      <c r="O993" s="917"/>
      <c r="P993" s="917"/>
      <c r="Q993" s="917"/>
      <c r="R993" s="917"/>
      <c r="S993" s="917"/>
      <c r="T993" s="917"/>
      <c r="U993" s="918"/>
      <c r="V993" s="916"/>
      <c r="W993" s="917"/>
      <c r="X993" s="917"/>
      <c r="Y993" s="917"/>
      <c r="Z993" s="917"/>
      <c r="AA993" s="917"/>
      <c r="AB993" s="917"/>
      <c r="AC993" s="917"/>
      <c r="AD993" s="917"/>
      <c r="AE993" s="917"/>
      <c r="AF993" s="917"/>
      <c r="AG993" s="917"/>
      <c r="AH993" s="917"/>
      <c r="AI993" s="917"/>
      <c r="AJ993" s="917"/>
      <c r="AK993" s="917"/>
      <c r="AL993" s="917"/>
      <c r="AM993" s="917"/>
      <c r="AN993" s="917"/>
      <c r="AO993" s="918"/>
      <c r="AP993" s="944"/>
      <c r="AQ993" s="945"/>
      <c r="AR993" s="945"/>
      <c r="AS993" s="945"/>
      <c r="AT993" s="941"/>
      <c r="AU993" s="942"/>
      <c r="AV993" s="942"/>
      <c r="AW993" s="943"/>
    </row>
    <row r="994" spans="1:49" ht="14.25" hidden="1" customHeight="1">
      <c r="A994" s="931"/>
      <c r="B994" s="919"/>
      <c r="C994" s="920"/>
      <c r="D994" s="920"/>
      <c r="E994" s="920"/>
      <c r="F994" s="920"/>
      <c r="G994" s="920"/>
      <c r="H994" s="920"/>
      <c r="I994" s="920"/>
      <c r="J994" s="920"/>
      <c r="K994" s="920"/>
      <c r="L994" s="920"/>
      <c r="M994" s="920"/>
      <c r="N994" s="920"/>
      <c r="O994" s="920"/>
      <c r="P994" s="920"/>
      <c r="Q994" s="920"/>
      <c r="R994" s="920"/>
      <c r="S994" s="920"/>
      <c r="T994" s="920"/>
      <c r="U994" s="921"/>
      <c r="V994" s="919"/>
      <c r="W994" s="920"/>
      <c r="X994" s="920"/>
      <c r="Y994" s="920"/>
      <c r="Z994" s="920"/>
      <c r="AA994" s="920"/>
      <c r="AB994" s="920"/>
      <c r="AC994" s="920"/>
      <c r="AD994" s="920"/>
      <c r="AE994" s="920"/>
      <c r="AF994" s="920"/>
      <c r="AG994" s="920"/>
      <c r="AH994" s="920"/>
      <c r="AI994" s="920"/>
      <c r="AJ994" s="920"/>
      <c r="AK994" s="920"/>
      <c r="AL994" s="920"/>
      <c r="AM994" s="920"/>
      <c r="AN994" s="920"/>
      <c r="AO994" s="921"/>
      <c r="AP994" s="946" t="str">
        <f t="array" aca="1" ref="AP994" ca="1">IF(RepairsPhotoIdentifier138="","",IF(INDIRECT("PropertyInspectionCatagoryPhoto"&amp;RIGHT("0"&amp;RepairsPhotoIdentifier138,2))="","",INDIRECT("PropertyInspectionCatagoryPhoto"&amp;RIGHT("0"&amp;RepairsPhotoIdentifier138,2))))</f>
        <v/>
      </c>
      <c r="AQ994" s="962"/>
      <c r="AR994" s="962"/>
      <c r="AS994" s="962"/>
      <c r="AT994" s="962"/>
      <c r="AU994" s="962"/>
      <c r="AV994" s="962"/>
      <c r="AW994" s="963"/>
    </row>
    <row r="995" spans="1:49" ht="14.25" hidden="1" customHeight="1">
      <c r="A995" s="931">
        <v>139</v>
      </c>
      <c r="B995" s="913"/>
      <c r="C995" s="914"/>
      <c r="D995" s="914"/>
      <c r="E995" s="914"/>
      <c r="F995" s="914"/>
      <c r="G995" s="914"/>
      <c r="H995" s="914"/>
      <c r="I995" s="914"/>
      <c r="J995" s="914"/>
      <c r="K995" s="914"/>
      <c r="L995" s="914"/>
      <c r="M995" s="914"/>
      <c r="N995" s="914"/>
      <c r="O995" s="914"/>
      <c r="P995" s="914"/>
      <c r="Q995" s="914"/>
      <c r="R995" s="914"/>
      <c r="S995" s="914"/>
      <c r="T995" s="914"/>
      <c r="U995" s="915"/>
      <c r="V995" s="913"/>
      <c r="W995" s="914"/>
      <c r="X995" s="914"/>
      <c r="Y995" s="914"/>
      <c r="Z995" s="914"/>
      <c r="AA995" s="914"/>
      <c r="AB995" s="914"/>
      <c r="AC995" s="914"/>
      <c r="AD995" s="914"/>
      <c r="AE995" s="914"/>
      <c r="AF995" s="914"/>
      <c r="AG995" s="914"/>
      <c r="AH995" s="914"/>
      <c r="AI995" s="914"/>
      <c r="AJ995" s="914"/>
      <c r="AK995" s="914"/>
      <c r="AL995" s="914"/>
      <c r="AM995" s="914"/>
      <c r="AN995" s="914"/>
      <c r="AO995" s="915"/>
      <c r="AP995" s="450" t="s">
        <v>990</v>
      </c>
      <c r="AQ995" s="451"/>
      <c r="AR995" s="451"/>
      <c r="AS995" s="452"/>
      <c r="AT995" s="932"/>
      <c r="AU995" s="933"/>
      <c r="AV995" s="933"/>
      <c r="AW995" s="934"/>
    </row>
    <row r="996" spans="1:49" ht="14.25" hidden="1" customHeight="1">
      <c r="A996" s="931"/>
      <c r="B996" s="916"/>
      <c r="C996" s="917"/>
      <c r="D996" s="917"/>
      <c r="E996" s="917"/>
      <c r="F996" s="917"/>
      <c r="G996" s="917"/>
      <c r="H996" s="917"/>
      <c r="I996" s="917"/>
      <c r="J996" s="917"/>
      <c r="K996" s="917"/>
      <c r="L996" s="917"/>
      <c r="M996" s="917"/>
      <c r="N996" s="917"/>
      <c r="O996" s="917"/>
      <c r="P996" s="917"/>
      <c r="Q996" s="917"/>
      <c r="R996" s="917"/>
      <c r="S996" s="917"/>
      <c r="T996" s="917"/>
      <c r="U996" s="918"/>
      <c r="V996" s="916"/>
      <c r="W996" s="917"/>
      <c r="X996" s="917"/>
      <c r="Y996" s="917"/>
      <c r="Z996" s="917"/>
      <c r="AA996" s="917"/>
      <c r="AB996" s="917"/>
      <c r="AC996" s="917"/>
      <c r="AD996" s="917"/>
      <c r="AE996" s="917"/>
      <c r="AF996" s="917"/>
      <c r="AG996" s="917"/>
      <c r="AH996" s="917"/>
      <c r="AI996" s="917"/>
      <c r="AJ996" s="917"/>
      <c r="AK996" s="917"/>
      <c r="AL996" s="917"/>
      <c r="AM996" s="917"/>
      <c r="AN996" s="917"/>
      <c r="AO996" s="918"/>
      <c r="AP996" s="453" t="s">
        <v>994</v>
      </c>
      <c r="AQ996" s="262"/>
      <c r="AR996" s="262"/>
      <c r="AS996" s="262"/>
      <c r="AT996" s="910"/>
      <c r="AU996" s="911"/>
      <c r="AV996" s="911"/>
      <c r="AW996" s="912"/>
    </row>
    <row r="997" spans="1:49" ht="14.25" hidden="1" customHeight="1">
      <c r="A997" s="931"/>
      <c r="B997" s="916"/>
      <c r="C997" s="917"/>
      <c r="D997" s="917"/>
      <c r="E997" s="917"/>
      <c r="F997" s="917"/>
      <c r="G997" s="917"/>
      <c r="H997" s="917"/>
      <c r="I997" s="917"/>
      <c r="J997" s="917"/>
      <c r="K997" s="917"/>
      <c r="L997" s="917"/>
      <c r="M997" s="917"/>
      <c r="N997" s="917"/>
      <c r="O997" s="917"/>
      <c r="P997" s="917"/>
      <c r="Q997" s="917"/>
      <c r="R997" s="917"/>
      <c r="S997" s="917"/>
      <c r="T997" s="917"/>
      <c r="U997" s="918"/>
      <c r="V997" s="916"/>
      <c r="W997" s="917"/>
      <c r="X997" s="917"/>
      <c r="Y997" s="917"/>
      <c r="Z997" s="917"/>
      <c r="AA997" s="917"/>
      <c r="AB997" s="917"/>
      <c r="AC997" s="917"/>
      <c r="AD997" s="917"/>
      <c r="AE997" s="917"/>
      <c r="AF997" s="917"/>
      <c r="AG997" s="917"/>
      <c r="AH997" s="917"/>
      <c r="AI997" s="917"/>
      <c r="AJ997" s="917"/>
      <c r="AK997" s="917"/>
      <c r="AL997" s="917"/>
      <c r="AM997" s="917"/>
      <c r="AN997" s="917"/>
      <c r="AO997" s="918"/>
      <c r="AP997" s="935" t="s">
        <v>992</v>
      </c>
      <c r="AQ997" s="936"/>
      <c r="AR997" s="936"/>
      <c r="AS997" s="937"/>
      <c r="AT997" s="938"/>
      <c r="AU997" s="939"/>
      <c r="AV997" s="939"/>
      <c r="AW997" s="940"/>
    </row>
    <row r="998" spans="1:49" ht="14.25" hidden="1" customHeight="1">
      <c r="A998" s="931"/>
      <c r="B998" s="916"/>
      <c r="C998" s="917"/>
      <c r="D998" s="917"/>
      <c r="E998" s="917"/>
      <c r="F998" s="917"/>
      <c r="G998" s="917"/>
      <c r="H998" s="917"/>
      <c r="I998" s="917"/>
      <c r="J998" s="917"/>
      <c r="K998" s="917"/>
      <c r="L998" s="917"/>
      <c r="M998" s="917"/>
      <c r="N998" s="917"/>
      <c r="O998" s="917"/>
      <c r="P998" s="917"/>
      <c r="Q998" s="917"/>
      <c r="R998" s="917"/>
      <c r="S998" s="917"/>
      <c r="T998" s="917"/>
      <c r="U998" s="918"/>
      <c r="V998" s="916"/>
      <c r="W998" s="917"/>
      <c r="X998" s="917"/>
      <c r="Y998" s="917"/>
      <c r="Z998" s="917"/>
      <c r="AA998" s="917"/>
      <c r="AB998" s="917"/>
      <c r="AC998" s="917"/>
      <c r="AD998" s="917"/>
      <c r="AE998" s="917"/>
      <c r="AF998" s="917"/>
      <c r="AG998" s="917"/>
      <c r="AH998" s="917"/>
      <c r="AI998" s="917"/>
      <c r="AJ998" s="917"/>
      <c r="AK998" s="917"/>
      <c r="AL998" s="917"/>
      <c r="AM998" s="917"/>
      <c r="AN998" s="917"/>
      <c r="AO998" s="918"/>
      <c r="AP998" s="935"/>
      <c r="AQ998" s="936"/>
      <c r="AR998" s="936"/>
      <c r="AS998" s="937"/>
      <c r="AT998" s="941"/>
      <c r="AU998" s="942"/>
      <c r="AV998" s="942"/>
      <c r="AW998" s="943"/>
    </row>
    <row r="999" spans="1:49" ht="14.25" hidden="1" customHeight="1">
      <c r="A999" s="931"/>
      <c r="B999" s="916"/>
      <c r="C999" s="917"/>
      <c r="D999" s="917"/>
      <c r="E999" s="917"/>
      <c r="F999" s="917"/>
      <c r="G999" s="917"/>
      <c r="H999" s="917"/>
      <c r="I999" s="917"/>
      <c r="J999" s="917"/>
      <c r="K999" s="917"/>
      <c r="L999" s="917"/>
      <c r="M999" s="917"/>
      <c r="N999" s="917"/>
      <c r="O999" s="917"/>
      <c r="P999" s="917"/>
      <c r="Q999" s="917"/>
      <c r="R999" s="917"/>
      <c r="S999" s="917"/>
      <c r="T999" s="917"/>
      <c r="U999" s="918"/>
      <c r="V999" s="916"/>
      <c r="W999" s="917"/>
      <c r="X999" s="917"/>
      <c r="Y999" s="917"/>
      <c r="Z999" s="917"/>
      <c r="AA999" s="917"/>
      <c r="AB999" s="917"/>
      <c r="AC999" s="917"/>
      <c r="AD999" s="917"/>
      <c r="AE999" s="917"/>
      <c r="AF999" s="917"/>
      <c r="AG999" s="917"/>
      <c r="AH999" s="917"/>
      <c r="AI999" s="917"/>
      <c r="AJ999" s="917"/>
      <c r="AK999" s="917"/>
      <c r="AL999" s="917"/>
      <c r="AM999" s="917"/>
      <c r="AN999" s="917"/>
      <c r="AO999" s="918"/>
      <c r="AP999" s="944" t="s">
        <v>993</v>
      </c>
      <c r="AQ999" s="945"/>
      <c r="AR999" s="945"/>
      <c r="AS999" s="945"/>
      <c r="AT999" s="938"/>
      <c r="AU999" s="939"/>
      <c r="AV999" s="939"/>
      <c r="AW999" s="940"/>
    </row>
    <row r="1000" spans="1:49" ht="14.25" hidden="1" customHeight="1">
      <c r="A1000" s="931"/>
      <c r="B1000" s="916"/>
      <c r="C1000" s="917"/>
      <c r="D1000" s="917"/>
      <c r="E1000" s="917"/>
      <c r="F1000" s="917"/>
      <c r="G1000" s="917"/>
      <c r="H1000" s="917"/>
      <c r="I1000" s="917"/>
      <c r="J1000" s="917"/>
      <c r="K1000" s="917"/>
      <c r="L1000" s="917"/>
      <c r="M1000" s="917"/>
      <c r="N1000" s="917"/>
      <c r="O1000" s="917"/>
      <c r="P1000" s="917"/>
      <c r="Q1000" s="917"/>
      <c r="R1000" s="917"/>
      <c r="S1000" s="917"/>
      <c r="T1000" s="917"/>
      <c r="U1000" s="918"/>
      <c r="V1000" s="916"/>
      <c r="W1000" s="917"/>
      <c r="X1000" s="917"/>
      <c r="Y1000" s="917"/>
      <c r="Z1000" s="917"/>
      <c r="AA1000" s="917"/>
      <c r="AB1000" s="917"/>
      <c r="AC1000" s="917"/>
      <c r="AD1000" s="917"/>
      <c r="AE1000" s="917"/>
      <c r="AF1000" s="917"/>
      <c r="AG1000" s="917"/>
      <c r="AH1000" s="917"/>
      <c r="AI1000" s="917"/>
      <c r="AJ1000" s="917"/>
      <c r="AK1000" s="917"/>
      <c r="AL1000" s="917"/>
      <c r="AM1000" s="917"/>
      <c r="AN1000" s="917"/>
      <c r="AO1000" s="918"/>
      <c r="AP1000" s="944"/>
      <c r="AQ1000" s="945"/>
      <c r="AR1000" s="945"/>
      <c r="AS1000" s="945"/>
      <c r="AT1000" s="941"/>
      <c r="AU1000" s="942"/>
      <c r="AV1000" s="942"/>
      <c r="AW1000" s="943"/>
    </row>
    <row r="1001" spans="1:49" ht="14.25" hidden="1" customHeight="1">
      <c r="A1001" s="931"/>
      <c r="B1001" s="919"/>
      <c r="C1001" s="920"/>
      <c r="D1001" s="920"/>
      <c r="E1001" s="920"/>
      <c r="F1001" s="920"/>
      <c r="G1001" s="920"/>
      <c r="H1001" s="920"/>
      <c r="I1001" s="920"/>
      <c r="J1001" s="920"/>
      <c r="K1001" s="920"/>
      <c r="L1001" s="920"/>
      <c r="M1001" s="920"/>
      <c r="N1001" s="920"/>
      <c r="O1001" s="920"/>
      <c r="P1001" s="920"/>
      <c r="Q1001" s="920"/>
      <c r="R1001" s="920"/>
      <c r="S1001" s="920"/>
      <c r="T1001" s="920"/>
      <c r="U1001" s="921"/>
      <c r="V1001" s="919"/>
      <c r="W1001" s="920"/>
      <c r="X1001" s="920"/>
      <c r="Y1001" s="920"/>
      <c r="Z1001" s="920"/>
      <c r="AA1001" s="920"/>
      <c r="AB1001" s="920"/>
      <c r="AC1001" s="920"/>
      <c r="AD1001" s="920"/>
      <c r="AE1001" s="920"/>
      <c r="AF1001" s="920"/>
      <c r="AG1001" s="920"/>
      <c r="AH1001" s="920"/>
      <c r="AI1001" s="920"/>
      <c r="AJ1001" s="920"/>
      <c r="AK1001" s="920"/>
      <c r="AL1001" s="920"/>
      <c r="AM1001" s="920"/>
      <c r="AN1001" s="920"/>
      <c r="AO1001" s="921"/>
      <c r="AP1001" s="946" t="str">
        <f t="array" aca="1" ref="AP1001" ca="1">IF(RepairsPhotoIdentifier139="","",IF(INDIRECT("PropertyInspectionCatagoryPhoto"&amp;RIGHT("0"&amp;RepairsPhotoIdentifier139,2))="","",INDIRECT("PropertyInspectionCatagoryPhoto"&amp;RIGHT("0"&amp;RepairsPhotoIdentifier139,2))))</f>
        <v/>
      </c>
      <c r="AQ1001" s="962"/>
      <c r="AR1001" s="962"/>
      <c r="AS1001" s="962"/>
      <c r="AT1001" s="962"/>
      <c r="AU1001" s="962"/>
      <c r="AV1001" s="962"/>
      <c r="AW1001" s="963"/>
    </row>
    <row r="1002" spans="1:49" ht="14.25" hidden="1" customHeight="1">
      <c r="A1002" s="931">
        <v>140</v>
      </c>
      <c r="B1002" s="913"/>
      <c r="C1002" s="914"/>
      <c r="D1002" s="914"/>
      <c r="E1002" s="914"/>
      <c r="F1002" s="914"/>
      <c r="G1002" s="914"/>
      <c r="H1002" s="914"/>
      <c r="I1002" s="914"/>
      <c r="J1002" s="914"/>
      <c r="K1002" s="914"/>
      <c r="L1002" s="914"/>
      <c r="M1002" s="914"/>
      <c r="N1002" s="914"/>
      <c r="O1002" s="914"/>
      <c r="P1002" s="914"/>
      <c r="Q1002" s="914"/>
      <c r="R1002" s="914"/>
      <c r="S1002" s="914"/>
      <c r="T1002" s="914"/>
      <c r="U1002" s="915"/>
      <c r="V1002" s="913"/>
      <c r="W1002" s="914"/>
      <c r="X1002" s="914"/>
      <c r="Y1002" s="914"/>
      <c r="Z1002" s="914"/>
      <c r="AA1002" s="914"/>
      <c r="AB1002" s="914"/>
      <c r="AC1002" s="914"/>
      <c r="AD1002" s="914"/>
      <c r="AE1002" s="914"/>
      <c r="AF1002" s="914"/>
      <c r="AG1002" s="914"/>
      <c r="AH1002" s="914"/>
      <c r="AI1002" s="914"/>
      <c r="AJ1002" s="914"/>
      <c r="AK1002" s="914"/>
      <c r="AL1002" s="914"/>
      <c r="AM1002" s="914"/>
      <c r="AN1002" s="914"/>
      <c r="AO1002" s="915"/>
      <c r="AP1002" s="450" t="s">
        <v>990</v>
      </c>
      <c r="AQ1002" s="451"/>
      <c r="AR1002" s="451"/>
      <c r="AS1002" s="452"/>
      <c r="AT1002" s="932"/>
      <c r="AU1002" s="933"/>
      <c r="AV1002" s="933"/>
      <c r="AW1002" s="934"/>
    </row>
    <row r="1003" spans="1:49" ht="14.25" hidden="1" customHeight="1">
      <c r="A1003" s="931"/>
      <c r="B1003" s="916"/>
      <c r="C1003" s="917"/>
      <c r="D1003" s="917"/>
      <c r="E1003" s="917"/>
      <c r="F1003" s="917"/>
      <c r="G1003" s="917"/>
      <c r="H1003" s="917"/>
      <c r="I1003" s="917"/>
      <c r="J1003" s="917"/>
      <c r="K1003" s="917"/>
      <c r="L1003" s="917"/>
      <c r="M1003" s="917"/>
      <c r="N1003" s="917"/>
      <c r="O1003" s="917"/>
      <c r="P1003" s="917"/>
      <c r="Q1003" s="917"/>
      <c r="R1003" s="917"/>
      <c r="S1003" s="917"/>
      <c r="T1003" s="917"/>
      <c r="U1003" s="918"/>
      <c r="V1003" s="916"/>
      <c r="W1003" s="917"/>
      <c r="X1003" s="917"/>
      <c r="Y1003" s="917"/>
      <c r="Z1003" s="917"/>
      <c r="AA1003" s="917"/>
      <c r="AB1003" s="917"/>
      <c r="AC1003" s="917"/>
      <c r="AD1003" s="917"/>
      <c r="AE1003" s="917"/>
      <c r="AF1003" s="917"/>
      <c r="AG1003" s="917"/>
      <c r="AH1003" s="917"/>
      <c r="AI1003" s="917"/>
      <c r="AJ1003" s="917"/>
      <c r="AK1003" s="917"/>
      <c r="AL1003" s="917"/>
      <c r="AM1003" s="917"/>
      <c r="AN1003" s="917"/>
      <c r="AO1003" s="918"/>
      <c r="AP1003" s="453" t="s">
        <v>991</v>
      </c>
      <c r="AQ1003" s="262"/>
      <c r="AR1003" s="262"/>
      <c r="AS1003" s="262"/>
      <c r="AT1003" s="910"/>
      <c r="AU1003" s="911"/>
      <c r="AV1003" s="911"/>
      <c r="AW1003" s="912"/>
    </row>
    <row r="1004" spans="1:49" ht="14.25" hidden="1" customHeight="1">
      <c r="A1004" s="931"/>
      <c r="B1004" s="916"/>
      <c r="C1004" s="917"/>
      <c r="D1004" s="917"/>
      <c r="E1004" s="917"/>
      <c r="F1004" s="917"/>
      <c r="G1004" s="917"/>
      <c r="H1004" s="917"/>
      <c r="I1004" s="917"/>
      <c r="J1004" s="917"/>
      <c r="K1004" s="917"/>
      <c r="L1004" s="917"/>
      <c r="M1004" s="917"/>
      <c r="N1004" s="917"/>
      <c r="O1004" s="917"/>
      <c r="P1004" s="917"/>
      <c r="Q1004" s="917"/>
      <c r="R1004" s="917"/>
      <c r="S1004" s="917"/>
      <c r="T1004" s="917"/>
      <c r="U1004" s="918"/>
      <c r="V1004" s="916"/>
      <c r="W1004" s="917"/>
      <c r="X1004" s="917"/>
      <c r="Y1004" s="917"/>
      <c r="Z1004" s="917"/>
      <c r="AA1004" s="917"/>
      <c r="AB1004" s="917"/>
      <c r="AC1004" s="917"/>
      <c r="AD1004" s="917"/>
      <c r="AE1004" s="917"/>
      <c r="AF1004" s="917"/>
      <c r="AG1004" s="917"/>
      <c r="AH1004" s="917"/>
      <c r="AI1004" s="917"/>
      <c r="AJ1004" s="917"/>
      <c r="AK1004" s="917"/>
      <c r="AL1004" s="917"/>
      <c r="AM1004" s="917"/>
      <c r="AN1004" s="917"/>
      <c r="AO1004" s="918"/>
      <c r="AP1004" s="935" t="s">
        <v>992</v>
      </c>
      <c r="AQ1004" s="936"/>
      <c r="AR1004" s="936"/>
      <c r="AS1004" s="937"/>
      <c r="AT1004" s="938"/>
      <c r="AU1004" s="939"/>
      <c r="AV1004" s="939"/>
      <c r="AW1004" s="940"/>
    </row>
    <row r="1005" spans="1:49" ht="14.25" hidden="1" customHeight="1">
      <c r="A1005" s="931"/>
      <c r="B1005" s="916"/>
      <c r="C1005" s="917"/>
      <c r="D1005" s="917"/>
      <c r="E1005" s="917"/>
      <c r="F1005" s="917"/>
      <c r="G1005" s="917"/>
      <c r="H1005" s="917"/>
      <c r="I1005" s="917"/>
      <c r="J1005" s="917"/>
      <c r="K1005" s="917"/>
      <c r="L1005" s="917"/>
      <c r="M1005" s="917"/>
      <c r="N1005" s="917"/>
      <c r="O1005" s="917"/>
      <c r="P1005" s="917"/>
      <c r="Q1005" s="917"/>
      <c r="R1005" s="917"/>
      <c r="S1005" s="917"/>
      <c r="T1005" s="917"/>
      <c r="U1005" s="918"/>
      <c r="V1005" s="916"/>
      <c r="W1005" s="917"/>
      <c r="X1005" s="917"/>
      <c r="Y1005" s="917"/>
      <c r="Z1005" s="917"/>
      <c r="AA1005" s="917"/>
      <c r="AB1005" s="917"/>
      <c r="AC1005" s="917"/>
      <c r="AD1005" s="917"/>
      <c r="AE1005" s="917"/>
      <c r="AF1005" s="917"/>
      <c r="AG1005" s="917"/>
      <c r="AH1005" s="917"/>
      <c r="AI1005" s="917"/>
      <c r="AJ1005" s="917"/>
      <c r="AK1005" s="917"/>
      <c r="AL1005" s="917"/>
      <c r="AM1005" s="917"/>
      <c r="AN1005" s="917"/>
      <c r="AO1005" s="918"/>
      <c r="AP1005" s="935"/>
      <c r="AQ1005" s="936"/>
      <c r="AR1005" s="936"/>
      <c r="AS1005" s="937"/>
      <c r="AT1005" s="941"/>
      <c r="AU1005" s="942"/>
      <c r="AV1005" s="942"/>
      <c r="AW1005" s="943"/>
    </row>
    <row r="1006" spans="1:49" ht="14.25" hidden="1" customHeight="1">
      <c r="A1006" s="931"/>
      <c r="B1006" s="916"/>
      <c r="C1006" s="917"/>
      <c r="D1006" s="917"/>
      <c r="E1006" s="917"/>
      <c r="F1006" s="917"/>
      <c r="G1006" s="917"/>
      <c r="H1006" s="917"/>
      <c r="I1006" s="917"/>
      <c r="J1006" s="917"/>
      <c r="K1006" s="917"/>
      <c r="L1006" s="917"/>
      <c r="M1006" s="917"/>
      <c r="N1006" s="917"/>
      <c r="O1006" s="917"/>
      <c r="P1006" s="917"/>
      <c r="Q1006" s="917"/>
      <c r="R1006" s="917"/>
      <c r="S1006" s="917"/>
      <c r="T1006" s="917"/>
      <c r="U1006" s="918"/>
      <c r="V1006" s="916"/>
      <c r="W1006" s="917"/>
      <c r="X1006" s="917"/>
      <c r="Y1006" s="917"/>
      <c r="Z1006" s="917"/>
      <c r="AA1006" s="917"/>
      <c r="AB1006" s="917"/>
      <c r="AC1006" s="917"/>
      <c r="AD1006" s="917"/>
      <c r="AE1006" s="917"/>
      <c r="AF1006" s="917"/>
      <c r="AG1006" s="917"/>
      <c r="AH1006" s="917"/>
      <c r="AI1006" s="917"/>
      <c r="AJ1006" s="917"/>
      <c r="AK1006" s="917"/>
      <c r="AL1006" s="917"/>
      <c r="AM1006" s="917"/>
      <c r="AN1006" s="917"/>
      <c r="AO1006" s="918"/>
      <c r="AP1006" s="944" t="s">
        <v>993</v>
      </c>
      <c r="AQ1006" s="945"/>
      <c r="AR1006" s="945"/>
      <c r="AS1006" s="945"/>
      <c r="AT1006" s="938"/>
      <c r="AU1006" s="939"/>
      <c r="AV1006" s="939"/>
      <c r="AW1006" s="940"/>
    </row>
    <row r="1007" spans="1:49" ht="14.25" hidden="1" customHeight="1">
      <c r="A1007" s="931"/>
      <c r="B1007" s="916"/>
      <c r="C1007" s="917"/>
      <c r="D1007" s="917"/>
      <c r="E1007" s="917"/>
      <c r="F1007" s="917"/>
      <c r="G1007" s="917"/>
      <c r="H1007" s="917"/>
      <c r="I1007" s="917"/>
      <c r="J1007" s="917"/>
      <c r="K1007" s="917"/>
      <c r="L1007" s="917"/>
      <c r="M1007" s="917"/>
      <c r="N1007" s="917"/>
      <c r="O1007" s="917"/>
      <c r="P1007" s="917"/>
      <c r="Q1007" s="917"/>
      <c r="R1007" s="917"/>
      <c r="S1007" s="917"/>
      <c r="T1007" s="917"/>
      <c r="U1007" s="918"/>
      <c r="V1007" s="916"/>
      <c r="W1007" s="917"/>
      <c r="X1007" s="917"/>
      <c r="Y1007" s="917"/>
      <c r="Z1007" s="917"/>
      <c r="AA1007" s="917"/>
      <c r="AB1007" s="917"/>
      <c r="AC1007" s="917"/>
      <c r="AD1007" s="917"/>
      <c r="AE1007" s="917"/>
      <c r="AF1007" s="917"/>
      <c r="AG1007" s="917"/>
      <c r="AH1007" s="917"/>
      <c r="AI1007" s="917"/>
      <c r="AJ1007" s="917"/>
      <c r="AK1007" s="917"/>
      <c r="AL1007" s="917"/>
      <c r="AM1007" s="917"/>
      <c r="AN1007" s="917"/>
      <c r="AO1007" s="918"/>
      <c r="AP1007" s="944"/>
      <c r="AQ1007" s="945"/>
      <c r="AR1007" s="945"/>
      <c r="AS1007" s="945"/>
      <c r="AT1007" s="941"/>
      <c r="AU1007" s="942"/>
      <c r="AV1007" s="942"/>
      <c r="AW1007" s="943"/>
    </row>
    <row r="1008" spans="1:49" ht="14.25" hidden="1" customHeight="1">
      <c r="A1008" s="931"/>
      <c r="B1008" s="919"/>
      <c r="C1008" s="920"/>
      <c r="D1008" s="920"/>
      <c r="E1008" s="920"/>
      <c r="F1008" s="920"/>
      <c r="G1008" s="920"/>
      <c r="H1008" s="920"/>
      <c r="I1008" s="920"/>
      <c r="J1008" s="920"/>
      <c r="K1008" s="920"/>
      <c r="L1008" s="920"/>
      <c r="M1008" s="920"/>
      <c r="N1008" s="920"/>
      <c r="O1008" s="920"/>
      <c r="P1008" s="920"/>
      <c r="Q1008" s="920"/>
      <c r="R1008" s="920"/>
      <c r="S1008" s="920"/>
      <c r="T1008" s="920"/>
      <c r="U1008" s="921"/>
      <c r="V1008" s="919"/>
      <c r="W1008" s="920"/>
      <c r="X1008" s="920"/>
      <c r="Y1008" s="920"/>
      <c r="Z1008" s="920"/>
      <c r="AA1008" s="920"/>
      <c r="AB1008" s="920"/>
      <c r="AC1008" s="920"/>
      <c r="AD1008" s="920"/>
      <c r="AE1008" s="920"/>
      <c r="AF1008" s="920"/>
      <c r="AG1008" s="920"/>
      <c r="AH1008" s="920"/>
      <c r="AI1008" s="920"/>
      <c r="AJ1008" s="920"/>
      <c r="AK1008" s="920"/>
      <c r="AL1008" s="920"/>
      <c r="AM1008" s="920"/>
      <c r="AN1008" s="920"/>
      <c r="AO1008" s="921"/>
      <c r="AP1008" s="946" t="str">
        <f t="array" aca="1" ref="AP1008" ca="1">IF(RepairsPhotoIdentifier140="","",IF(INDIRECT("PropertyInspectionCatagoryPhoto"&amp;RIGHT("0"&amp;RepairsPhotoIdentifier140,2))="","",INDIRECT("PropertyInspectionCatagoryPhoto"&amp;RIGHT("0"&amp;RepairsPhotoIdentifier140,2))))</f>
        <v/>
      </c>
      <c r="AQ1008" s="962"/>
      <c r="AR1008" s="962"/>
      <c r="AS1008" s="962"/>
      <c r="AT1008" s="962"/>
      <c r="AU1008" s="962"/>
      <c r="AV1008" s="962"/>
      <c r="AW1008" s="963"/>
    </row>
    <row r="1009" spans="1:49" ht="14.25" hidden="1" customHeight="1">
      <c r="A1009" s="931">
        <v>141</v>
      </c>
      <c r="B1009" s="913"/>
      <c r="C1009" s="914"/>
      <c r="D1009" s="914"/>
      <c r="E1009" s="914"/>
      <c r="F1009" s="914"/>
      <c r="G1009" s="914"/>
      <c r="H1009" s="914"/>
      <c r="I1009" s="914"/>
      <c r="J1009" s="914"/>
      <c r="K1009" s="914"/>
      <c r="L1009" s="914"/>
      <c r="M1009" s="914"/>
      <c r="N1009" s="914"/>
      <c r="O1009" s="914"/>
      <c r="P1009" s="914"/>
      <c r="Q1009" s="914"/>
      <c r="R1009" s="914"/>
      <c r="S1009" s="914"/>
      <c r="T1009" s="914"/>
      <c r="U1009" s="915"/>
      <c r="V1009" s="913"/>
      <c r="W1009" s="914"/>
      <c r="X1009" s="914"/>
      <c r="Y1009" s="914"/>
      <c r="Z1009" s="914"/>
      <c r="AA1009" s="914"/>
      <c r="AB1009" s="914"/>
      <c r="AC1009" s="914"/>
      <c r="AD1009" s="914"/>
      <c r="AE1009" s="914"/>
      <c r="AF1009" s="914"/>
      <c r="AG1009" s="914"/>
      <c r="AH1009" s="914"/>
      <c r="AI1009" s="914"/>
      <c r="AJ1009" s="914"/>
      <c r="AK1009" s="914"/>
      <c r="AL1009" s="914"/>
      <c r="AM1009" s="914"/>
      <c r="AN1009" s="914"/>
      <c r="AO1009" s="915"/>
      <c r="AP1009" s="450" t="s">
        <v>990</v>
      </c>
      <c r="AQ1009" s="451"/>
      <c r="AR1009" s="451"/>
      <c r="AS1009" s="452"/>
      <c r="AT1009" s="932"/>
      <c r="AU1009" s="933"/>
      <c r="AV1009" s="933"/>
      <c r="AW1009" s="934"/>
    </row>
    <row r="1010" spans="1:49" ht="14.25" hidden="1" customHeight="1">
      <c r="A1010" s="931"/>
      <c r="B1010" s="916"/>
      <c r="C1010" s="917"/>
      <c r="D1010" s="917"/>
      <c r="E1010" s="917"/>
      <c r="F1010" s="917"/>
      <c r="G1010" s="917"/>
      <c r="H1010" s="917"/>
      <c r="I1010" s="917"/>
      <c r="J1010" s="917"/>
      <c r="K1010" s="917"/>
      <c r="L1010" s="917"/>
      <c r="M1010" s="917"/>
      <c r="N1010" s="917"/>
      <c r="O1010" s="917"/>
      <c r="P1010" s="917"/>
      <c r="Q1010" s="917"/>
      <c r="R1010" s="917"/>
      <c r="S1010" s="917"/>
      <c r="T1010" s="917"/>
      <c r="U1010" s="918"/>
      <c r="V1010" s="916"/>
      <c r="W1010" s="917"/>
      <c r="X1010" s="917"/>
      <c r="Y1010" s="917"/>
      <c r="Z1010" s="917"/>
      <c r="AA1010" s="917"/>
      <c r="AB1010" s="917"/>
      <c r="AC1010" s="917"/>
      <c r="AD1010" s="917"/>
      <c r="AE1010" s="917"/>
      <c r="AF1010" s="917"/>
      <c r="AG1010" s="917"/>
      <c r="AH1010" s="917"/>
      <c r="AI1010" s="917"/>
      <c r="AJ1010" s="917"/>
      <c r="AK1010" s="917"/>
      <c r="AL1010" s="917"/>
      <c r="AM1010" s="917"/>
      <c r="AN1010" s="917"/>
      <c r="AO1010" s="918"/>
      <c r="AP1010" s="453" t="s">
        <v>994</v>
      </c>
      <c r="AQ1010" s="262"/>
      <c r="AR1010" s="262"/>
      <c r="AS1010" s="262"/>
      <c r="AT1010" s="910"/>
      <c r="AU1010" s="911"/>
      <c r="AV1010" s="911"/>
      <c r="AW1010" s="912"/>
    </row>
    <row r="1011" spans="1:49" ht="14.25" hidden="1" customHeight="1">
      <c r="A1011" s="931"/>
      <c r="B1011" s="916"/>
      <c r="C1011" s="917"/>
      <c r="D1011" s="917"/>
      <c r="E1011" s="917"/>
      <c r="F1011" s="917"/>
      <c r="G1011" s="917"/>
      <c r="H1011" s="917"/>
      <c r="I1011" s="917"/>
      <c r="J1011" s="917"/>
      <c r="K1011" s="917"/>
      <c r="L1011" s="917"/>
      <c r="M1011" s="917"/>
      <c r="N1011" s="917"/>
      <c r="O1011" s="917"/>
      <c r="P1011" s="917"/>
      <c r="Q1011" s="917"/>
      <c r="R1011" s="917"/>
      <c r="S1011" s="917"/>
      <c r="T1011" s="917"/>
      <c r="U1011" s="918"/>
      <c r="V1011" s="916"/>
      <c r="W1011" s="917"/>
      <c r="X1011" s="917"/>
      <c r="Y1011" s="917"/>
      <c r="Z1011" s="917"/>
      <c r="AA1011" s="917"/>
      <c r="AB1011" s="917"/>
      <c r="AC1011" s="917"/>
      <c r="AD1011" s="917"/>
      <c r="AE1011" s="917"/>
      <c r="AF1011" s="917"/>
      <c r="AG1011" s="917"/>
      <c r="AH1011" s="917"/>
      <c r="AI1011" s="917"/>
      <c r="AJ1011" s="917"/>
      <c r="AK1011" s="917"/>
      <c r="AL1011" s="917"/>
      <c r="AM1011" s="917"/>
      <c r="AN1011" s="917"/>
      <c r="AO1011" s="918"/>
      <c r="AP1011" s="935" t="s">
        <v>992</v>
      </c>
      <c r="AQ1011" s="936"/>
      <c r="AR1011" s="936"/>
      <c r="AS1011" s="937"/>
      <c r="AT1011" s="938"/>
      <c r="AU1011" s="939"/>
      <c r="AV1011" s="939"/>
      <c r="AW1011" s="940"/>
    </row>
    <row r="1012" spans="1:49" ht="14.25" hidden="1" customHeight="1">
      <c r="A1012" s="931"/>
      <c r="B1012" s="916"/>
      <c r="C1012" s="917"/>
      <c r="D1012" s="917"/>
      <c r="E1012" s="917"/>
      <c r="F1012" s="917"/>
      <c r="G1012" s="917"/>
      <c r="H1012" s="917"/>
      <c r="I1012" s="917"/>
      <c r="J1012" s="917"/>
      <c r="K1012" s="917"/>
      <c r="L1012" s="917"/>
      <c r="M1012" s="917"/>
      <c r="N1012" s="917"/>
      <c r="O1012" s="917"/>
      <c r="P1012" s="917"/>
      <c r="Q1012" s="917"/>
      <c r="R1012" s="917"/>
      <c r="S1012" s="917"/>
      <c r="T1012" s="917"/>
      <c r="U1012" s="918"/>
      <c r="V1012" s="916"/>
      <c r="W1012" s="917"/>
      <c r="X1012" s="917"/>
      <c r="Y1012" s="917"/>
      <c r="Z1012" s="917"/>
      <c r="AA1012" s="917"/>
      <c r="AB1012" s="917"/>
      <c r="AC1012" s="917"/>
      <c r="AD1012" s="917"/>
      <c r="AE1012" s="917"/>
      <c r="AF1012" s="917"/>
      <c r="AG1012" s="917"/>
      <c r="AH1012" s="917"/>
      <c r="AI1012" s="917"/>
      <c r="AJ1012" s="917"/>
      <c r="AK1012" s="917"/>
      <c r="AL1012" s="917"/>
      <c r="AM1012" s="917"/>
      <c r="AN1012" s="917"/>
      <c r="AO1012" s="918"/>
      <c r="AP1012" s="935"/>
      <c r="AQ1012" s="936"/>
      <c r="AR1012" s="936"/>
      <c r="AS1012" s="937"/>
      <c r="AT1012" s="941"/>
      <c r="AU1012" s="942"/>
      <c r="AV1012" s="942"/>
      <c r="AW1012" s="943"/>
    </row>
    <row r="1013" spans="1:49" ht="14.25" hidden="1" customHeight="1">
      <c r="A1013" s="931"/>
      <c r="B1013" s="916"/>
      <c r="C1013" s="917"/>
      <c r="D1013" s="917"/>
      <c r="E1013" s="917"/>
      <c r="F1013" s="917"/>
      <c r="G1013" s="917"/>
      <c r="H1013" s="917"/>
      <c r="I1013" s="917"/>
      <c r="J1013" s="917"/>
      <c r="K1013" s="917"/>
      <c r="L1013" s="917"/>
      <c r="M1013" s="917"/>
      <c r="N1013" s="917"/>
      <c r="O1013" s="917"/>
      <c r="P1013" s="917"/>
      <c r="Q1013" s="917"/>
      <c r="R1013" s="917"/>
      <c r="S1013" s="917"/>
      <c r="T1013" s="917"/>
      <c r="U1013" s="918"/>
      <c r="V1013" s="916"/>
      <c r="W1013" s="917"/>
      <c r="X1013" s="917"/>
      <c r="Y1013" s="917"/>
      <c r="Z1013" s="917"/>
      <c r="AA1013" s="917"/>
      <c r="AB1013" s="917"/>
      <c r="AC1013" s="917"/>
      <c r="AD1013" s="917"/>
      <c r="AE1013" s="917"/>
      <c r="AF1013" s="917"/>
      <c r="AG1013" s="917"/>
      <c r="AH1013" s="917"/>
      <c r="AI1013" s="917"/>
      <c r="AJ1013" s="917"/>
      <c r="AK1013" s="917"/>
      <c r="AL1013" s="917"/>
      <c r="AM1013" s="917"/>
      <c r="AN1013" s="917"/>
      <c r="AO1013" s="918"/>
      <c r="AP1013" s="944" t="s">
        <v>993</v>
      </c>
      <c r="AQ1013" s="945"/>
      <c r="AR1013" s="945"/>
      <c r="AS1013" s="945"/>
      <c r="AT1013" s="938"/>
      <c r="AU1013" s="939"/>
      <c r="AV1013" s="939"/>
      <c r="AW1013" s="940"/>
    </row>
    <row r="1014" spans="1:49" ht="14.25" hidden="1" customHeight="1">
      <c r="A1014" s="931"/>
      <c r="B1014" s="916"/>
      <c r="C1014" s="917"/>
      <c r="D1014" s="917"/>
      <c r="E1014" s="917"/>
      <c r="F1014" s="917"/>
      <c r="G1014" s="917"/>
      <c r="H1014" s="917"/>
      <c r="I1014" s="917"/>
      <c r="J1014" s="917"/>
      <c r="K1014" s="917"/>
      <c r="L1014" s="917"/>
      <c r="M1014" s="917"/>
      <c r="N1014" s="917"/>
      <c r="O1014" s="917"/>
      <c r="P1014" s="917"/>
      <c r="Q1014" s="917"/>
      <c r="R1014" s="917"/>
      <c r="S1014" s="917"/>
      <c r="T1014" s="917"/>
      <c r="U1014" s="918"/>
      <c r="V1014" s="916"/>
      <c r="W1014" s="917"/>
      <c r="X1014" s="917"/>
      <c r="Y1014" s="917"/>
      <c r="Z1014" s="917"/>
      <c r="AA1014" s="917"/>
      <c r="AB1014" s="917"/>
      <c r="AC1014" s="917"/>
      <c r="AD1014" s="917"/>
      <c r="AE1014" s="917"/>
      <c r="AF1014" s="917"/>
      <c r="AG1014" s="917"/>
      <c r="AH1014" s="917"/>
      <c r="AI1014" s="917"/>
      <c r="AJ1014" s="917"/>
      <c r="AK1014" s="917"/>
      <c r="AL1014" s="917"/>
      <c r="AM1014" s="917"/>
      <c r="AN1014" s="917"/>
      <c r="AO1014" s="918"/>
      <c r="AP1014" s="944"/>
      <c r="AQ1014" s="945"/>
      <c r="AR1014" s="945"/>
      <c r="AS1014" s="945"/>
      <c r="AT1014" s="941"/>
      <c r="AU1014" s="942"/>
      <c r="AV1014" s="942"/>
      <c r="AW1014" s="943"/>
    </row>
    <row r="1015" spans="1:49" ht="14.25" hidden="1" customHeight="1">
      <c r="A1015" s="931"/>
      <c r="B1015" s="919"/>
      <c r="C1015" s="920"/>
      <c r="D1015" s="920"/>
      <c r="E1015" s="920"/>
      <c r="F1015" s="920"/>
      <c r="G1015" s="920"/>
      <c r="H1015" s="920"/>
      <c r="I1015" s="920"/>
      <c r="J1015" s="920"/>
      <c r="K1015" s="920"/>
      <c r="L1015" s="920"/>
      <c r="M1015" s="920"/>
      <c r="N1015" s="920"/>
      <c r="O1015" s="920"/>
      <c r="P1015" s="920"/>
      <c r="Q1015" s="920"/>
      <c r="R1015" s="920"/>
      <c r="S1015" s="920"/>
      <c r="T1015" s="920"/>
      <c r="U1015" s="921"/>
      <c r="V1015" s="919"/>
      <c r="W1015" s="920"/>
      <c r="X1015" s="920"/>
      <c r="Y1015" s="920"/>
      <c r="Z1015" s="920"/>
      <c r="AA1015" s="920"/>
      <c r="AB1015" s="920"/>
      <c r="AC1015" s="920"/>
      <c r="AD1015" s="920"/>
      <c r="AE1015" s="920"/>
      <c r="AF1015" s="920"/>
      <c r="AG1015" s="920"/>
      <c r="AH1015" s="920"/>
      <c r="AI1015" s="920"/>
      <c r="AJ1015" s="920"/>
      <c r="AK1015" s="920"/>
      <c r="AL1015" s="920"/>
      <c r="AM1015" s="920"/>
      <c r="AN1015" s="920"/>
      <c r="AO1015" s="921"/>
      <c r="AP1015" s="946" t="str">
        <f t="array" aca="1" ref="AP1015" ca="1">IF(RepairsPhotoIdentifier141="","",IF(INDIRECT("PropertyInspectionCatagoryPhoto"&amp;RIGHT("0"&amp;RepairsPhotoIdentifier141,2))="","",INDIRECT("PropertyInspectionCatagoryPhoto"&amp;RIGHT("0"&amp;RepairsPhotoIdentifier141,2))))</f>
        <v/>
      </c>
      <c r="AQ1015" s="962"/>
      <c r="AR1015" s="962"/>
      <c r="AS1015" s="962"/>
      <c r="AT1015" s="962"/>
      <c r="AU1015" s="962"/>
      <c r="AV1015" s="962"/>
      <c r="AW1015" s="963"/>
    </row>
    <row r="1016" spans="1:49" ht="14.25" hidden="1" customHeight="1">
      <c r="A1016" s="931">
        <v>142</v>
      </c>
      <c r="B1016" s="913"/>
      <c r="C1016" s="914"/>
      <c r="D1016" s="914"/>
      <c r="E1016" s="914"/>
      <c r="F1016" s="914"/>
      <c r="G1016" s="914"/>
      <c r="H1016" s="914"/>
      <c r="I1016" s="914"/>
      <c r="J1016" s="914"/>
      <c r="K1016" s="914"/>
      <c r="L1016" s="914"/>
      <c r="M1016" s="914"/>
      <c r="N1016" s="914"/>
      <c r="O1016" s="914"/>
      <c r="P1016" s="914"/>
      <c r="Q1016" s="914"/>
      <c r="R1016" s="914"/>
      <c r="S1016" s="914"/>
      <c r="T1016" s="914"/>
      <c r="U1016" s="915"/>
      <c r="V1016" s="913"/>
      <c r="W1016" s="914"/>
      <c r="X1016" s="914"/>
      <c r="Y1016" s="914"/>
      <c r="Z1016" s="914"/>
      <c r="AA1016" s="914"/>
      <c r="AB1016" s="914"/>
      <c r="AC1016" s="914"/>
      <c r="AD1016" s="914"/>
      <c r="AE1016" s="914"/>
      <c r="AF1016" s="914"/>
      <c r="AG1016" s="914"/>
      <c r="AH1016" s="914"/>
      <c r="AI1016" s="914"/>
      <c r="AJ1016" s="914"/>
      <c r="AK1016" s="914"/>
      <c r="AL1016" s="914"/>
      <c r="AM1016" s="914"/>
      <c r="AN1016" s="914"/>
      <c r="AO1016" s="915"/>
      <c r="AP1016" s="450" t="s">
        <v>990</v>
      </c>
      <c r="AQ1016" s="451"/>
      <c r="AR1016" s="451"/>
      <c r="AS1016" s="452"/>
      <c r="AT1016" s="932"/>
      <c r="AU1016" s="933"/>
      <c r="AV1016" s="933"/>
      <c r="AW1016" s="934"/>
    </row>
    <row r="1017" spans="1:49" ht="14.25" hidden="1" customHeight="1">
      <c r="A1017" s="931"/>
      <c r="B1017" s="916"/>
      <c r="C1017" s="917"/>
      <c r="D1017" s="917"/>
      <c r="E1017" s="917"/>
      <c r="F1017" s="917"/>
      <c r="G1017" s="917"/>
      <c r="H1017" s="917"/>
      <c r="I1017" s="917"/>
      <c r="J1017" s="917"/>
      <c r="K1017" s="917"/>
      <c r="L1017" s="917"/>
      <c r="M1017" s="917"/>
      <c r="N1017" s="917"/>
      <c r="O1017" s="917"/>
      <c r="P1017" s="917"/>
      <c r="Q1017" s="917"/>
      <c r="R1017" s="917"/>
      <c r="S1017" s="917"/>
      <c r="T1017" s="917"/>
      <c r="U1017" s="918"/>
      <c r="V1017" s="916"/>
      <c r="W1017" s="917"/>
      <c r="X1017" s="917"/>
      <c r="Y1017" s="917"/>
      <c r="Z1017" s="917"/>
      <c r="AA1017" s="917"/>
      <c r="AB1017" s="917"/>
      <c r="AC1017" s="917"/>
      <c r="AD1017" s="917"/>
      <c r="AE1017" s="917"/>
      <c r="AF1017" s="917"/>
      <c r="AG1017" s="917"/>
      <c r="AH1017" s="917"/>
      <c r="AI1017" s="917"/>
      <c r="AJ1017" s="917"/>
      <c r="AK1017" s="917"/>
      <c r="AL1017" s="917"/>
      <c r="AM1017" s="917"/>
      <c r="AN1017" s="917"/>
      <c r="AO1017" s="918"/>
      <c r="AP1017" s="453" t="s">
        <v>991</v>
      </c>
      <c r="AQ1017" s="262"/>
      <c r="AR1017" s="262"/>
      <c r="AS1017" s="262"/>
      <c r="AT1017" s="910"/>
      <c r="AU1017" s="911"/>
      <c r="AV1017" s="911"/>
      <c r="AW1017" s="912"/>
    </row>
    <row r="1018" spans="1:49" ht="14.25" hidden="1" customHeight="1">
      <c r="A1018" s="931"/>
      <c r="B1018" s="916"/>
      <c r="C1018" s="917"/>
      <c r="D1018" s="917"/>
      <c r="E1018" s="917"/>
      <c r="F1018" s="917"/>
      <c r="G1018" s="917"/>
      <c r="H1018" s="917"/>
      <c r="I1018" s="917"/>
      <c r="J1018" s="917"/>
      <c r="K1018" s="917"/>
      <c r="L1018" s="917"/>
      <c r="M1018" s="917"/>
      <c r="N1018" s="917"/>
      <c r="O1018" s="917"/>
      <c r="P1018" s="917"/>
      <c r="Q1018" s="917"/>
      <c r="R1018" s="917"/>
      <c r="S1018" s="917"/>
      <c r="T1018" s="917"/>
      <c r="U1018" s="918"/>
      <c r="V1018" s="916"/>
      <c r="W1018" s="917"/>
      <c r="X1018" s="917"/>
      <c r="Y1018" s="917"/>
      <c r="Z1018" s="917"/>
      <c r="AA1018" s="917"/>
      <c r="AB1018" s="917"/>
      <c r="AC1018" s="917"/>
      <c r="AD1018" s="917"/>
      <c r="AE1018" s="917"/>
      <c r="AF1018" s="917"/>
      <c r="AG1018" s="917"/>
      <c r="AH1018" s="917"/>
      <c r="AI1018" s="917"/>
      <c r="AJ1018" s="917"/>
      <c r="AK1018" s="917"/>
      <c r="AL1018" s="917"/>
      <c r="AM1018" s="917"/>
      <c r="AN1018" s="917"/>
      <c r="AO1018" s="918"/>
      <c r="AP1018" s="935" t="s">
        <v>992</v>
      </c>
      <c r="AQ1018" s="936"/>
      <c r="AR1018" s="936"/>
      <c r="AS1018" s="937"/>
      <c r="AT1018" s="938"/>
      <c r="AU1018" s="939"/>
      <c r="AV1018" s="939"/>
      <c r="AW1018" s="940"/>
    </row>
    <row r="1019" spans="1:49" ht="14.25" hidden="1" customHeight="1">
      <c r="A1019" s="931"/>
      <c r="B1019" s="916"/>
      <c r="C1019" s="917"/>
      <c r="D1019" s="917"/>
      <c r="E1019" s="917"/>
      <c r="F1019" s="917"/>
      <c r="G1019" s="917"/>
      <c r="H1019" s="917"/>
      <c r="I1019" s="917"/>
      <c r="J1019" s="917"/>
      <c r="K1019" s="917"/>
      <c r="L1019" s="917"/>
      <c r="M1019" s="917"/>
      <c r="N1019" s="917"/>
      <c r="O1019" s="917"/>
      <c r="P1019" s="917"/>
      <c r="Q1019" s="917"/>
      <c r="R1019" s="917"/>
      <c r="S1019" s="917"/>
      <c r="T1019" s="917"/>
      <c r="U1019" s="918"/>
      <c r="V1019" s="916"/>
      <c r="W1019" s="917"/>
      <c r="X1019" s="917"/>
      <c r="Y1019" s="917"/>
      <c r="Z1019" s="917"/>
      <c r="AA1019" s="917"/>
      <c r="AB1019" s="917"/>
      <c r="AC1019" s="917"/>
      <c r="AD1019" s="917"/>
      <c r="AE1019" s="917"/>
      <c r="AF1019" s="917"/>
      <c r="AG1019" s="917"/>
      <c r="AH1019" s="917"/>
      <c r="AI1019" s="917"/>
      <c r="AJ1019" s="917"/>
      <c r="AK1019" s="917"/>
      <c r="AL1019" s="917"/>
      <c r="AM1019" s="917"/>
      <c r="AN1019" s="917"/>
      <c r="AO1019" s="918"/>
      <c r="AP1019" s="935"/>
      <c r="AQ1019" s="936"/>
      <c r="AR1019" s="936"/>
      <c r="AS1019" s="937"/>
      <c r="AT1019" s="941"/>
      <c r="AU1019" s="942"/>
      <c r="AV1019" s="942"/>
      <c r="AW1019" s="943"/>
    </row>
    <row r="1020" spans="1:49" ht="14.25" hidden="1" customHeight="1">
      <c r="A1020" s="931"/>
      <c r="B1020" s="916"/>
      <c r="C1020" s="917"/>
      <c r="D1020" s="917"/>
      <c r="E1020" s="917"/>
      <c r="F1020" s="917"/>
      <c r="G1020" s="917"/>
      <c r="H1020" s="917"/>
      <c r="I1020" s="917"/>
      <c r="J1020" s="917"/>
      <c r="K1020" s="917"/>
      <c r="L1020" s="917"/>
      <c r="M1020" s="917"/>
      <c r="N1020" s="917"/>
      <c r="O1020" s="917"/>
      <c r="P1020" s="917"/>
      <c r="Q1020" s="917"/>
      <c r="R1020" s="917"/>
      <c r="S1020" s="917"/>
      <c r="T1020" s="917"/>
      <c r="U1020" s="918"/>
      <c r="V1020" s="916"/>
      <c r="W1020" s="917"/>
      <c r="X1020" s="917"/>
      <c r="Y1020" s="917"/>
      <c r="Z1020" s="917"/>
      <c r="AA1020" s="917"/>
      <c r="AB1020" s="917"/>
      <c r="AC1020" s="917"/>
      <c r="AD1020" s="917"/>
      <c r="AE1020" s="917"/>
      <c r="AF1020" s="917"/>
      <c r="AG1020" s="917"/>
      <c r="AH1020" s="917"/>
      <c r="AI1020" s="917"/>
      <c r="AJ1020" s="917"/>
      <c r="AK1020" s="917"/>
      <c r="AL1020" s="917"/>
      <c r="AM1020" s="917"/>
      <c r="AN1020" s="917"/>
      <c r="AO1020" s="918"/>
      <c r="AP1020" s="944" t="s">
        <v>993</v>
      </c>
      <c r="AQ1020" s="945"/>
      <c r="AR1020" s="945"/>
      <c r="AS1020" s="945"/>
      <c r="AT1020" s="938"/>
      <c r="AU1020" s="939"/>
      <c r="AV1020" s="939"/>
      <c r="AW1020" s="940"/>
    </row>
    <row r="1021" spans="1:49" ht="14.25" hidden="1" customHeight="1">
      <c r="A1021" s="931"/>
      <c r="B1021" s="916"/>
      <c r="C1021" s="917"/>
      <c r="D1021" s="917"/>
      <c r="E1021" s="917"/>
      <c r="F1021" s="917"/>
      <c r="G1021" s="917"/>
      <c r="H1021" s="917"/>
      <c r="I1021" s="917"/>
      <c r="J1021" s="917"/>
      <c r="K1021" s="917"/>
      <c r="L1021" s="917"/>
      <c r="M1021" s="917"/>
      <c r="N1021" s="917"/>
      <c r="O1021" s="917"/>
      <c r="P1021" s="917"/>
      <c r="Q1021" s="917"/>
      <c r="R1021" s="917"/>
      <c r="S1021" s="917"/>
      <c r="T1021" s="917"/>
      <c r="U1021" s="918"/>
      <c r="V1021" s="916"/>
      <c r="W1021" s="917"/>
      <c r="X1021" s="917"/>
      <c r="Y1021" s="917"/>
      <c r="Z1021" s="917"/>
      <c r="AA1021" s="917"/>
      <c r="AB1021" s="917"/>
      <c r="AC1021" s="917"/>
      <c r="AD1021" s="917"/>
      <c r="AE1021" s="917"/>
      <c r="AF1021" s="917"/>
      <c r="AG1021" s="917"/>
      <c r="AH1021" s="917"/>
      <c r="AI1021" s="917"/>
      <c r="AJ1021" s="917"/>
      <c r="AK1021" s="917"/>
      <c r="AL1021" s="917"/>
      <c r="AM1021" s="917"/>
      <c r="AN1021" s="917"/>
      <c r="AO1021" s="918"/>
      <c r="AP1021" s="944"/>
      <c r="AQ1021" s="945"/>
      <c r="AR1021" s="945"/>
      <c r="AS1021" s="945"/>
      <c r="AT1021" s="941"/>
      <c r="AU1021" s="942"/>
      <c r="AV1021" s="942"/>
      <c r="AW1021" s="943"/>
    </row>
    <row r="1022" spans="1:49" ht="14.25" hidden="1" customHeight="1">
      <c r="A1022" s="931"/>
      <c r="B1022" s="919"/>
      <c r="C1022" s="920"/>
      <c r="D1022" s="920"/>
      <c r="E1022" s="920"/>
      <c r="F1022" s="920"/>
      <c r="G1022" s="920"/>
      <c r="H1022" s="920"/>
      <c r="I1022" s="920"/>
      <c r="J1022" s="920"/>
      <c r="K1022" s="920"/>
      <c r="L1022" s="920"/>
      <c r="M1022" s="920"/>
      <c r="N1022" s="920"/>
      <c r="O1022" s="920"/>
      <c r="P1022" s="920"/>
      <c r="Q1022" s="920"/>
      <c r="R1022" s="920"/>
      <c r="S1022" s="920"/>
      <c r="T1022" s="920"/>
      <c r="U1022" s="921"/>
      <c r="V1022" s="919"/>
      <c r="W1022" s="920"/>
      <c r="X1022" s="920"/>
      <c r="Y1022" s="920"/>
      <c r="Z1022" s="920"/>
      <c r="AA1022" s="920"/>
      <c r="AB1022" s="920"/>
      <c r="AC1022" s="920"/>
      <c r="AD1022" s="920"/>
      <c r="AE1022" s="920"/>
      <c r="AF1022" s="920"/>
      <c r="AG1022" s="920"/>
      <c r="AH1022" s="920"/>
      <c r="AI1022" s="920"/>
      <c r="AJ1022" s="920"/>
      <c r="AK1022" s="920"/>
      <c r="AL1022" s="920"/>
      <c r="AM1022" s="920"/>
      <c r="AN1022" s="920"/>
      <c r="AO1022" s="921"/>
      <c r="AP1022" s="946" t="str">
        <f t="array" aca="1" ref="AP1022" ca="1">IF(RepairsPhotoIdentifier142="","",IF(INDIRECT("PropertyInspectionCatagoryPhoto"&amp;RIGHT("0"&amp;RepairsPhotoIdentifier142,2))="","",INDIRECT("PropertyInspectionCatagoryPhoto"&amp;RIGHT("0"&amp;RepairsPhotoIdentifier142,2))))</f>
        <v/>
      </c>
      <c r="AQ1022" s="962"/>
      <c r="AR1022" s="962"/>
      <c r="AS1022" s="962"/>
      <c r="AT1022" s="962"/>
      <c r="AU1022" s="962"/>
      <c r="AV1022" s="962"/>
      <c r="AW1022" s="963"/>
    </row>
    <row r="1023" spans="1:49" ht="14.25" hidden="1" customHeight="1">
      <c r="A1023" s="931">
        <v>143</v>
      </c>
      <c r="B1023" s="913"/>
      <c r="C1023" s="914"/>
      <c r="D1023" s="914"/>
      <c r="E1023" s="914"/>
      <c r="F1023" s="914"/>
      <c r="G1023" s="914"/>
      <c r="H1023" s="914"/>
      <c r="I1023" s="914"/>
      <c r="J1023" s="914"/>
      <c r="K1023" s="914"/>
      <c r="L1023" s="914"/>
      <c r="M1023" s="914"/>
      <c r="N1023" s="914"/>
      <c r="O1023" s="914"/>
      <c r="P1023" s="914"/>
      <c r="Q1023" s="914"/>
      <c r="R1023" s="914"/>
      <c r="S1023" s="914"/>
      <c r="T1023" s="914"/>
      <c r="U1023" s="915"/>
      <c r="V1023" s="913"/>
      <c r="W1023" s="914"/>
      <c r="X1023" s="914"/>
      <c r="Y1023" s="914"/>
      <c r="Z1023" s="914"/>
      <c r="AA1023" s="914"/>
      <c r="AB1023" s="914"/>
      <c r="AC1023" s="914"/>
      <c r="AD1023" s="914"/>
      <c r="AE1023" s="914"/>
      <c r="AF1023" s="914"/>
      <c r="AG1023" s="914"/>
      <c r="AH1023" s="914"/>
      <c r="AI1023" s="914"/>
      <c r="AJ1023" s="914"/>
      <c r="AK1023" s="914"/>
      <c r="AL1023" s="914"/>
      <c r="AM1023" s="914"/>
      <c r="AN1023" s="914"/>
      <c r="AO1023" s="915"/>
      <c r="AP1023" s="450" t="s">
        <v>990</v>
      </c>
      <c r="AQ1023" s="451"/>
      <c r="AR1023" s="451"/>
      <c r="AS1023" s="452"/>
      <c r="AT1023" s="932"/>
      <c r="AU1023" s="933"/>
      <c r="AV1023" s="933"/>
      <c r="AW1023" s="934"/>
    </row>
    <row r="1024" spans="1:49" ht="14.25" hidden="1" customHeight="1">
      <c r="A1024" s="931"/>
      <c r="B1024" s="916"/>
      <c r="C1024" s="917"/>
      <c r="D1024" s="917"/>
      <c r="E1024" s="917"/>
      <c r="F1024" s="917"/>
      <c r="G1024" s="917"/>
      <c r="H1024" s="917"/>
      <c r="I1024" s="917"/>
      <c r="J1024" s="917"/>
      <c r="K1024" s="917"/>
      <c r="L1024" s="917"/>
      <c r="M1024" s="917"/>
      <c r="N1024" s="917"/>
      <c r="O1024" s="917"/>
      <c r="P1024" s="917"/>
      <c r="Q1024" s="917"/>
      <c r="R1024" s="917"/>
      <c r="S1024" s="917"/>
      <c r="T1024" s="917"/>
      <c r="U1024" s="918"/>
      <c r="V1024" s="916"/>
      <c r="W1024" s="917"/>
      <c r="X1024" s="917"/>
      <c r="Y1024" s="917"/>
      <c r="Z1024" s="917"/>
      <c r="AA1024" s="917"/>
      <c r="AB1024" s="917"/>
      <c r="AC1024" s="917"/>
      <c r="AD1024" s="917"/>
      <c r="AE1024" s="917"/>
      <c r="AF1024" s="917"/>
      <c r="AG1024" s="917"/>
      <c r="AH1024" s="917"/>
      <c r="AI1024" s="917"/>
      <c r="AJ1024" s="917"/>
      <c r="AK1024" s="917"/>
      <c r="AL1024" s="917"/>
      <c r="AM1024" s="917"/>
      <c r="AN1024" s="917"/>
      <c r="AO1024" s="918"/>
      <c r="AP1024" s="453" t="s">
        <v>994</v>
      </c>
      <c r="AQ1024" s="262"/>
      <c r="AR1024" s="262"/>
      <c r="AS1024" s="262"/>
      <c r="AT1024" s="910"/>
      <c r="AU1024" s="911"/>
      <c r="AV1024" s="911"/>
      <c r="AW1024" s="912"/>
    </row>
    <row r="1025" spans="1:49" ht="14.25" hidden="1" customHeight="1">
      <c r="A1025" s="931"/>
      <c r="B1025" s="916"/>
      <c r="C1025" s="917"/>
      <c r="D1025" s="917"/>
      <c r="E1025" s="917"/>
      <c r="F1025" s="917"/>
      <c r="G1025" s="917"/>
      <c r="H1025" s="917"/>
      <c r="I1025" s="917"/>
      <c r="J1025" s="917"/>
      <c r="K1025" s="917"/>
      <c r="L1025" s="917"/>
      <c r="M1025" s="917"/>
      <c r="N1025" s="917"/>
      <c r="O1025" s="917"/>
      <c r="P1025" s="917"/>
      <c r="Q1025" s="917"/>
      <c r="R1025" s="917"/>
      <c r="S1025" s="917"/>
      <c r="T1025" s="917"/>
      <c r="U1025" s="918"/>
      <c r="V1025" s="916"/>
      <c r="W1025" s="917"/>
      <c r="X1025" s="917"/>
      <c r="Y1025" s="917"/>
      <c r="Z1025" s="917"/>
      <c r="AA1025" s="917"/>
      <c r="AB1025" s="917"/>
      <c r="AC1025" s="917"/>
      <c r="AD1025" s="917"/>
      <c r="AE1025" s="917"/>
      <c r="AF1025" s="917"/>
      <c r="AG1025" s="917"/>
      <c r="AH1025" s="917"/>
      <c r="AI1025" s="917"/>
      <c r="AJ1025" s="917"/>
      <c r="AK1025" s="917"/>
      <c r="AL1025" s="917"/>
      <c r="AM1025" s="917"/>
      <c r="AN1025" s="917"/>
      <c r="AO1025" s="918"/>
      <c r="AP1025" s="935" t="s">
        <v>992</v>
      </c>
      <c r="AQ1025" s="936"/>
      <c r="AR1025" s="936"/>
      <c r="AS1025" s="937"/>
      <c r="AT1025" s="938"/>
      <c r="AU1025" s="939"/>
      <c r="AV1025" s="939"/>
      <c r="AW1025" s="940"/>
    </row>
    <row r="1026" spans="1:49" ht="14.25" hidden="1" customHeight="1">
      <c r="A1026" s="931"/>
      <c r="B1026" s="916"/>
      <c r="C1026" s="917"/>
      <c r="D1026" s="917"/>
      <c r="E1026" s="917"/>
      <c r="F1026" s="917"/>
      <c r="G1026" s="917"/>
      <c r="H1026" s="917"/>
      <c r="I1026" s="917"/>
      <c r="J1026" s="917"/>
      <c r="K1026" s="917"/>
      <c r="L1026" s="917"/>
      <c r="M1026" s="917"/>
      <c r="N1026" s="917"/>
      <c r="O1026" s="917"/>
      <c r="P1026" s="917"/>
      <c r="Q1026" s="917"/>
      <c r="R1026" s="917"/>
      <c r="S1026" s="917"/>
      <c r="T1026" s="917"/>
      <c r="U1026" s="918"/>
      <c r="V1026" s="916"/>
      <c r="W1026" s="917"/>
      <c r="X1026" s="917"/>
      <c r="Y1026" s="917"/>
      <c r="Z1026" s="917"/>
      <c r="AA1026" s="917"/>
      <c r="AB1026" s="917"/>
      <c r="AC1026" s="917"/>
      <c r="AD1026" s="917"/>
      <c r="AE1026" s="917"/>
      <c r="AF1026" s="917"/>
      <c r="AG1026" s="917"/>
      <c r="AH1026" s="917"/>
      <c r="AI1026" s="917"/>
      <c r="AJ1026" s="917"/>
      <c r="AK1026" s="917"/>
      <c r="AL1026" s="917"/>
      <c r="AM1026" s="917"/>
      <c r="AN1026" s="917"/>
      <c r="AO1026" s="918"/>
      <c r="AP1026" s="935"/>
      <c r="AQ1026" s="936"/>
      <c r="AR1026" s="936"/>
      <c r="AS1026" s="937"/>
      <c r="AT1026" s="941"/>
      <c r="AU1026" s="942"/>
      <c r="AV1026" s="942"/>
      <c r="AW1026" s="943"/>
    </row>
    <row r="1027" spans="1:49" ht="14.25" hidden="1" customHeight="1">
      <c r="A1027" s="931"/>
      <c r="B1027" s="916"/>
      <c r="C1027" s="917"/>
      <c r="D1027" s="917"/>
      <c r="E1027" s="917"/>
      <c r="F1027" s="917"/>
      <c r="G1027" s="917"/>
      <c r="H1027" s="917"/>
      <c r="I1027" s="917"/>
      <c r="J1027" s="917"/>
      <c r="K1027" s="917"/>
      <c r="L1027" s="917"/>
      <c r="M1027" s="917"/>
      <c r="N1027" s="917"/>
      <c r="O1027" s="917"/>
      <c r="P1027" s="917"/>
      <c r="Q1027" s="917"/>
      <c r="R1027" s="917"/>
      <c r="S1027" s="917"/>
      <c r="T1027" s="917"/>
      <c r="U1027" s="918"/>
      <c r="V1027" s="916"/>
      <c r="W1027" s="917"/>
      <c r="X1027" s="917"/>
      <c r="Y1027" s="917"/>
      <c r="Z1027" s="917"/>
      <c r="AA1027" s="917"/>
      <c r="AB1027" s="917"/>
      <c r="AC1027" s="917"/>
      <c r="AD1027" s="917"/>
      <c r="AE1027" s="917"/>
      <c r="AF1027" s="917"/>
      <c r="AG1027" s="917"/>
      <c r="AH1027" s="917"/>
      <c r="AI1027" s="917"/>
      <c r="AJ1027" s="917"/>
      <c r="AK1027" s="917"/>
      <c r="AL1027" s="917"/>
      <c r="AM1027" s="917"/>
      <c r="AN1027" s="917"/>
      <c r="AO1027" s="918"/>
      <c r="AP1027" s="944" t="s">
        <v>993</v>
      </c>
      <c r="AQ1027" s="945"/>
      <c r="AR1027" s="945"/>
      <c r="AS1027" s="945"/>
      <c r="AT1027" s="938"/>
      <c r="AU1027" s="939"/>
      <c r="AV1027" s="939"/>
      <c r="AW1027" s="940"/>
    </row>
    <row r="1028" spans="1:49" ht="14.25" hidden="1" customHeight="1">
      <c r="A1028" s="931"/>
      <c r="B1028" s="916"/>
      <c r="C1028" s="917"/>
      <c r="D1028" s="917"/>
      <c r="E1028" s="917"/>
      <c r="F1028" s="917"/>
      <c r="G1028" s="917"/>
      <c r="H1028" s="917"/>
      <c r="I1028" s="917"/>
      <c r="J1028" s="917"/>
      <c r="K1028" s="917"/>
      <c r="L1028" s="917"/>
      <c r="M1028" s="917"/>
      <c r="N1028" s="917"/>
      <c r="O1028" s="917"/>
      <c r="P1028" s="917"/>
      <c r="Q1028" s="917"/>
      <c r="R1028" s="917"/>
      <c r="S1028" s="917"/>
      <c r="T1028" s="917"/>
      <c r="U1028" s="918"/>
      <c r="V1028" s="916"/>
      <c r="W1028" s="917"/>
      <c r="X1028" s="917"/>
      <c r="Y1028" s="917"/>
      <c r="Z1028" s="917"/>
      <c r="AA1028" s="917"/>
      <c r="AB1028" s="917"/>
      <c r="AC1028" s="917"/>
      <c r="AD1028" s="917"/>
      <c r="AE1028" s="917"/>
      <c r="AF1028" s="917"/>
      <c r="AG1028" s="917"/>
      <c r="AH1028" s="917"/>
      <c r="AI1028" s="917"/>
      <c r="AJ1028" s="917"/>
      <c r="AK1028" s="917"/>
      <c r="AL1028" s="917"/>
      <c r="AM1028" s="917"/>
      <c r="AN1028" s="917"/>
      <c r="AO1028" s="918"/>
      <c r="AP1028" s="944"/>
      <c r="AQ1028" s="945"/>
      <c r="AR1028" s="945"/>
      <c r="AS1028" s="945"/>
      <c r="AT1028" s="941"/>
      <c r="AU1028" s="942"/>
      <c r="AV1028" s="942"/>
      <c r="AW1028" s="943"/>
    </row>
    <row r="1029" spans="1:49" ht="14.25" hidden="1" customHeight="1">
      <c r="A1029" s="931"/>
      <c r="B1029" s="919"/>
      <c r="C1029" s="920"/>
      <c r="D1029" s="920"/>
      <c r="E1029" s="920"/>
      <c r="F1029" s="920"/>
      <c r="G1029" s="920"/>
      <c r="H1029" s="920"/>
      <c r="I1029" s="920"/>
      <c r="J1029" s="920"/>
      <c r="K1029" s="920"/>
      <c r="L1029" s="920"/>
      <c r="M1029" s="920"/>
      <c r="N1029" s="920"/>
      <c r="O1029" s="920"/>
      <c r="P1029" s="920"/>
      <c r="Q1029" s="920"/>
      <c r="R1029" s="920"/>
      <c r="S1029" s="920"/>
      <c r="T1029" s="920"/>
      <c r="U1029" s="921"/>
      <c r="V1029" s="919"/>
      <c r="W1029" s="920"/>
      <c r="X1029" s="920"/>
      <c r="Y1029" s="920"/>
      <c r="Z1029" s="920"/>
      <c r="AA1029" s="920"/>
      <c r="AB1029" s="920"/>
      <c r="AC1029" s="920"/>
      <c r="AD1029" s="920"/>
      <c r="AE1029" s="920"/>
      <c r="AF1029" s="920"/>
      <c r="AG1029" s="920"/>
      <c r="AH1029" s="920"/>
      <c r="AI1029" s="920"/>
      <c r="AJ1029" s="920"/>
      <c r="AK1029" s="920"/>
      <c r="AL1029" s="920"/>
      <c r="AM1029" s="920"/>
      <c r="AN1029" s="920"/>
      <c r="AO1029" s="921"/>
      <c r="AP1029" s="946" t="str">
        <f t="array" aca="1" ref="AP1029" ca="1">IF(RepairsPhotoIdentifier143="","",IF(INDIRECT("PropertyInspectionCatagoryPhoto"&amp;RIGHT("0"&amp;RepairsPhotoIdentifier143,2))="","",INDIRECT("PropertyInspectionCatagoryPhoto"&amp;RIGHT("0"&amp;RepairsPhotoIdentifier143,2))))</f>
        <v/>
      </c>
      <c r="AQ1029" s="962"/>
      <c r="AR1029" s="962"/>
      <c r="AS1029" s="962"/>
      <c r="AT1029" s="962"/>
      <c r="AU1029" s="962"/>
      <c r="AV1029" s="962"/>
      <c r="AW1029" s="963"/>
    </row>
    <row r="1030" spans="1:49" ht="14.25" hidden="1" customHeight="1">
      <c r="A1030" s="931">
        <v>144</v>
      </c>
      <c r="B1030" s="913"/>
      <c r="C1030" s="914"/>
      <c r="D1030" s="914"/>
      <c r="E1030" s="914"/>
      <c r="F1030" s="914"/>
      <c r="G1030" s="914"/>
      <c r="H1030" s="914"/>
      <c r="I1030" s="914"/>
      <c r="J1030" s="914"/>
      <c r="K1030" s="914"/>
      <c r="L1030" s="914"/>
      <c r="M1030" s="914"/>
      <c r="N1030" s="914"/>
      <c r="O1030" s="914"/>
      <c r="P1030" s="914"/>
      <c r="Q1030" s="914"/>
      <c r="R1030" s="914"/>
      <c r="S1030" s="914"/>
      <c r="T1030" s="914"/>
      <c r="U1030" s="915"/>
      <c r="V1030" s="913"/>
      <c r="W1030" s="914"/>
      <c r="X1030" s="914"/>
      <c r="Y1030" s="914"/>
      <c r="Z1030" s="914"/>
      <c r="AA1030" s="914"/>
      <c r="AB1030" s="914"/>
      <c r="AC1030" s="914"/>
      <c r="AD1030" s="914"/>
      <c r="AE1030" s="914"/>
      <c r="AF1030" s="914"/>
      <c r="AG1030" s="914"/>
      <c r="AH1030" s="914"/>
      <c r="AI1030" s="914"/>
      <c r="AJ1030" s="914"/>
      <c r="AK1030" s="914"/>
      <c r="AL1030" s="914"/>
      <c r="AM1030" s="914"/>
      <c r="AN1030" s="914"/>
      <c r="AO1030" s="915"/>
      <c r="AP1030" s="450" t="s">
        <v>990</v>
      </c>
      <c r="AQ1030" s="451"/>
      <c r="AR1030" s="451"/>
      <c r="AS1030" s="452"/>
      <c r="AT1030" s="932"/>
      <c r="AU1030" s="933"/>
      <c r="AV1030" s="933"/>
      <c r="AW1030" s="934"/>
    </row>
    <row r="1031" spans="1:49" ht="14.25" hidden="1" customHeight="1">
      <c r="A1031" s="931"/>
      <c r="B1031" s="916"/>
      <c r="C1031" s="917"/>
      <c r="D1031" s="917"/>
      <c r="E1031" s="917"/>
      <c r="F1031" s="917"/>
      <c r="G1031" s="917"/>
      <c r="H1031" s="917"/>
      <c r="I1031" s="917"/>
      <c r="J1031" s="917"/>
      <c r="K1031" s="917"/>
      <c r="L1031" s="917"/>
      <c r="M1031" s="917"/>
      <c r="N1031" s="917"/>
      <c r="O1031" s="917"/>
      <c r="P1031" s="917"/>
      <c r="Q1031" s="917"/>
      <c r="R1031" s="917"/>
      <c r="S1031" s="917"/>
      <c r="T1031" s="917"/>
      <c r="U1031" s="918"/>
      <c r="V1031" s="916"/>
      <c r="W1031" s="917"/>
      <c r="X1031" s="917"/>
      <c r="Y1031" s="917"/>
      <c r="Z1031" s="917"/>
      <c r="AA1031" s="917"/>
      <c r="AB1031" s="917"/>
      <c r="AC1031" s="917"/>
      <c r="AD1031" s="917"/>
      <c r="AE1031" s="917"/>
      <c r="AF1031" s="917"/>
      <c r="AG1031" s="917"/>
      <c r="AH1031" s="917"/>
      <c r="AI1031" s="917"/>
      <c r="AJ1031" s="917"/>
      <c r="AK1031" s="917"/>
      <c r="AL1031" s="917"/>
      <c r="AM1031" s="917"/>
      <c r="AN1031" s="917"/>
      <c r="AO1031" s="918"/>
      <c r="AP1031" s="453" t="s">
        <v>991</v>
      </c>
      <c r="AQ1031" s="262"/>
      <c r="AR1031" s="262"/>
      <c r="AS1031" s="262"/>
      <c r="AT1031" s="910"/>
      <c r="AU1031" s="911"/>
      <c r="AV1031" s="911"/>
      <c r="AW1031" s="912"/>
    </row>
    <row r="1032" spans="1:49" ht="14.25" hidden="1" customHeight="1">
      <c r="A1032" s="931"/>
      <c r="B1032" s="916"/>
      <c r="C1032" s="917"/>
      <c r="D1032" s="917"/>
      <c r="E1032" s="917"/>
      <c r="F1032" s="917"/>
      <c r="G1032" s="917"/>
      <c r="H1032" s="917"/>
      <c r="I1032" s="917"/>
      <c r="J1032" s="917"/>
      <c r="K1032" s="917"/>
      <c r="L1032" s="917"/>
      <c r="M1032" s="917"/>
      <c r="N1032" s="917"/>
      <c r="O1032" s="917"/>
      <c r="P1032" s="917"/>
      <c r="Q1032" s="917"/>
      <c r="R1032" s="917"/>
      <c r="S1032" s="917"/>
      <c r="T1032" s="917"/>
      <c r="U1032" s="918"/>
      <c r="V1032" s="916"/>
      <c r="W1032" s="917"/>
      <c r="X1032" s="917"/>
      <c r="Y1032" s="917"/>
      <c r="Z1032" s="917"/>
      <c r="AA1032" s="917"/>
      <c r="AB1032" s="917"/>
      <c r="AC1032" s="917"/>
      <c r="AD1032" s="917"/>
      <c r="AE1032" s="917"/>
      <c r="AF1032" s="917"/>
      <c r="AG1032" s="917"/>
      <c r="AH1032" s="917"/>
      <c r="AI1032" s="917"/>
      <c r="AJ1032" s="917"/>
      <c r="AK1032" s="917"/>
      <c r="AL1032" s="917"/>
      <c r="AM1032" s="917"/>
      <c r="AN1032" s="917"/>
      <c r="AO1032" s="918"/>
      <c r="AP1032" s="935" t="s">
        <v>992</v>
      </c>
      <c r="AQ1032" s="936"/>
      <c r="AR1032" s="936"/>
      <c r="AS1032" s="937"/>
      <c r="AT1032" s="938"/>
      <c r="AU1032" s="939"/>
      <c r="AV1032" s="939"/>
      <c r="AW1032" s="940"/>
    </row>
    <row r="1033" spans="1:49" ht="14.25" hidden="1" customHeight="1">
      <c r="A1033" s="931"/>
      <c r="B1033" s="916"/>
      <c r="C1033" s="917"/>
      <c r="D1033" s="917"/>
      <c r="E1033" s="917"/>
      <c r="F1033" s="917"/>
      <c r="G1033" s="917"/>
      <c r="H1033" s="917"/>
      <c r="I1033" s="917"/>
      <c r="J1033" s="917"/>
      <c r="K1033" s="917"/>
      <c r="L1033" s="917"/>
      <c r="M1033" s="917"/>
      <c r="N1033" s="917"/>
      <c r="O1033" s="917"/>
      <c r="P1033" s="917"/>
      <c r="Q1033" s="917"/>
      <c r="R1033" s="917"/>
      <c r="S1033" s="917"/>
      <c r="T1033" s="917"/>
      <c r="U1033" s="918"/>
      <c r="V1033" s="916"/>
      <c r="W1033" s="917"/>
      <c r="X1033" s="917"/>
      <c r="Y1033" s="917"/>
      <c r="Z1033" s="917"/>
      <c r="AA1033" s="917"/>
      <c r="AB1033" s="917"/>
      <c r="AC1033" s="917"/>
      <c r="AD1033" s="917"/>
      <c r="AE1033" s="917"/>
      <c r="AF1033" s="917"/>
      <c r="AG1033" s="917"/>
      <c r="AH1033" s="917"/>
      <c r="AI1033" s="917"/>
      <c r="AJ1033" s="917"/>
      <c r="AK1033" s="917"/>
      <c r="AL1033" s="917"/>
      <c r="AM1033" s="917"/>
      <c r="AN1033" s="917"/>
      <c r="AO1033" s="918"/>
      <c r="AP1033" s="935"/>
      <c r="AQ1033" s="936"/>
      <c r="AR1033" s="936"/>
      <c r="AS1033" s="937"/>
      <c r="AT1033" s="941"/>
      <c r="AU1033" s="942"/>
      <c r="AV1033" s="942"/>
      <c r="AW1033" s="943"/>
    </row>
    <row r="1034" spans="1:49" ht="14.25" hidden="1" customHeight="1">
      <c r="A1034" s="931"/>
      <c r="B1034" s="916"/>
      <c r="C1034" s="917"/>
      <c r="D1034" s="917"/>
      <c r="E1034" s="917"/>
      <c r="F1034" s="917"/>
      <c r="G1034" s="917"/>
      <c r="H1034" s="917"/>
      <c r="I1034" s="917"/>
      <c r="J1034" s="917"/>
      <c r="K1034" s="917"/>
      <c r="L1034" s="917"/>
      <c r="M1034" s="917"/>
      <c r="N1034" s="917"/>
      <c r="O1034" s="917"/>
      <c r="P1034" s="917"/>
      <c r="Q1034" s="917"/>
      <c r="R1034" s="917"/>
      <c r="S1034" s="917"/>
      <c r="T1034" s="917"/>
      <c r="U1034" s="918"/>
      <c r="V1034" s="916"/>
      <c r="W1034" s="917"/>
      <c r="X1034" s="917"/>
      <c r="Y1034" s="917"/>
      <c r="Z1034" s="917"/>
      <c r="AA1034" s="917"/>
      <c r="AB1034" s="917"/>
      <c r="AC1034" s="917"/>
      <c r="AD1034" s="917"/>
      <c r="AE1034" s="917"/>
      <c r="AF1034" s="917"/>
      <c r="AG1034" s="917"/>
      <c r="AH1034" s="917"/>
      <c r="AI1034" s="917"/>
      <c r="AJ1034" s="917"/>
      <c r="AK1034" s="917"/>
      <c r="AL1034" s="917"/>
      <c r="AM1034" s="917"/>
      <c r="AN1034" s="917"/>
      <c r="AO1034" s="918"/>
      <c r="AP1034" s="944" t="s">
        <v>993</v>
      </c>
      <c r="AQ1034" s="945"/>
      <c r="AR1034" s="945"/>
      <c r="AS1034" s="945"/>
      <c r="AT1034" s="938"/>
      <c r="AU1034" s="939"/>
      <c r="AV1034" s="939"/>
      <c r="AW1034" s="940"/>
    </row>
    <row r="1035" spans="1:49" ht="14.25" hidden="1" customHeight="1">
      <c r="A1035" s="931"/>
      <c r="B1035" s="916"/>
      <c r="C1035" s="917"/>
      <c r="D1035" s="917"/>
      <c r="E1035" s="917"/>
      <c r="F1035" s="917"/>
      <c r="G1035" s="917"/>
      <c r="H1035" s="917"/>
      <c r="I1035" s="917"/>
      <c r="J1035" s="917"/>
      <c r="K1035" s="917"/>
      <c r="L1035" s="917"/>
      <c r="M1035" s="917"/>
      <c r="N1035" s="917"/>
      <c r="O1035" s="917"/>
      <c r="P1035" s="917"/>
      <c r="Q1035" s="917"/>
      <c r="R1035" s="917"/>
      <c r="S1035" s="917"/>
      <c r="T1035" s="917"/>
      <c r="U1035" s="918"/>
      <c r="V1035" s="916"/>
      <c r="W1035" s="917"/>
      <c r="X1035" s="917"/>
      <c r="Y1035" s="917"/>
      <c r="Z1035" s="917"/>
      <c r="AA1035" s="917"/>
      <c r="AB1035" s="917"/>
      <c r="AC1035" s="917"/>
      <c r="AD1035" s="917"/>
      <c r="AE1035" s="917"/>
      <c r="AF1035" s="917"/>
      <c r="AG1035" s="917"/>
      <c r="AH1035" s="917"/>
      <c r="AI1035" s="917"/>
      <c r="AJ1035" s="917"/>
      <c r="AK1035" s="917"/>
      <c r="AL1035" s="917"/>
      <c r="AM1035" s="917"/>
      <c r="AN1035" s="917"/>
      <c r="AO1035" s="918"/>
      <c r="AP1035" s="944"/>
      <c r="AQ1035" s="945"/>
      <c r="AR1035" s="945"/>
      <c r="AS1035" s="945"/>
      <c r="AT1035" s="941"/>
      <c r="AU1035" s="942"/>
      <c r="AV1035" s="942"/>
      <c r="AW1035" s="943"/>
    </row>
    <row r="1036" spans="1:49" ht="14.25" hidden="1" customHeight="1">
      <c r="A1036" s="931"/>
      <c r="B1036" s="919"/>
      <c r="C1036" s="920"/>
      <c r="D1036" s="920"/>
      <c r="E1036" s="920"/>
      <c r="F1036" s="920"/>
      <c r="G1036" s="920"/>
      <c r="H1036" s="920"/>
      <c r="I1036" s="920"/>
      <c r="J1036" s="920"/>
      <c r="K1036" s="920"/>
      <c r="L1036" s="920"/>
      <c r="M1036" s="920"/>
      <c r="N1036" s="920"/>
      <c r="O1036" s="920"/>
      <c r="P1036" s="920"/>
      <c r="Q1036" s="920"/>
      <c r="R1036" s="920"/>
      <c r="S1036" s="920"/>
      <c r="T1036" s="920"/>
      <c r="U1036" s="921"/>
      <c r="V1036" s="919"/>
      <c r="W1036" s="920"/>
      <c r="X1036" s="920"/>
      <c r="Y1036" s="920"/>
      <c r="Z1036" s="920"/>
      <c r="AA1036" s="920"/>
      <c r="AB1036" s="920"/>
      <c r="AC1036" s="920"/>
      <c r="AD1036" s="920"/>
      <c r="AE1036" s="920"/>
      <c r="AF1036" s="920"/>
      <c r="AG1036" s="920"/>
      <c r="AH1036" s="920"/>
      <c r="AI1036" s="920"/>
      <c r="AJ1036" s="920"/>
      <c r="AK1036" s="920"/>
      <c r="AL1036" s="920"/>
      <c r="AM1036" s="920"/>
      <c r="AN1036" s="920"/>
      <c r="AO1036" s="921"/>
      <c r="AP1036" s="946" t="str">
        <f t="array" aca="1" ref="AP1036" ca="1">IF(RepairsPhotoIdentifier144="","",IF(INDIRECT("PropertyInspectionCatagoryPhoto"&amp;RIGHT("0"&amp;RepairsPhotoIdentifier144,2))="","",INDIRECT("PropertyInspectionCatagoryPhoto"&amp;RIGHT("0"&amp;RepairsPhotoIdentifier144,2))))</f>
        <v/>
      </c>
      <c r="AQ1036" s="962"/>
      <c r="AR1036" s="962"/>
      <c r="AS1036" s="962"/>
      <c r="AT1036" s="962"/>
      <c r="AU1036" s="962"/>
      <c r="AV1036" s="962"/>
      <c r="AW1036" s="963"/>
    </row>
    <row r="1037" spans="1:49" ht="14.25" hidden="1" customHeight="1">
      <c r="A1037" s="931">
        <v>145</v>
      </c>
      <c r="B1037" s="913"/>
      <c r="C1037" s="914"/>
      <c r="D1037" s="914"/>
      <c r="E1037" s="914"/>
      <c r="F1037" s="914"/>
      <c r="G1037" s="914"/>
      <c r="H1037" s="914"/>
      <c r="I1037" s="914"/>
      <c r="J1037" s="914"/>
      <c r="K1037" s="914"/>
      <c r="L1037" s="914"/>
      <c r="M1037" s="914"/>
      <c r="N1037" s="914"/>
      <c r="O1037" s="914"/>
      <c r="P1037" s="914"/>
      <c r="Q1037" s="914"/>
      <c r="R1037" s="914"/>
      <c r="S1037" s="914"/>
      <c r="T1037" s="914"/>
      <c r="U1037" s="915"/>
      <c r="V1037" s="913"/>
      <c r="W1037" s="914"/>
      <c r="X1037" s="914"/>
      <c r="Y1037" s="914"/>
      <c r="Z1037" s="914"/>
      <c r="AA1037" s="914"/>
      <c r="AB1037" s="914"/>
      <c r="AC1037" s="914"/>
      <c r="AD1037" s="914"/>
      <c r="AE1037" s="914"/>
      <c r="AF1037" s="914"/>
      <c r="AG1037" s="914"/>
      <c r="AH1037" s="914"/>
      <c r="AI1037" s="914"/>
      <c r="AJ1037" s="914"/>
      <c r="AK1037" s="914"/>
      <c r="AL1037" s="914"/>
      <c r="AM1037" s="914"/>
      <c r="AN1037" s="914"/>
      <c r="AO1037" s="915"/>
      <c r="AP1037" s="450" t="s">
        <v>990</v>
      </c>
      <c r="AQ1037" s="451"/>
      <c r="AR1037" s="451"/>
      <c r="AS1037" s="452"/>
      <c r="AT1037" s="932"/>
      <c r="AU1037" s="933"/>
      <c r="AV1037" s="933"/>
      <c r="AW1037" s="934"/>
    </row>
    <row r="1038" spans="1:49" ht="14.25" hidden="1" customHeight="1">
      <c r="A1038" s="931"/>
      <c r="B1038" s="916"/>
      <c r="C1038" s="917"/>
      <c r="D1038" s="917"/>
      <c r="E1038" s="917"/>
      <c r="F1038" s="917"/>
      <c r="G1038" s="917"/>
      <c r="H1038" s="917"/>
      <c r="I1038" s="917"/>
      <c r="J1038" s="917"/>
      <c r="K1038" s="917"/>
      <c r="L1038" s="917"/>
      <c r="M1038" s="917"/>
      <c r="N1038" s="917"/>
      <c r="O1038" s="917"/>
      <c r="P1038" s="917"/>
      <c r="Q1038" s="917"/>
      <c r="R1038" s="917"/>
      <c r="S1038" s="917"/>
      <c r="T1038" s="917"/>
      <c r="U1038" s="918"/>
      <c r="V1038" s="916"/>
      <c r="W1038" s="917"/>
      <c r="X1038" s="917"/>
      <c r="Y1038" s="917"/>
      <c r="Z1038" s="917"/>
      <c r="AA1038" s="917"/>
      <c r="AB1038" s="917"/>
      <c r="AC1038" s="917"/>
      <c r="AD1038" s="917"/>
      <c r="AE1038" s="917"/>
      <c r="AF1038" s="917"/>
      <c r="AG1038" s="917"/>
      <c r="AH1038" s="917"/>
      <c r="AI1038" s="917"/>
      <c r="AJ1038" s="917"/>
      <c r="AK1038" s="917"/>
      <c r="AL1038" s="917"/>
      <c r="AM1038" s="917"/>
      <c r="AN1038" s="917"/>
      <c r="AO1038" s="918"/>
      <c r="AP1038" s="453" t="s">
        <v>994</v>
      </c>
      <c r="AQ1038" s="262"/>
      <c r="AR1038" s="262"/>
      <c r="AS1038" s="262"/>
      <c r="AT1038" s="910"/>
      <c r="AU1038" s="911"/>
      <c r="AV1038" s="911"/>
      <c r="AW1038" s="912"/>
    </row>
    <row r="1039" spans="1:49" ht="14.25" hidden="1" customHeight="1">
      <c r="A1039" s="931"/>
      <c r="B1039" s="916"/>
      <c r="C1039" s="917"/>
      <c r="D1039" s="917"/>
      <c r="E1039" s="917"/>
      <c r="F1039" s="917"/>
      <c r="G1039" s="917"/>
      <c r="H1039" s="917"/>
      <c r="I1039" s="917"/>
      <c r="J1039" s="917"/>
      <c r="K1039" s="917"/>
      <c r="L1039" s="917"/>
      <c r="M1039" s="917"/>
      <c r="N1039" s="917"/>
      <c r="O1039" s="917"/>
      <c r="P1039" s="917"/>
      <c r="Q1039" s="917"/>
      <c r="R1039" s="917"/>
      <c r="S1039" s="917"/>
      <c r="T1039" s="917"/>
      <c r="U1039" s="918"/>
      <c r="V1039" s="916"/>
      <c r="W1039" s="917"/>
      <c r="X1039" s="917"/>
      <c r="Y1039" s="917"/>
      <c r="Z1039" s="917"/>
      <c r="AA1039" s="917"/>
      <c r="AB1039" s="917"/>
      <c r="AC1039" s="917"/>
      <c r="AD1039" s="917"/>
      <c r="AE1039" s="917"/>
      <c r="AF1039" s="917"/>
      <c r="AG1039" s="917"/>
      <c r="AH1039" s="917"/>
      <c r="AI1039" s="917"/>
      <c r="AJ1039" s="917"/>
      <c r="AK1039" s="917"/>
      <c r="AL1039" s="917"/>
      <c r="AM1039" s="917"/>
      <c r="AN1039" s="917"/>
      <c r="AO1039" s="918"/>
      <c r="AP1039" s="935" t="s">
        <v>992</v>
      </c>
      <c r="AQ1039" s="936"/>
      <c r="AR1039" s="936"/>
      <c r="AS1039" s="937"/>
      <c r="AT1039" s="938"/>
      <c r="AU1039" s="939"/>
      <c r="AV1039" s="939"/>
      <c r="AW1039" s="940"/>
    </row>
    <row r="1040" spans="1:49" ht="14.25" hidden="1" customHeight="1">
      <c r="A1040" s="931"/>
      <c r="B1040" s="916"/>
      <c r="C1040" s="917"/>
      <c r="D1040" s="917"/>
      <c r="E1040" s="917"/>
      <c r="F1040" s="917"/>
      <c r="G1040" s="917"/>
      <c r="H1040" s="917"/>
      <c r="I1040" s="917"/>
      <c r="J1040" s="917"/>
      <c r="K1040" s="917"/>
      <c r="L1040" s="917"/>
      <c r="M1040" s="917"/>
      <c r="N1040" s="917"/>
      <c r="O1040" s="917"/>
      <c r="P1040" s="917"/>
      <c r="Q1040" s="917"/>
      <c r="R1040" s="917"/>
      <c r="S1040" s="917"/>
      <c r="T1040" s="917"/>
      <c r="U1040" s="918"/>
      <c r="V1040" s="916"/>
      <c r="W1040" s="917"/>
      <c r="X1040" s="917"/>
      <c r="Y1040" s="917"/>
      <c r="Z1040" s="917"/>
      <c r="AA1040" s="917"/>
      <c r="AB1040" s="917"/>
      <c r="AC1040" s="917"/>
      <c r="AD1040" s="917"/>
      <c r="AE1040" s="917"/>
      <c r="AF1040" s="917"/>
      <c r="AG1040" s="917"/>
      <c r="AH1040" s="917"/>
      <c r="AI1040" s="917"/>
      <c r="AJ1040" s="917"/>
      <c r="AK1040" s="917"/>
      <c r="AL1040" s="917"/>
      <c r="AM1040" s="917"/>
      <c r="AN1040" s="917"/>
      <c r="AO1040" s="918"/>
      <c r="AP1040" s="935"/>
      <c r="AQ1040" s="936"/>
      <c r="AR1040" s="936"/>
      <c r="AS1040" s="937"/>
      <c r="AT1040" s="941"/>
      <c r="AU1040" s="942"/>
      <c r="AV1040" s="942"/>
      <c r="AW1040" s="943"/>
    </row>
    <row r="1041" spans="1:49" ht="14.25" hidden="1" customHeight="1">
      <c r="A1041" s="931"/>
      <c r="B1041" s="916"/>
      <c r="C1041" s="917"/>
      <c r="D1041" s="917"/>
      <c r="E1041" s="917"/>
      <c r="F1041" s="917"/>
      <c r="G1041" s="917"/>
      <c r="H1041" s="917"/>
      <c r="I1041" s="917"/>
      <c r="J1041" s="917"/>
      <c r="K1041" s="917"/>
      <c r="L1041" s="917"/>
      <c r="M1041" s="917"/>
      <c r="N1041" s="917"/>
      <c r="O1041" s="917"/>
      <c r="P1041" s="917"/>
      <c r="Q1041" s="917"/>
      <c r="R1041" s="917"/>
      <c r="S1041" s="917"/>
      <c r="T1041" s="917"/>
      <c r="U1041" s="918"/>
      <c r="V1041" s="916"/>
      <c r="W1041" s="917"/>
      <c r="X1041" s="917"/>
      <c r="Y1041" s="917"/>
      <c r="Z1041" s="917"/>
      <c r="AA1041" s="917"/>
      <c r="AB1041" s="917"/>
      <c r="AC1041" s="917"/>
      <c r="AD1041" s="917"/>
      <c r="AE1041" s="917"/>
      <c r="AF1041" s="917"/>
      <c r="AG1041" s="917"/>
      <c r="AH1041" s="917"/>
      <c r="AI1041" s="917"/>
      <c r="AJ1041" s="917"/>
      <c r="AK1041" s="917"/>
      <c r="AL1041" s="917"/>
      <c r="AM1041" s="917"/>
      <c r="AN1041" s="917"/>
      <c r="AO1041" s="918"/>
      <c r="AP1041" s="944" t="s">
        <v>993</v>
      </c>
      <c r="AQ1041" s="945"/>
      <c r="AR1041" s="945"/>
      <c r="AS1041" s="945"/>
      <c r="AT1041" s="938"/>
      <c r="AU1041" s="939"/>
      <c r="AV1041" s="939"/>
      <c r="AW1041" s="940"/>
    </row>
    <row r="1042" spans="1:49" ht="14.25" hidden="1" customHeight="1">
      <c r="A1042" s="931"/>
      <c r="B1042" s="916"/>
      <c r="C1042" s="917"/>
      <c r="D1042" s="917"/>
      <c r="E1042" s="917"/>
      <c r="F1042" s="917"/>
      <c r="G1042" s="917"/>
      <c r="H1042" s="917"/>
      <c r="I1042" s="917"/>
      <c r="J1042" s="917"/>
      <c r="K1042" s="917"/>
      <c r="L1042" s="917"/>
      <c r="M1042" s="917"/>
      <c r="N1042" s="917"/>
      <c r="O1042" s="917"/>
      <c r="P1042" s="917"/>
      <c r="Q1042" s="917"/>
      <c r="R1042" s="917"/>
      <c r="S1042" s="917"/>
      <c r="T1042" s="917"/>
      <c r="U1042" s="918"/>
      <c r="V1042" s="916"/>
      <c r="W1042" s="917"/>
      <c r="X1042" s="917"/>
      <c r="Y1042" s="917"/>
      <c r="Z1042" s="917"/>
      <c r="AA1042" s="917"/>
      <c r="AB1042" s="917"/>
      <c r="AC1042" s="917"/>
      <c r="AD1042" s="917"/>
      <c r="AE1042" s="917"/>
      <c r="AF1042" s="917"/>
      <c r="AG1042" s="917"/>
      <c r="AH1042" s="917"/>
      <c r="AI1042" s="917"/>
      <c r="AJ1042" s="917"/>
      <c r="AK1042" s="917"/>
      <c r="AL1042" s="917"/>
      <c r="AM1042" s="917"/>
      <c r="AN1042" s="917"/>
      <c r="AO1042" s="918"/>
      <c r="AP1042" s="944"/>
      <c r="AQ1042" s="945"/>
      <c r="AR1042" s="945"/>
      <c r="AS1042" s="945"/>
      <c r="AT1042" s="941"/>
      <c r="AU1042" s="942"/>
      <c r="AV1042" s="942"/>
      <c r="AW1042" s="943"/>
    </row>
    <row r="1043" spans="1:49" ht="14.25" hidden="1" customHeight="1">
      <c r="A1043" s="931"/>
      <c r="B1043" s="919"/>
      <c r="C1043" s="920"/>
      <c r="D1043" s="920"/>
      <c r="E1043" s="920"/>
      <c r="F1043" s="920"/>
      <c r="G1043" s="920"/>
      <c r="H1043" s="920"/>
      <c r="I1043" s="920"/>
      <c r="J1043" s="920"/>
      <c r="K1043" s="920"/>
      <c r="L1043" s="920"/>
      <c r="M1043" s="920"/>
      <c r="N1043" s="920"/>
      <c r="O1043" s="920"/>
      <c r="P1043" s="920"/>
      <c r="Q1043" s="920"/>
      <c r="R1043" s="920"/>
      <c r="S1043" s="920"/>
      <c r="T1043" s="920"/>
      <c r="U1043" s="921"/>
      <c r="V1043" s="919"/>
      <c r="W1043" s="920"/>
      <c r="X1043" s="920"/>
      <c r="Y1043" s="920"/>
      <c r="Z1043" s="920"/>
      <c r="AA1043" s="920"/>
      <c r="AB1043" s="920"/>
      <c r="AC1043" s="920"/>
      <c r="AD1043" s="920"/>
      <c r="AE1043" s="920"/>
      <c r="AF1043" s="920"/>
      <c r="AG1043" s="920"/>
      <c r="AH1043" s="920"/>
      <c r="AI1043" s="920"/>
      <c r="AJ1043" s="920"/>
      <c r="AK1043" s="920"/>
      <c r="AL1043" s="920"/>
      <c r="AM1043" s="920"/>
      <c r="AN1043" s="920"/>
      <c r="AO1043" s="921"/>
      <c r="AP1043" s="946" t="str">
        <f t="array" aca="1" ref="AP1043" ca="1">IF(RepairsPhotoIdentifier145="","",IF(INDIRECT("PropertyInspectionCatagoryPhoto"&amp;RIGHT("0"&amp;RepairsPhotoIdentifier145,2))="","",INDIRECT("PropertyInspectionCatagoryPhoto"&amp;RIGHT("0"&amp;RepairsPhotoIdentifier145,2))))</f>
        <v/>
      </c>
      <c r="AQ1043" s="962"/>
      <c r="AR1043" s="962"/>
      <c r="AS1043" s="962"/>
      <c r="AT1043" s="962"/>
      <c r="AU1043" s="962"/>
      <c r="AV1043" s="962"/>
      <c r="AW1043" s="963"/>
    </row>
    <row r="1044" spans="1:49" ht="14.25" hidden="1" customHeight="1">
      <c r="A1044" s="931">
        <v>146</v>
      </c>
      <c r="B1044" s="913"/>
      <c r="C1044" s="914"/>
      <c r="D1044" s="914"/>
      <c r="E1044" s="914"/>
      <c r="F1044" s="914"/>
      <c r="G1044" s="914"/>
      <c r="H1044" s="914"/>
      <c r="I1044" s="914"/>
      <c r="J1044" s="914"/>
      <c r="K1044" s="914"/>
      <c r="L1044" s="914"/>
      <c r="M1044" s="914"/>
      <c r="N1044" s="914"/>
      <c r="O1044" s="914"/>
      <c r="P1044" s="914"/>
      <c r="Q1044" s="914"/>
      <c r="R1044" s="914"/>
      <c r="S1044" s="914"/>
      <c r="T1044" s="914"/>
      <c r="U1044" s="915"/>
      <c r="V1044" s="913"/>
      <c r="W1044" s="914"/>
      <c r="X1044" s="914"/>
      <c r="Y1044" s="914"/>
      <c r="Z1044" s="914"/>
      <c r="AA1044" s="914"/>
      <c r="AB1044" s="914"/>
      <c r="AC1044" s="914"/>
      <c r="AD1044" s="914"/>
      <c r="AE1044" s="914"/>
      <c r="AF1044" s="914"/>
      <c r="AG1044" s="914"/>
      <c r="AH1044" s="914"/>
      <c r="AI1044" s="914"/>
      <c r="AJ1044" s="914"/>
      <c r="AK1044" s="914"/>
      <c r="AL1044" s="914"/>
      <c r="AM1044" s="914"/>
      <c r="AN1044" s="914"/>
      <c r="AO1044" s="915"/>
      <c r="AP1044" s="450" t="s">
        <v>990</v>
      </c>
      <c r="AQ1044" s="451"/>
      <c r="AR1044" s="451"/>
      <c r="AS1044" s="452"/>
      <c r="AT1044" s="932"/>
      <c r="AU1044" s="933"/>
      <c r="AV1044" s="933"/>
      <c r="AW1044" s="934"/>
    </row>
    <row r="1045" spans="1:49" ht="14.25" hidden="1" customHeight="1">
      <c r="A1045" s="931"/>
      <c r="B1045" s="916"/>
      <c r="C1045" s="917"/>
      <c r="D1045" s="917"/>
      <c r="E1045" s="917"/>
      <c r="F1045" s="917"/>
      <c r="G1045" s="917"/>
      <c r="H1045" s="917"/>
      <c r="I1045" s="917"/>
      <c r="J1045" s="917"/>
      <c r="K1045" s="917"/>
      <c r="L1045" s="917"/>
      <c r="M1045" s="917"/>
      <c r="N1045" s="917"/>
      <c r="O1045" s="917"/>
      <c r="P1045" s="917"/>
      <c r="Q1045" s="917"/>
      <c r="R1045" s="917"/>
      <c r="S1045" s="917"/>
      <c r="T1045" s="917"/>
      <c r="U1045" s="918"/>
      <c r="V1045" s="916"/>
      <c r="W1045" s="917"/>
      <c r="X1045" s="917"/>
      <c r="Y1045" s="917"/>
      <c r="Z1045" s="917"/>
      <c r="AA1045" s="917"/>
      <c r="AB1045" s="917"/>
      <c r="AC1045" s="917"/>
      <c r="AD1045" s="917"/>
      <c r="AE1045" s="917"/>
      <c r="AF1045" s="917"/>
      <c r="AG1045" s="917"/>
      <c r="AH1045" s="917"/>
      <c r="AI1045" s="917"/>
      <c r="AJ1045" s="917"/>
      <c r="AK1045" s="917"/>
      <c r="AL1045" s="917"/>
      <c r="AM1045" s="917"/>
      <c r="AN1045" s="917"/>
      <c r="AO1045" s="918"/>
      <c r="AP1045" s="453" t="s">
        <v>991</v>
      </c>
      <c r="AQ1045" s="262"/>
      <c r="AR1045" s="262"/>
      <c r="AS1045" s="262"/>
      <c r="AT1045" s="910"/>
      <c r="AU1045" s="911"/>
      <c r="AV1045" s="911"/>
      <c r="AW1045" s="912"/>
    </row>
    <row r="1046" spans="1:49" ht="14.25" hidden="1" customHeight="1">
      <c r="A1046" s="931"/>
      <c r="B1046" s="916"/>
      <c r="C1046" s="917"/>
      <c r="D1046" s="917"/>
      <c r="E1046" s="917"/>
      <c r="F1046" s="917"/>
      <c r="G1046" s="917"/>
      <c r="H1046" s="917"/>
      <c r="I1046" s="917"/>
      <c r="J1046" s="917"/>
      <c r="K1046" s="917"/>
      <c r="L1046" s="917"/>
      <c r="M1046" s="917"/>
      <c r="N1046" s="917"/>
      <c r="O1046" s="917"/>
      <c r="P1046" s="917"/>
      <c r="Q1046" s="917"/>
      <c r="R1046" s="917"/>
      <c r="S1046" s="917"/>
      <c r="T1046" s="917"/>
      <c r="U1046" s="918"/>
      <c r="V1046" s="916"/>
      <c r="W1046" s="917"/>
      <c r="X1046" s="917"/>
      <c r="Y1046" s="917"/>
      <c r="Z1046" s="917"/>
      <c r="AA1046" s="917"/>
      <c r="AB1046" s="917"/>
      <c r="AC1046" s="917"/>
      <c r="AD1046" s="917"/>
      <c r="AE1046" s="917"/>
      <c r="AF1046" s="917"/>
      <c r="AG1046" s="917"/>
      <c r="AH1046" s="917"/>
      <c r="AI1046" s="917"/>
      <c r="AJ1046" s="917"/>
      <c r="AK1046" s="917"/>
      <c r="AL1046" s="917"/>
      <c r="AM1046" s="917"/>
      <c r="AN1046" s="917"/>
      <c r="AO1046" s="918"/>
      <c r="AP1046" s="935" t="s">
        <v>992</v>
      </c>
      <c r="AQ1046" s="936"/>
      <c r="AR1046" s="936"/>
      <c r="AS1046" s="937"/>
      <c r="AT1046" s="938"/>
      <c r="AU1046" s="939"/>
      <c r="AV1046" s="939"/>
      <c r="AW1046" s="940"/>
    </row>
    <row r="1047" spans="1:49" ht="14.25" hidden="1" customHeight="1">
      <c r="A1047" s="931"/>
      <c r="B1047" s="916"/>
      <c r="C1047" s="917"/>
      <c r="D1047" s="917"/>
      <c r="E1047" s="917"/>
      <c r="F1047" s="917"/>
      <c r="G1047" s="917"/>
      <c r="H1047" s="917"/>
      <c r="I1047" s="917"/>
      <c r="J1047" s="917"/>
      <c r="K1047" s="917"/>
      <c r="L1047" s="917"/>
      <c r="M1047" s="917"/>
      <c r="N1047" s="917"/>
      <c r="O1047" s="917"/>
      <c r="P1047" s="917"/>
      <c r="Q1047" s="917"/>
      <c r="R1047" s="917"/>
      <c r="S1047" s="917"/>
      <c r="T1047" s="917"/>
      <c r="U1047" s="918"/>
      <c r="V1047" s="916"/>
      <c r="W1047" s="917"/>
      <c r="X1047" s="917"/>
      <c r="Y1047" s="917"/>
      <c r="Z1047" s="917"/>
      <c r="AA1047" s="917"/>
      <c r="AB1047" s="917"/>
      <c r="AC1047" s="917"/>
      <c r="AD1047" s="917"/>
      <c r="AE1047" s="917"/>
      <c r="AF1047" s="917"/>
      <c r="AG1047" s="917"/>
      <c r="AH1047" s="917"/>
      <c r="AI1047" s="917"/>
      <c r="AJ1047" s="917"/>
      <c r="AK1047" s="917"/>
      <c r="AL1047" s="917"/>
      <c r="AM1047" s="917"/>
      <c r="AN1047" s="917"/>
      <c r="AO1047" s="918"/>
      <c r="AP1047" s="935"/>
      <c r="AQ1047" s="936"/>
      <c r="AR1047" s="936"/>
      <c r="AS1047" s="937"/>
      <c r="AT1047" s="941"/>
      <c r="AU1047" s="942"/>
      <c r="AV1047" s="942"/>
      <c r="AW1047" s="943"/>
    </row>
    <row r="1048" spans="1:49" ht="14.25" hidden="1" customHeight="1">
      <c r="A1048" s="931"/>
      <c r="B1048" s="916"/>
      <c r="C1048" s="917"/>
      <c r="D1048" s="917"/>
      <c r="E1048" s="917"/>
      <c r="F1048" s="917"/>
      <c r="G1048" s="917"/>
      <c r="H1048" s="917"/>
      <c r="I1048" s="917"/>
      <c r="J1048" s="917"/>
      <c r="K1048" s="917"/>
      <c r="L1048" s="917"/>
      <c r="M1048" s="917"/>
      <c r="N1048" s="917"/>
      <c r="O1048" s="917"/>
      <c r="P1048" s="917"/>
      <c r="Q1048" s="917"/>
      <c r="R1048" s="917"/>
      <c r="S1048" s="917"/>
      <c r="T1048" s="917"/>
      <c r="U1048" s="918"/>
      <c r="V1048" s="916"/>
      <c r="W1048" s="917"/>
      <c r="X1048" s="917"/>
      <c r="Y1048" s="917"/>
      <c r="Z1048" s="917"/>
      <c r="AA1048" s="917"/>
      <c r="AB1048" s="917"/>
      <c r="AC1048" s="917"/>
      <c r="AD1048" s="917"/>
      <c r="AE1048" s="917"/>
      <c r="AF1048" s="917"/>
      <c r="AG1048" s="917"/>
      <c r="AH1048" s="917"/>
      <c r="AI1048" s="917"/>
      <c r="AJ1048" s="917"/>
      <c r="AK1048" s="917"/>
      <c r="AL1048" s="917"/>
      <c r="AM1048" s="917"/>
      <c r="AN1048" s="917"/>
      <c r="AO1048" s="918"/>
      <c r="AP1048" s="944" t="s">
        <v>993</v>
      </c>
      <c r="AQ1048" s="945"/>
      <c r="AR1048" s="945"/>
      <c r="AS1048" s="945"/>
      <c r="AT1048" s="938"/>
      <c r="AU1048" s="939"/>
      <c r="AV1048" s="939"/>
      <c r="AW1048" s="940"/>
    </row>
    <row r="1049" spans="1:49" ht="14.25" hidden="1" customHeight="1">
      <c r="A1049" s="931"/>
      <c r="B1049" s="916"/>
      <c r="C1049" s="917"/>
      <c r="D1049" s="917"/>
      <c r="E1049" s="917"/>
      <c r="F1049" s="917"/>
      <c r="G1049" s="917"/>
      <c r="H1049" s="917"/>
      <c r="I1049" s="917"/>
      <c r="J1049" s="917"/>
      <c r="K1049" s="917"/>
      <c r="L1049" s="917"/>
      <c r="M1049" s="917"/>
      <c r="N1049" s="917"/>
      <c r="O1049" s="917"/>
      <c r="P1049" s="917"/>
      <c r="Q1049" s="917"/>
      <c r="R1049" s="917"/>
      <c r="S1049" s="917"/>
      <c r="T1049" s="917"/>
      <c r="U1049" s="918"/>
      <c r="V1049" s="916"/>
      <c r="W1049" s="917"/>
      <c r="X1049" s="917"/>
      <c r="Y1049" s="917"/>
      <c r="Z1049" s="917"/>
      <c r="AA1049" s="917"/>
      <c r="AB1049" s="917"/>
      <c r="AC1049" s="917"/>
      <c r="AD1049" s="917"/>
      <c r="AE1049" s="917"/>
      <c r="AF1049" s="917"/>
      <c r="AG1049" s="917"/>
      <c r="AH1049" s="917"/>
      <c r="AI1049" s="917"/>
      <c r="AJ1049" s="917"/>
      <c r="AK1049" s="917"/>
      <c r="AL1049" s="917"/>
      <c r="AM1049" s="917"/>
      <c r="AN1049" s="917"/>
      <c r="AO1049" s="918"/>
      <c r="AP1049" s="944"/>
      <c r="AQ1049" s="945"/>
      <c r="AR1049" s="945"/>
      <c r="AS1049" s="945"/>
      <c r="AT1049" s="941"/>
      <c r="AU1049" s="942"/>
      <c r="AV1049" s="942"/>
      <c r="AW1049" s="943"/>
    </row>
    <row r="1050" spans="1:49" ht="14.25" hidden="1" customHeight="1">
      <c r="A1050" s="931"/>
      <c r="B1050" s="919"/>
      <c r="C1050" s="920"/>
      <c r="D1050" s="920"/>
      <c r="E1050" s="920"/>
      <c r="F1050" s="920"/>
      <c r="G1050" s="920"/>
      <c r="H1050" s="920"/>
      <c r="I1050" s="920"/>
      <c r="J1050" s="920"/>
      <c r="K1050" s="920"/>
      <c r="L1050" s="920"/>
      <c r="M1050" s="920"/>
      <c r="N1050" s="920"/>
      <c r="O1050" s="920"/>
      <c r="P1050" s="920"/>
      <c r="Q1050" s="920"/>
      <c r="R1050" s="920"/>
      <c r="S1050" s="920"/>
      <c r="T1050" s="920"/>
      <c r="U1050" s="921"/>
      <c r="V1050" s="919"/>
      <c r="W1050" s="920"/>
      <c r="X1050" s="920"/>
      <c r="Y1050" s="920"/>
      <c r="Z1050" s="920"/>
      <c r="AA1050" s="920"/>
      <c r="AB1050" s="920"/>
      <c r="AC1050" s="920"/>
      <c r="AD1050" s="920"/>
      <c r="AE1050" s="920"/>
      <c r="AF1050" s="920"/>
      <c r="AG1050" s="920"/>
      <c r="AH1050" s="920"/>
      <c r="AI1050" s="920"/>
      <c r="AJ1050" s="920"/>
      <c r="AK1050" s="920"/>
      <c r="AL1050" s="920"/>
      <c r="AM1050" s="920"/>
      <c r="AN1050" s="920"/>
      <c r="AO1050" s="921"/>
      <c r="AP1050" s="946" t="str">
        <f t="array" aca="1" ref="AP1050" ca="1">IF(RepairsPhotoIdentifier146="","",IF(INDIRECT("PropertyInspectionCatagoryPhoto"&amp;RIGHT("0"&amp;RepairsPhotoIdentifier146,2))="","",INDIRECT("PropertyInspectionCatagoryPhoto"&amp;RIGHT("0"&amp;RepairsPhotoIdentifier146,2))))</f>
        <v/>
      </c>
      <c r="AQ1050" s="962"/>
      <c r="AR1050" s="962"/>
      <c r="AS1050" s="962"/>
      <c r="AT1050" s="962"/>
      <c r="AU1050" s="962"/>
      <c r="AV1050" s="962"/>
      <c r="AW1050" s="963"/>
    </row>
    <row r="1051" spans="1:49" ht="14.25" hidden="1" customHeight="1">
      <c r="A1051" s="931">
        <v>147</v>
      </c>
      <c r="B1051" s="913"/>
      <c r="C1051" s="914"/>
      <c r="D1051" s="914"/>
      <c r="E1051" s="914"/>
      <c r="F1051" s="914"/>
      <c r="G1051" s="914"/>
      <c r="H1051" s="914"/>
      <c r="I1051" s="914"/>
      <c r="J1051" s="914"/>
      <c r="K1051" s="914"/>
      <c r="L1051" s="914"/>
      <c r="M1051" s="914"/>
      <c r="N1051" s="914"/>
      <c r="O1051" s="914"/>
      <c r="P1051" s="914"/>
      <c r="Q1051" s="914"/>
      <c r="R1051" s="914"/>
      <c r="S1051" s="914"/>
      <c r="T1051" s="914"/>
      <c r="U1051" s="915"/>
      <c r="V1051" s="913"/>
      <c r="W1051" s="914"/>
      <c r="X1051" s="914"/>
      <c r="Y1051" s="914"/>
      <c r="Z1051" s="914"/>
      <c r="AA1051" s="914"/>
      <c r="AB1051" s="914"/>
      <c r="AC1051" s="914"/>
      <c r="AD1051" s="914"/>
      <c r="AE1051" s="914"/>
      <c r="AF1051" s="914"/>
      <c r="AG1051" s="914"/>
      <c r="AH1051" s="914"/>
      <c r="AI1051" s="914"/>
      <c r="AJ1051" s="914"/>
      <c r="AK1051" s="914"/>
      <c r="AL1051" s="914"/>
      <c r="AM1051" s="914"/>
      <c r="AN1051" s="914"/>
      <c r="AO1051" s="915"/>
      <c r="AP1051" s="450" t="s">
        <v>990</v>
      </c>
      <c r="AQ1051" s="451"/>
      <c r="AR1051" s="451"/>
      <c r="AS1051" s="452"/>
      <c r="AT1051" s="932"/>
      <c r="AU1051" s="933"/>
      <c r="AV1051" s="933"/>
      <c r="AW1051" s="934"/>
    </row>
    <row r="1052" spans="1:49" ht="14.25" hidden="1" customHeight="1">
      <c r="A1052" s="931"/>
      <c r="B1052" s="916"/>
      <c r="C1052" s="917"/>
      <c r="D1052" s="917"/>
      <c r="E1052" s="917"/>
      <c r="F1052" s="917"/>
      <c r="G1052" s="917"/>
      <c r="H1052" s="917"/>
      <c r="I1052" s="917"/>
      <c r="J1052" s="917"/>
      <c r="K1052" s="917"/>
      <c r="L1052" s="917"/>
      <c r="M1052" s="917"/>
      <c r="N1052" s="917"/>
      <c r="O1052" s="917"/>
      <c r="P1052" s="917"/>
      <c r="Q1052" s="917"/>
      <c r="R1052" s="917"/>
      <c r="S1052" s="917"/>
      <c r="T1052" s="917"/>
      <c r="U1052" s="918"/>
      <c r="V1052" s="916"/>
      <c r="W1052" s="917"/>
      <c r="X1052" s="917"/>
      <c r="Y1052" s="917"/>
      <c r="Z1052" s="917"/>
      <c r="AA1052" s="917"/>
      <c r="AB1052" s="917"/>
      <c r="AC1052" s="917"/>
      <c r="AD1052" s="917"/>
      <c r="AE1052" s="917"/>
      <c r="AF1052" s="917"/>
      <c r="AG1052" s="917"/>
      <c r="AH1052" s="917"/>
      <c r="AI1052" s="917"/>
      <c r="AJ1052" s="917"/>
      <c r="AK1052" s="917"/>
      <c r="AL1052" s="917"/>
      <c r="AM1052" s="917"/>
      <c r="AN1052" s="917"/>
      <c r="AO1052" s="918"/>
      <c r="AP1052" s="453" t="s">
        <v>994</v>
      </c>
      <c r="AQ1052" s="262"/>
      <c r="AR1052" s="262"/>
      <c r="AS1052" s="262"/>
      <c r="AT1052" s="910"/>
      <c r="AU1052" s="911"/>
      <c r="AV1052" s="911"/>
      <c r="AW1052" s="912"/>
    </row>
    <row r="1053" spans="1:49" ht="14.25" hidden="1" customHeight="1">
      <c r="A1053" s="931"/>
      <c r="B1053" s="916"/>
      <c r="C1053" s="917"/>
      <c r="D1053" s="917"/>
      <c r="E1053" s="917"/>
      <c r="F1053" s="917"/>
      <c r="G1053" s="917"/>
      <c r="H1053" s="917"/>
      <c r="I1053" s="917"/>
      <c r="J1053" s="917"/>
      <c r="K1053" s="917"/>
      <c r="L1053" s="917"/>
      <c r="M1053" s="917"/>
      <c r="N1053" s="917"/>
      <c r="O1053" s="917"/>
      <c r="P1053" s="917"/>
      <c r="Q1053" s="917"/>
      <c r="R1053" s="917"/>
      <c r="S1053" s="917"/>
      <c r="T1053" s="917"/>
      <c r="U1053" s="918"/>
      <c r="V1053" s="916"/>
      <c r="W1053" s="917"/>
      <c r="X1053" s="917"/>
      <c r="Y1053" s="917"/>
      <c r="Z1053" s="917"/>
      <c r="AA1053" s="917"/>
      <c r="AB1053" s="917"/>
      <c r="AC1053" s="917"/>
      <c r="AD1053" s="917"/>
      <c r="AE1053" s="917"/>
      <c r="AF1053" s="917"/>
      <c r="AG1053" s="917"/>
      <c r="AH1053" s="917"/>
      <c r="AI1053" s="917"/>
      <c r="AJ1053" s="917"/>
      <c r="AK1053" s="917"/>
      <c r="AL1053" s="917"/>
      <c r="AM1053" s="917"/>
      <c r="AN1053" s="917"/>
      <c r="AO1053" s="918"/>
      <c r="AP1053" s="935" t="s">
        <v>992</v>
      </c>
      <c r="AQ1053" s="936"/>
      <c r="AR1053" s="936"/>
      <c r="AS1053" s="937"/>
      <c r="AT1053" s="938"/>
      <c r="AU1053" s="939"/>
      <c r="AV1053" s="939"/>
      <c r="AW1053" s="940"/>
    </row>
    <row r="1054" spans="1:49" ht="14.25" hidden="1" customHeight="1">
      <c r="A1054" s="931"/>
      <c r="B1054" s="916"/>
      <c r="C1054" s="917"/>
      <c r="D1054" s="917"/>
      <c r="E1054" s="917"/>
      <c r="F1054" s="917"/>
      <c r="G1054" s="917"/>
      <c r="H1054" s="917"/>
      <c r="I1054" s="917"/>
      <c r="J1054" s="917"/>
      <c r="K1054" s="917"/>
      <c r="L1054" s="917"/>
      <c r="M1054" s="917"/>
      <c r="N1054" s="917"/>
      <c r="O1054" s="917"/>
      <c r="P1054" s="917"/>
      <c r="Q1054" s="917"/>
      <c r="R1054" s="917"/>
      <c r="S1054" s="917"/>
      <c r="T1054" s="917"/>
      <c r="U1054" s="918"/>
      <c r="V1054" s="916"/>
      <c r="W1054" s="917"/>
      <c r="X1054" s="917"/>
      <c r="Y1054" s="917"/>
      <c r="Z1054" s="917"/>
      <c r="AA1054" s="917"/>
      <c r="AB1054" s="917"/>
      <c r="AC1054" s="917"/>
      <c r="AD1054" s="917"/>
      <c r="AE1054" s="917"/>
      <c r="AF1054" s="917"/>
      <c r="AG1054" s="917"/>
      <c r="AH1054" s="917"/>
      <c r="AI1054" s="917"/>
      <c r="AJ1054" s="917"/>
      <c r="AK1054" s="917"/>
      <c r="AL1054" s="917"/>
      <c r="AM1054" s="917"/>
      <c r="AN1054" s="917"/>
      <c r="AO1054" s="918"/>
      <c r="AP1054" s="935"/>
      <c r="AQ1054" s="936"/>
      <c r="AR1054" s="936"/>
      <c r="AS1054" s="937"/>
      <c r="AT1054" s="941"/>
      <c r="AU1054" s="942"/>
      <c r="AV1054" s="942"/>
      <c r="AW1054" s="943"/>
    </row>
    <row r="1055" spans="1:49" ht="14.25" hidden="1" customHeight="1">
      <c r="A1055" s="931"/>
      <c r="B1055" s="916"/>
      <c r="C1055" s="917"/>
      <c r="D1055" s="917"/>
      <c r="E1055" s="917"/>
      <c r="F1055" s="917"/>
      <c r="G1055" s="917"/>
      <c r="H1055" s="917"/>
      <c r="I1055" s="917"/>
      <c r="J1055" s="917"/>
      <c r="K1055" s="917"/>
      <c r="L1055" s="917"/>
      <c r="M1055" s="917"/>
      <c r="N1055" s="917"/>
      <c r="O1055" s="917"/>
      <c r="P1055" s="917"/>
      <c r="Q1055" s="917"/>
      <c r="R1055" s="917"/>
      <c r="S1055" s="917"/>
      <c r="T1055" s="917"/>
      <c r="U1055" s="918"/>
      <c r="V1055" s="916"/>
      <c r="W1055" s="917"/>
      <c r="X1055" s="917"/>
      <c r="Y1055" s="917"/>
      <c r="Z1055" s="917"/>
      <c r="AA1055" s="917"/>
      <c r="AB1055" s="917"/>
      <c r="AC1055" s="917"/>
      <c r="AD1055" s="917"/>
      <c r="AE1055" s="917"/>
      <c r="AF1055" s="917"/>
      <c r="AG1055" s="917"/>
      <c r="AH1055" s="917"/>
      <c r="AI1055" s="917"/>
      <c r="AJ1055" s="917"/>
      <c r="AK1055" s="917"/>
      <c r="AL1055" s="917"/>
      <c r="AM1055" s="917"/>
      <c r="AN1055" s="917"/>
      <c r="AO1055" s="918"/>
      <c r="AP1055" s="944" t="s">
        <v>993</v>
      </c>
      <c r="AQ1055" s="945"/>
      <c r="AR1055" s="945"/>
      <c r="AS1055" s="945"/>
      <c r="AT1055" s="938"/>
      <c r="AU1055" s="939"/>
      <c r="AV1055" s="939"/>
      <c r="AW1055" s="940"/>
    </row>
    <row r="1056" spans="1:49" ht="14.25" hidden="1" customHeight="1">
      <c r="A1056" s="931"/>
      <c r="B1056" s="916"/>
      <c r="C1056" s="917"/>
      <c r="D1056" s="917"/>
      <c r="E1056" s="917"/>
      <c r="F1056" s="917"/>
      <c r="G1056" s="917"/>
      <c r="H1056" s="917"/>
      <c r="I1056" s="917"/>
      <c r="J1056" s="917"/>
      <c r="K1056" s="917"/>
      <c r="L1056" s="917"/>
      <c r="M1056" s="917"/>
      <c r="N1056" s="917"/>
      <c r="O1056" s="917"/>
      <c r="P1056" s="917"/>
      <c r="Q1056" s="917"/>
      <c r="R1056" s="917"/>
      <c r="S1056" s="917"/>
      <c r="T1056" s="917"/>
      <c r="U1056" s="918"/>
      <c r="V1056" s="916"/>
      <c r="W1056" s="917"/>
      <c r="X1056" s="917"/>
      <c r="Y1056" s="917"/>
      <c r="Z1056" s="917"/>
      <c r="AA1056" s="917"/>
      <c r="AB1056" s="917"/>
      <c r="AC1056" s="917"/>
      <c r="AD1056" s="917"/>
      <c r="AE1056" s="917"/>
      <c r="AF1056" s="917"/>
      <c r="AG1056" s="917"/>
      <c r="AH1056" s="917"/>
      <c r="AI1056" s="917"/>
      <c r="AJ1056" s="917"/>
      <c r="AK1056" s="917"/>
      <c r="AL1056" s="917"/>
      <c r="AM1056" s="917"/>
      <c r="AN1056" s="917"/>
      <c r="AO1056" s="918"/>
      <c r="AP1056" s="944"/>
      <c r="AQ1056" s="945"/>
      <c r="AR1056" s="945"/>
      <c r="AS1056" s="945"/>
      <c r="AT1056" s="941"/>
      <c r="AU1056" s="942"/>
      <c r="AV1056" s="942"/>
      <c r="AW1056" s="943"/>
    </row>
    <row r="1057" spans="1:49" ht="14.25" hidden="1" customHeight="1">
      <c r="A1057" s="931"/>
      <c r="B1057" s="919"/>
      <c r="C1057" s="920"/>
      <c r="D1057" s="920"/>
      <c r="E1057" s="920"/>
      <c r="F1057" s="920"/>
      <c r="G1057" s="920"/>
      <c r="H1057" s="920"/>
      <c r="I1057" s="920"/>
      <c r="J1057" s="920"/>
      <c r="K1057" s="920"/>
      <c r="L1057" s="920"/>
      <c r="M1057" s="920"/>
      <c r="N1057" s="920"/>
      <c r="O1057" s="920"/>
      <c r="P1057" s="920"/>
      <c r="Q1057" s="920"/>
      <c r="R1057" s="920"/>
      <c r="S1057" s="920"/>
      <c r="T1057" s="920"/>
      <c r="U1057" s="921"/>
      <c r="V1057" s="919"/>
      <c r="W1057" s="920"/>
      <c r="X1057" s="920"/>
      <c r="Y1057" s="920"/>
      <c r="Z1057" s="920"/>
      <c r="AA1057" s="920"/>
      <c r="AB1057" s="920"/>
      <c r="AC1057" s="920"/>
      <c r="AD1057" s="920"/>
      <c r="AE1057" s="920"/>
      <c r="AF1057" s="920"/>
      <c r="AG1057" s="920"/>
      <c r="AH1057" s="920"/>
      <c r="AI1057" s="920"/>
      <c r="AJ1057" s="920"/>
      <c r="AK1057" s="920"/>
      <c r="AL1057" s="920"/>
      <c r="AM1057" s="920"/>
      <c r="AN1057" s="920"/>
      <c r="AO1057" s="921"/>
      <c r="AP1057" s="946" t="str">
        <f t="array" aca="1" ref="AP1057" ca="1">IF(RepairsPhotoIdentifier147="","",IF(INDIRECT("PropertyInspectionCatagoryPhoto"&amp;RIGHT("0"&amp;RepairsPhotoIdentifier147,2))="","",INDIRECT("PropertyInspectionCatagoryPhoto"&amp;RIGHT("0"&amp;RepairsPhotoIdentifier147,2))))</f>
        <v/>
      </c>
      <c r="AQ1057" s="962"/>
      <c r="AR1057" s="962"/>
      <c r="AS1057" s="962"/>
      <c r="AT1057" s="962"/>
      <c r="AU1057" s="962"/>
      <c r="AV1057" s="962"/>
      <c r="AW1057" s="963"/>
    </row>
    <row r="1058" spans="1:49" ht="14.25" hidden="1" customHeight="1">
      <c r="A1058" s="931">
        <v>148</v>
      </c>
      <c r="B1058" s="913"/>
      <c r="C1058" s="914"/>
      <c r="D1058" s="914"/>
      <c r="E1058" s="914"/>
      <c r="F1058" s="914"/>
      <c r="G1058" s="914"/>
      <c r="H1058" s="914"/>
      <c r="I1058" s="914"/>
      <c r="J1058" s="914"/>
      <c r="K1058" s="914"/>
      <c r="L1058" s="914"/>
      <c r="M1058" s="914"/>
      <c r="N1058" s="914"/>
      <c r="O1058" s="914"/>
      <c r="P1058" s="914"/>
      <c r="Q1058" s="914"/>
      <c r="R1058" s="914"/>
      <c r="S1058" s="914"/>
      <c r="T1058" s="914"/>
      <c r="U1058" s="915"/>
      <c r="V1058" s="913"/>
      <c r="W1058" s="914"/>
      <c r="X1058" s="914"/>
      <c r="Y1058" s="914"/>
      <c r="Z1058" s="914"/>
      <c r="AA1058" s="914"/>
      <c r="AB1058" s="914"/>
      <c r="AC1058" s="914"/>
      <c r="AD1058" s="914"/>
      <c r="AE1058" s="914"/>
      <c r="AF1058" s="914"/>
      <c r="AG1058" s="914"/>
      <c r="AH1058" s="914"/>
      <c r="AI1058" s="914"/>
      <c r="AJ1058" s="914"/>
      <c r="AK1058" s="914"/>
      <c r="AL1058" s="914"/>
      <c r="AM1058" s="914"/>
      <c r="AN1058" s="914"/>
      <c r="AO1058" s="915"/>
      <c r="AP1058" s="450" t="s">
        <v>990</v>
      </c>
      <c r="AQ1058" s="451"/>
      <c r="AR1058" s="451"/>
      <c r="AS1058" s="452"/>
      <c r="AT1058" s="932"/>
      <c r="AU1058" s="933"/>
      <c r="AV1058" s="933"/>
      <c r="AW1058" s="934"/>
    </row>
    <row r="1059" spans="1:49" ht="14.25" hidden="1" customHeight="1">
      <c r="A1059" s="931"/>
      <c r="B1059" s="916"/>
      <c r="C1059" s="917"/>
      <c r="D1059" s="917"/>
      <c r="E1059" s="917"/>
      <c r="F1059" s="917"/>
      <c r="G1059" s="917"/>
      <c r="H1059" s="917"/>
      <c r="I1059" s="917"/>
      <c r="J1059" s="917"/>
      <c r="K1059" s="917"/>
      <c r="L1059" s="917"/>
      <c r="M1059" s="917"/>
      <c r="N1059" s="917"/>
      <c r="O1059" s="917"/>
      <c r="P1059" s="917"/>
      <c r="Q1059" s="917"/>
      <c r="R1059" s="917"/>
      <c r="S1059" s="917"/>
      <c r="T1059" s="917"/>
      <c r="U1059" s="918"/>
      <c r="V1059" s="916"/>
      <c r="W1059" s="917"/>
      <c r="X1059" s="917"/>
      <c r="Y1059" s="917"/>
      <c r="Z1059" s="917"/>
      <c r="AA1059" s="917"/>
      <c r="AB1059" s="917"/>
      <c r="AC1059" s="917"/>
      <c r="AD1059" s="917"/>
      <c r="AE1059" s="917"/>
      <c r="AF1059" s="917"/>
      <c r="AG1059" s="917"/>
      <c r="AH1059" s="917"/>
      <c r="AI1059" s="917"/>
      <c r="AJ1059" s="917"/>
      <c r="AK1059" s="917"/>
      <c r="AL1059" s="917"/>
      <c r="AM1059" s="917"/>
      <c r="AN1059" s="917"/>
      <c r="AO1059" s="918"/>
      <c r="AP1059" s="453" t="s">
        <v>991</v>
      </c>
      <c r="AQ1059" s="262"/>
      <c r="AR1059" s="262"/>
      <c r="AS1059" s="262"/>
      <c r="AT1059" s="910"/>
      <c r="AU1059" s="911"/>
      <c r="AV1059" s="911"/>
      <c r="AW1059" s="912"/>
    </row>
    <row r="1060" spans="1:49" ht="14.25" hidden="1" customHeight="1">
      <c r="A1060" s="931"/>
      <c r="B1060" s="916"/>
      <c r="C1060" s="917"/>
      <c r="D1060" s="917"/>
      <c r="E1060" s="917"/>
      <c r="F1060" s="917"/>
      <c r="G1060" s="917"/>
      <c r="H1060" s="917"/>
      <c r="I1060" s="917"/>
      <c r="J1060" s="917"/>
      <c r="K1060" s="917"/>
      <c r="L1060" s="917"/>
      <c r="M1060" s="917"/>
      <c r="N1060" s="917"/>
      <c r="O1060" s="917"/>
      <c r="P1060" s="917"/>
      <c r="Q1060" s="917"/>
      <c r="R1060" s="917"/>
      <c r="S1060" s="917"/>
      <c r="T1060" s="917"/>
      <c r="U1060" s="918"/>
      <c r="V1060" s="916"/>
      <c r="W1060" s="917"/>
      <c r="X1060" s="917"/>
      <c r="Y1060" s="917"/>
      <c r="Z1060" s="917"/>
      <c r="AA1060" s="917"/>
      <c r="AB1060" s="917"/>
      <c r="AC1060" s="917"/>
      <c r="AD1060" s="917"/>
      <c r="AE1060" s="917"/>
      <c r="AF1060" s="917"/>
      <c r="AG1060" s="917"/>
      <c r="AH1060" s="917"/>
      <c r="AI1060" s="917"/>
      <c r="AJ1060" s="917"/>
      <c r="AK1060" s="917"/>
      <c r="AL1060" s="917"/>
      <c r="AM1060" s="917"/>
      <c r="AN1060" s="917"/>
      <c r="AO1060" s="918"/>
      <c r="AP1060" s="935" t="s">
        <v>992</v>
      </c>
      <c r="AQ1060" s="936"/>
      <c r="AR1060" s="936"/>
      <c r="AS1060" s="937"/>
      <c r="AT1060" s="938"/>
      <c r="AU1060" s="939"/>
      <c r="AV1060" s="939"/>
      <c r="AW1060" s="940"/>
    </row>
    <row r="1061" spans="1:49" ht="14.25" hidden="1" customHeight="1">
      <c r="A1061" s="931"/>
      <c r="B1061" s="916"/>
      <c r="C1061" s="917"/>
      <c r="D1061" s="917"/>
      <c r="E1061" s="917"/>
      <c r="F1061" s="917"/>
      <c r="G1061" s="917"/>
      <c r="H1061" s="917"/>
      <c r="I1061" s="917"/>
      <c r="J1061" s="917"/>
      <c r="K1061" s="917"/>
      <c r="L1061" s="917"/>
      <c r="M1061" s="917"/>
      <c r="N1061" s="917"/>
      <c r="O1061" s="917"/>
      <c r="P1061" s="917"/>
      <c r="Q1061" s="917"/>
      <c r="R1061" s="917"/>
      <c r="S1061" s="917"/>
      <c r="T1061" s="917"/>
      <c r="U1061" s="918"/>
      <c r="V1061" s="916"/>
      <c r="W1061" s="917"/>
      <c r="X1061" s="917"/>
      <c r="Y1061" s="917"/>
      <c r="Z1061" s="917"/>
      <c r="AA1061" s="917"/>
      <c r="AB1061" s="917"/>
      <c r="AC1061" s="917"/>
      <c r="AD1061" s="917"/>
      <c r="AE1061" s="917"/>
      <c r="AF1061" s="917"/>
      <c r="AG1061" s="917"/>
      <c r="AH1061" s="917"/>
      <c r="AI1061" s="917"/>
      <c r="AJ1061" s="917"/>
      <c r="AK1061" s="917"/>
      <c r="AL1061" s="917"/>
      <c r="AM1061" s="917"/>
      <c r="AN1061" s="917"/>
      <c r="AO1061" s="918"/>
      <c r="AP1061" s="935"/>
      <c r="AQ1061" s="936"/>
      <c r="AR1061" s="936"/>
      <c r="AS1061" s="937"/>
      <c r="AT1061" s="941"/>
      <c r="AU1061" s="942"/>
      <c r="AV1061" s="942"/>
      <c r="AW1061" s="943"/>
    </row>
    <row r="1062" spans="1:49" ht="14.25" hidden="1" customHeight="1">
      <c r="A1062" s="931"/>
      <c r="B1062" s="916"/>
      <c r="C1062" s="917"/>
      <c r="D1062" s="917"/>
      <c r="E1062" s="917"/>
      <c r="F1062" s="917"/>
      <c r="G1062" s="917"/>
      <c r="H1062" s="917"/>
      <c r="I1062" s="917"/>
      <c r="J1062" s="917"/>
      <c r="K1062" s="917"/>
      <c r="L1062" s="917"/>
      <c r="M1062" s="917"/>
      <c r="N1062" s="917"/>
      <c r="O1062" s="917"/>
      <c r="P1062" s="917"/>
      <c r="Q1062" s="917"/>
      <c r="R1062" s="917"/>
      <c r="S1062" s="917"/>
      <c r="T1062" s="917"/>
      <c r="U1062" s="918"/>
      <c r="V1062" s="916"/>
      <c r="W1062" s="917"/>
      <c r="X1062" s="917"/>
      <c r="Y1062" s="917"/>
      <c r="Z1062" s="917"/>
      <c r="AA1062" s="917"/>
      <c r="AB1062" s="917"/>
      <c r="AC1062" s="917"/>
      <c r="AD1062" s="917"/>
      <c r="AE1062" s="917"/>
      <c r="AF1062" s="917"/>
      <c r="AG1062" s="917"/>
      <c r="AH1062" s="917"/>
      <c r="AI1062" s="917"/>
      <c r="AJ1062" s="917"/>
      <c r="AK1062" s="917"/>
      <c r="AL1062" s="917"/>
      <c r="AM1062" s="917"/>
      <c r="AN1062" s="917"/>
      <c r="AO1062" s="918"/>
      <c r="AP1062" s="944" t="s">
        <v>993</v>
      </c>
      <c r="AQ1062" s="945"/>
      <c r="AR1062" s="945"/>
      <c r="AS1062" s="945"/>
      <c r="AT1062" s="938"/>
      <c r="AU1062" s="939"/>
      <c r="AV1062" s="939"/>
      <c r="AW1062" s="940"/>
    </row>
    <row r="1063" spans="1:49" ht="14.25" hidden="1" customHeight="1">
      <c r="A1063" s="931"/>
      <c r="B1063" s="916"/>
      <c r="C1063" s="917"/>
      <c r="D1063" s="917"/>
      <c r="E1063" s="917"/>
      <c r="F1063" s="917"/>
      <c r="G1063" s="917"/>
      <c r="H1063" s="917"/>
      <c r="I1063" s="917"/>
      <c r="J1063" s="917"/>
      <c r="K1063" s="917"/>
      <c r="L1063" s="917"/>
      <c r="M1063" s="917"/>
      <c r="N1063" s="917"/>
      <c r="O1063" s="917"/>
      <c r="P1063" s="917"/>
      <c r="Q1063" s="917"/>
      <c r="R1063" s="917"/>
      <c r="S1063" s="917"/>
      <c r="T1063" s="917"/>
      <c r="U1063" s="918"/>
      <c r="V1063" s="916"/>
      <c r="W1063" s="917"/>
      <c r="X1063" s="917"/>
      <c r="Y1063" s="917"/>
      <c r="Z1063" s="917"/>
      <c r="AA1063" s="917"/>
      <c r="AB1063" s="917"/>
      <c r="AC1063" s="917"/>
      <c r="AD1063" s="917"/>
      <c r="AE1063" s="917"/>
      <c r="AF1063" s="917"/>
      <c r="AG1063" s="917"/>
      <c r="AH1063" s="917"/>
      <c r="AI1063" s="917"/>
      <c r="AJ1063" s="917"/>
      <c r="AK1063" s="917"/>
      <c r="AL1063" s="917"/>
      <c r="AM1063" s="917"/>
      <c r="AN1063" s="917"/>
      <c r="AO1063" s="918"/>
      <c r="AP1063" s="944"/>
      <c r="AQ1063" s="945"/>
      <c r="AR1063" s="945"/>
      <c r="AS1063" s="945"/>
      <c r="AT1063" s="941"/>
      <c r="AU1063" s="942"/>
      <c r="AV1063" s="942"/>
      <c r="AW1063" s="943"/>
    </row>
    <row r="1064" spans="1:49" ht="14.25" hidden="1" customHeight="1">
      <c r="A1064" s="931"/>
      <c r="B1064" s="919"/>
      <c r="C1064" s="920"/>
      <c r="D1064" s="920"/>
      <c r="E1064" s="920"/>
      <c r="F1064" s="920"/>
      <c r="G1064" s="920"/>
      <c r="H1064" s="920"/>
      <c r="I1064" s="920"/>
      <c r="J1064" s="920"/>
      <c r="K1064" s="920"/>
      <c r="L1064" s="920"/>
      <c r="M1064" s="920"/>
      <c r="N1064" s="920"/>
      <c r="O1064" s="920"/>
      <c r="P1064" s="920"/>
      <c r="Q1064" s="920"/>
      <c r="R1064" s="920"/>
      <c r="S1064" s="920"/>
      <c r="T1064" s="920"/>
      <c r="U1064" s="921"/>
      <c r="V1064" s="919"/>
      <c r="W1064" s="920"/>
      <c r="X1064" s="920"/>
      <c r="Y1064" s="920"/>
      <c r="Z1064" s="920"/>
      <c r="AA1064" s="920"/>
      <c r="AB1064" s="920"/>
      <c r="AC1064" s="920"/>
      <c r="AD1064" s="920"/>
      <c r="AE1064" s="920"/>
      <c r="AF1064" s="920"/>
      <c r="AG1064" s="920"/>
      <c r="AH1064" s="920"/>
      <c r="AI1064" s="920"/>
      <c r="AJ1064" s="920"/>
      <c r="AK1064" s="920"/>
      <c r="AL1064" s="920"/>
      <c r="AM1064" s="920"/>
      <c r="AN1064" s="920"/>
      <c r="AO1064" s="921"/>
      <c r="AP1064" s="946" t="str">
        <f t="array" aca="1" ref="AP1064" ca="1">IF(RepairsPhotoIdentifier148="","",IF(INDIRECT("PropertyInspectionCatagoryPhoto"&amp;RIGHT("0"&amp;RepairsPhotoIdentifier148,2))="","",INDIRECT("PropertyInspectionCatagoryPhoto"&amp;RIGHT("0"&amp;RepairsPhotoIdentifier148,2))))</f>
        <v/>
      </c>
      <c r="AQ1064" s="962"/>
      <c r="AR1064" s="962"/>
      <c r="AS1064" s="962"/>
      <c r="AT1064" s="962"/>
      <c r="AU1064" s="962"/>
      <c r="AV1064" s="962"/>
      <c r="AW1064" s="963"/>
    </row>
    <row r="1065" spans="1:49" ht="14.25" hidden="1" customHeight="1">
      <c r="A1065" s="931">
        <v>149</v>
      </c>
      <c r="B1065" s="913"/>
      <c r="C1065" s="914"/>
      <c r="D1065" s="914"/>
      <c r="E1065" s="914"/>
      <c r="F1065" s="914"/>
      <c r="G1065" s="914"/>
      <c r="H1065" s="914"/>
      <c r="I1065" s="914"/>
      <c r="J1065" s="914"/>
      <c r="K1065" s="914"/>
      <c r="L1065" s="914"/>
      <c r="M1065" s="914"/>
      <c r="N1065" s="914"/>
      <c r="O1065" s="914"/>
      <c r="P1065" s="914"/>
      <c r="Q1065" s="914"/>
      <c r="R1065" s="914"/>
      <c r="S1065" s="914"/>
      <c r="T1065" s="914"/>
      <c r="U1065" s="915"/>
      <c r="V1065" s="913"/>
      <c r="W1065" s="914"/>
      <c r="X1065" s="914"/>
      <c r="Y1065" s="914"/>
      <c r="Z1065" s="914"/>
      <c r="AA1065" s="914"/>
      <c r="AB1065" s="914"/>
      <c r="AC1065" s="914"/>
      <c r="AD1065" s="914"/>
      <c r="AE1065" s="914"/>
      <c r="AF1065" s="914"/>
      <c r="AG1065" s="914"/>
      <c r="AH1065" s="914"/>
      <c r="AI1065" s="914"/>
      <c r="AJ1065" s="914"/>
      <c r="AK1065" s="914"/>
      <c r="AL1065" s="914"/>
      <c r="AM1065" s="914"/>
      <c r="AN1065" s="914"/>
      <c r="AO1065" s="915"/>
      <c r="AP1065" s="450" t="s">
        <v>990</v>
      </c>
      <c r="AQ1065" s="451"/>
      <c r="AR1065" s="451"/>
      <c r="AS1065" s="452"/>
      <c r="AT1065" s="932"/>
      <c r="AU1065" s="933"/>
      <c r="AV1065" s="933"/>
      <c r="AW1065" s="934"/>
    </row>
    <row r="1066" spans="1:49" ht="14.25" hidden="1" customHeight="1">
      <c r="A1066" s="931"/>
      <c r="B1066" s="916"/>
      <c r="C1066" s="917"/>
      <c r="D1066" s="917"/>
      <c r="E1066" s="917"/>
      <c r="F1066" s="917"/>
      <c r="G1066" s="917"/>
      <c r="H1066" s="917"/>
      <c r="I1066" s="917"/>
      <c r="J1066" s="917"/>
      <c r="K1066" s="917"/>
      <c r="L1066" s="917"/>
      <c r="M1066" s="917"/>
      <c r="N1066" s="917"/>
      <c r="O1066" s="917"/>
      <c r="P1066" s="917"/>
      <c r="Q1066" s="917"/>
      <c r="R1066" s="917"/>
      <c r="S1066" s="917"/>
      <c r="T1066" s="917"/>
      <c r="U1066" s="918"/>
      <c r="V1066" s="916"/>
      <c r="W1066" s="917"/>
      <c r="X1066" s="917"/>
      <c r="Y1066" s="917"/>
      <c r="Z1066" s="917"/>
      <c r="AA1066" s="917"/>
      <c r="AB1066" s="917"/>
      <c r="AC1066" s="917"/>
      <c r="AD1066" s="917"/>
      <c r="AE1066" s="917"/>
      <c r="AF1066" s="917"/>
      <c r="AG1066" s="917"/>
      <c r="AH1066" s="917"/>
      <c r="AI1066" s="917"/>
      <c r="AJ1066" s="917"/>
      <c r="AK1066" s="917"/>
      <c r="AL1066" s="917"/>
      <c r="AM1066" s="917"/>
      <c r="AN1066" s="917"/>
      <c r="AO1066" s="918"/>
      <c r="AP1066" s="453" t="s">
        <v>994</v>
      </c>
      <c r="AQ1066" s="262"/>
      <c r="AR1066" s="262"/>
      <c r="AS1066" s="262"/>
      <c r="AT1066" s="910"/>
      <c r="AU1066" s="911"/>
      <c r="AV1066" s="911"/>
      <c r="AW1066" s="912"/>
    </row>
    <row r="1067" spans="1:49" ht="14.25" hidden="1" customHeight="1">
      <c r="A1067" s="931"/>
      <c r="B1067" s="916"/>
      <c r="C1067" s="917"/>
      <c r="D1067" s="917"/>
      <c r="E1067" s="917"/>
      <c r="F1067" s="917"/>
      <c r="G1067" s="917"/>
      <c r="H1067" s="917"/>
      <c r="I1067" s="917"/>
      <c r="J1067" s="917"/>
      <c r="K1067" s="917"/>
      <c r="L1067" s="917"/>
      <c r="M1067" s="917"/>
      <c r="N1067" s="917"/>
      <c r="O1067" s="917"/>
      <c r="P1067" s="917"/>
      <c r="Q1067" s="917"/>
      <c r="R1067" s="917"/>
      <c r="S1067" s="917"/>
      <c r="T1067" s="917"/>
      <c r="U1067" s="918"/>
      <c r="V1067" s="916"/>
      <c r="W1067" s="917"/>
      <c r="X1067" s="917"/>
      <c r="Y1067" s="917"/>
      <c r="Z1067" s="917"/>
      <c r="AA1067" s="917"/>
      <c r="AB1067" s="917"/>
      <c r="AC1067" s="917"/>
      <c r="AD1067" s="917"/>
      <c r="AE1067" s="917"/>
      <c r="AF1067" s="917"/>
      <c r="AG1067" s="917"/>
      <c r="AH1067" s="917"/>
      <c r="AI1067" s="917"/>
      <c r="AJ1067" s="917"/>
      <c r="AK1067" s="917"/>
      <c r="AL1067" s="917"/>
      <c r="AM1067" s="917"/>
      <c r="AN1067" s="917"/>
      <c r="AO1067" s="918"/>
      <c r="AP1067" s="935" t="s">
        <v>992</v>
      </c>
      <c r="AQ1067" s="936"/>
      <c r="AR1067" s="936"/>
      <c r="AS1067" s="937"/>
      <c r="AT1067" s="938"/>
      <c r="AU1067" s="939"/>
      <c r="AV1067" s="939"/>
      <c r="AW1067" s="940"/>
    </row>
    <row r="1068" spans="1:49" ht="14.25" hidden="1" customHeight="1">
      <c r="A1068" s="931"/>
      <c r="B1068" s="916"/>
      <c r="C1068" s="917"/>
      <c r="D1068" s="917"/>
      <c r="E1068" s="917"/>
      <c r="F1068" s="917"/>
      <c r="G1068" s="917"/>
      <c r="H1068" s="917"/>
      <c r="I1068" s="917"/>
      <c r="J1068" s="917"/>
      <c r="K1068" s="917"/>
      <c r="L1068" s="917"/>
      <c r="M1068" s="917"/>
      <c r="N1068" s="917"/>
      <c r="O1068" s="917"/>
      <c r="P1068" s="917"/>
      <c r="Q1068" s="917"/>
      <c r="R1068" s="917"/>
      <c r="S1068" s="917"/>
      <c r="T1068" s="917"/>
      <c r="U1068" s="918"/>
      <c r="V1068" s="916"/>
      <c r="W1068" s="917"/>
      <c r="X1068" s="917"/>
      <c r="Y1068" s="917"/>
      <c r="Z1068" s="917"/>
      <c r="AA1068" s="917"/>
      <c r="AB1068" s="917"/>
      <c r="AC1068" s="917"/>
      <c r="AD1068" s="917"/>
      <c r="AE1068" s="917"/>
      <c r="AF1068" s="917"/>
      <c r="AG1068" s="917"/>
      <c r="AH1068" s="917"/>
      <c r="AI1068" s="917"/>
      <c r="AJ1068" s="917"/>
      <c r="AK1068" s="917"/>
      <c r="AL1068" s="917"/>
      <c r="AM1068" s="917"/>
      <c r="AN1068" s="917"/>
      <c r="AO1068" s="918"/>
      <c r="AP1068" s="935"/>
      <c r="AQ1068" s="936"/>
      <c r="AR1068" s="936"/>
      <c r="AS1068" s="937"/>
      <c r="AT1068" s="941"/>
      <c r="AU1068" s="942"/>
      <c r="AV1068" s="942"/>
      <c r="AW1068" s="943"/>
    </row>
    <row r="1069" spans="1:49" ht="14.25" hidden="1" customHeight="1">
      <c r="A1069" s="931"/>
      <c r="B1069" s="916"/>
      <c r="C1069" s="917"/>
      <c r="D1069" s="917"/>
      <c r="E1069" s="917"/>
      <c r="F1069" s="917"/>
      <c r="G1069" s="917"/>
      <c r="H1069" s="917"/>
      <c r="I1069" s="917"/>
      <c r="J1069" s="917"/>
      <c r="K1069" s="917"/>
      <c r="L1069" s="917"/>
      <c r="M1069" s="917"/>
      <c r="N1069" s="917"/>
      <c r="O1069" s="917"/>
      <c r="P1069" s="917"/>
      <c r="Q1069" s="917"/>
      <c r="R1069" s="917"/>
      <c r="S1069" s="917"/>
      <c r="T1069" s="917"/>
      <c r="U1069" s="918"/>
      <c r="V1069" s="916"/>
      <c r="W1069" s="917"/>
      <c r="X1069" s="917"/>
      <c r="Y1069" s="917"/>
      <c r="Z1069" s="917"/>
      <c r="AA1069" s="917"/>
      <c r="AB1069" s="917"/>
      <c r="AC1069" s="917"/>
      <c r="AD1069" s="917"/>
      <c r="AE1069" s="917"/>
      <c r="AF1069" s="917"/>
      <c r="AG1069" s="917"/>
      <c r="AH1069" s="917"/>
      <c r="AI1069" s="917"/>
      <c r="AJ1069" s="917"/>
      <c r="AK1069" s="917"/>
      <c r="AL1069" s="917"/>
      <c r="AM1069" s="917"/>
      <c r="AN1069" s="917"/>
      <c r="AO1069" s="918"/>
      <c r="AP1069" s="944" t="s">
        <v>993</v>
      </c>
      <c r="AQ1069" s="945"/>
      <c r="AR1069" s="945"/>
      <c r="AS1069" s="945"/>
      <c r="AT1069" s="938"/>
      <c r="AU1069" s="939"/>
      <c r="AV1069" s="939"/>
      <c r="AW1069" s="940"/>
    </row>
    <row r="1070" spans="1:49" ht="14.25" hidden="1" customHeight="1">
      <c r="A1070" s="931"/>
      <c r="B1070" s="916"/>
      <c r="C1070" s="917"/>
      <c r="D1070" s="917"/>
      <c r="E1070" s="917"/>
      <c r="F1070" s="917"/>
      <c r="G1070" s="917"/>
      <c r="H1070" s="917"/>
      <c r="I1070" s="917"/>
      <c r="J1070" s="917"/>
      <c r="K1070" s="917"/>
      <c r="L1070" s="917"/>
      <c r="M1070" s="917"/>
      <c r="N1070" s="917"/>
      <c r="O1070" s="917"/>
      <c r="P1070" s="917"/>
      <c r="Q1070" s="917"/>
      <c r="R1070" s="917"/>
      <c r="S1070" s="917"/>
      <c r="T1070" s="917"/>
      <c r="U1070" s="918"/>
      <c r="V1070" s="916"/>
      <c r="W1070" s="917"/>
      <c r="X1070" s="917"/>
      <c r="Y1070" s="917"/>
      <c r="Z1070" s="917"/>
      <c r="AA1070" s="917"/>
      <c r="AB1070" s="917"/>
      <c r="AC1070" s="917"/>
      <c r="AD1070" s="917"/>
      <c r="AE1070" s="917"/>
      <c r="AF1070" s="917"/>
      <c r="AG1070" s="917"/>
      <c r="AH1070" s="917"/>
      <c r="AI1070" s="917"/>
      <c r="AJ1070" s="917"/>
      <c r="AK1070" s="917"/>
      <c r="AL1070" s="917"/>
      <c r="AM1070" s="917"/>
      <c r="AN1070" s="917"/>
      <c r="AO1070" s="918"/>
      <c r="AP1070" s="944"/>
      <c r="AQ1070" s="945"/>
      <c r="AR1070" s="945"/>
      <c r="AS1070" s="945"/>
      <c r="AT1070" s="941"/>
      <c r="AU1070" s="942"/>
      <c r="AV1070" s="942"/>
      <c r="AW1070" s="943"/>
    </row>
    <row r="1071" spans="1:49" ht="14.25" hidden="1" customHeight="1">
      <c r="A1071" s="931"/>
      <c r="B1071" s="919"/>
      <c r="C1071" s="920"/>
      <c r="D1071" s="920"/>
      <c r="E1071" s="920"/>
      <c r="F1071" s="920"/>
      <c r="G1071" s="920"/>
      <c r="H1071" s="920"/>
      <c r="I1071" s="920"/>
      <c r="J1071" s="920"/>
      <c r="K1071" s="920"/>
      <c r="L1071" s="920"/>
      <c r="M1071" s="920"/>
      <c r="N1071" s="920"/>
      <c r="O1071" s="920"/>
      <c r="P1071" s="920"/>
      <c r="Q1071" s="920"/>
      <c r="R1071" s="920"/>
      <c r="S1071" s="920"/>
      <c r="T1071" s="920"/>
      <c r="U1071" s="921"/>
      <c r="V1071" s="919"/>
      <c r="W1071" s="920"/>
      <c r="X1071" s="920"/>
      <c r="Y1071" s="920"/>
      <c r="Z1071" s="920"/>
      <c r="AA1071" s="920"/>
      <c r="AB1071" s="920"/>
      <c r="AC1071" s="920"/>
      <c r="AD1071" s="920"/>
      <c r="AE1071" s="920"/>
      <c r="AF1071" s="920"/>
      <c r="AG1071" s="920"/>
      <c r="AH1071" s="920"/>
      <c r="AI1071" s="920"/>
      <c r="AJ1071" s="920"/>
      <c r="AK1071" s="920"/>
      <c r="AL1071" s="920"/>
      <c r="AM1071" s="920"/>
      <c r="AN1071" s="920"/>
      <c r="AO1071" s="921"/>
      <c r="AP1071" s="946" t="str">
        <f t="array" aca="1" ref="AP1071" ca="1">IF(RepairsPhotoIdentifier149="","",IF(INDIRECT("PropertyInspectionCatagoryPhoto"&amp;RIGHT("0"&amp;RepairsPhotoIdentifier149,2))="","",INDIRECT("PropertyInspectionCatagoryPhoto"&amp;RIGHT("0"&amp;RepairsPhotoIdentifier149,2))))</f>
        <v/>
      </c>
      <c r="AQ1071" s="962"/>
      <c r="AR1071" s="962"/>
      <c r="AS1071" s="962"/>
      <c r="AT1071" s="962"/>
      <c r="AU1071" s="962"/>
      <c r="AV1071" s="962"/>
      <c r="AW1071" s="963"/>
    </row>
    <row r="1072" spans="1:49" ht="14.25" hidden="1" customHeight="1">
      <c r="A1072" s="931">
        <v>150</v>
      </c>
      <c r="B1072" s="913"/>
      <c r="C1072" s="914"/>
      <c r="D1072" s="914"/>
      <c r="E1072" s="914"/>
      <c r="F1072" s="914"/>
      <c r="G1072" s="914"/>
      <c r="H1072" s="914"/>
      <c r="I1072" s="914"/>
      <c r="J1072" s="914"/>
      <c r="K1072" s="914"/>
      <c r="L1072" s="914"/>
      <c r="M1072" s="914"/>
      <c r="N1072" s="914"/>
      <c r="O1072" s="914"/>
      <c r="P1072" s="914"/>
      <c r="Q1072" s="914"/>
      <c r="R1072" s="914"/>
      <c r="S1072" s="914"/>
      <c r="T1072" s="914"/>
      <c r="U1072" s="915"/>
      <c r="V1072" s="913"/>
      <c r="W1072" s="914"/>
      <c r="X1072" s="914"/>
      <c r="Y1072" s="914"/>
      <c r="Z1072" s="914"/>
      <c r="AA1072" s="914"/>
      <c r="AB1072" s="914"/>
      <c r="AC1072" s="914"/>
      <c r="AD1072" s="914"/>
      <c r="AE1072" s="914"/>
      <c r="AF1072" s="914"/>
      <c r="AG1072" s="914"/>
      <c r="AH1072" s="914"/>
      <c r="AI1072" s="914"/>
      <c r="AJ1072" s="914"/>
      <c r="AK1072" s="914"/>
      <c r="AL1072" s="914"/>
      <c r="AM1072" s="914"/>
      <c r="AN1072" s="914"/>
      <c r="AO1072" s="915"/>
      <c r="AP1072" s="450" t="s">
        <v>990</v>
      </c>
      <c r="AQ1072" s="451"/>
      <c r="AR1072" s="451"/>
      <c r="AS1072" s="452"/>
      <c r="AT1072" s="932"/>
      <c r="AU1072" s="933"/>
      <c r="AV1072" s="933"/>
      <c r="AW1072" s="934"/>
    </row>
    <row r="1073" spans="1:49" ht="14.25" hidden="1" customHeight="1">
      <c r="A1073" s="931"/>
      <c r="B1073" s="916"/>
      <c r="C1073" s="917"/>
      <c r="D1073" s="917"/>
      <c r="E1073" s="917"/>
      <c r="F1073" s="917"/>
      <c r="G1073" s="917"/>
      <c r="H1073" s="917"/>
      <c r="I1073" s="917"/>
      <c r="J1073" s="917"/>
      <c r="K1073" s="917"/>
      <c r="L1073" s="917"/>
      <c r="M1073" s="917"/>
      <c r="N1073" s="917"/>
      <c r="O1073" s="917"/>
      <c r="P1073" s="917"/>
      <c r="Q1073" s="917"/>
      <c r="R1073" s="917"/>
      <c r="S1073" s="917"/>
      <c r="T1073" s="917"/>
      <c r="U1073" s="918"/>
      <c r="V1073" s="916"/>
      <c r="W1073" s="917"/>
      <c r="X1073" s="917"/>
      <c r="Y1073" s="917"/>
      <c r="Z1073" s="917"/>
      <c r="AA1073" s="917"/>
      <c r="AB1073" s="917"/>
      <c r="AC1073" s="917"/>
      <c r="AD1073" s="917"/>
      <c r="AE1073" s="917"/>
      <c r="AF1073" s="917"/>
      <c r="AG1073" s="917"/>
      <c r="AH1073" s="917"/>
      <c r="AI1073" s="917"/>
      <c r="AJ1073" s="917"/>
      <c r="AK1073" s="917"/>
      <c r="AL1073" s="917"/>
      <c r="AM1073" s="917"/>
      <c r="AN1073" s="917"/>
      <c r="AO1073" s="918"/>
      <c r="AP1073" s="453" t="s">
        <v>991</v>
      </c>
      <c r="AQ1073" s="262"/>
      <c r="AR1073" s="262"/>
      <c r="AS1073" s="262"/>
      <c r="AT1073" s="910"/>
      <c r="AU1073" s="911"/>
      <c r="AV1073" s="911"/>
      <c r="AW1073" s="912"/>
    </row>
    <row r="1074" spans="1:49" ht="14.25" hidden="1" customHeight="1">
      <c r="A1074" s="931"/>
      <c r="B1074" s="916"/>
      <c r="C1074" s="917"/>
      <c r="D1074" s="917"/>
      <c r="E1074" s="917"/>
      <c r="F1074" s="917"/>
      <c r="G1074" s="917"/>
      <c r="H1074" s="917"/>
      <c r="I1074" s="917"/>
      <c r="J1074" s="917"/>
      <c r="K1074" s="917"/>
      <c r="L1074" s="917"/>
      <c r="M1074" s="917"/>
      <c r="N1074" s="917"/>
      <c r="O1074" s="917"/>
      <c r="P1074" s="917"/>
      <c r="Q1074" s="917"/>
      <c r="R1074" s="917"/>
      <c r="S1074" s="917"/>
      <c r="T1074" s="917"/>
      <c r="U1074" s="918"/>
      <c r="V1074" s="916"/>
      <c r="W1074" s="917"/>
      <c r="X1074" s="917"/>
      <c r="Y1074" s="917"/>
      <c r="Z1074" s="917"/>
      <c r="AA1074" s="917"/>
      <c r="AB1074" s="917"/>
      <c r="AC1074" s="917"/>
      <c r="AD1074" s="917"/>
      <c r="AE1074" s="917"/>
      <c r="AF1074" s="917"/>
      <c r="AG1074" s="917"/>
      <c r="AH1074" s="917"/>
      <c r="AI1074" s="917"/>
      <c r="AJ1074" s="917"/>
      <c r="AK1074" s="917"/>
      <c r="AL1074" s="917"/>
      <c r="AM1074" s="917"/>
      <c r="AN1074" s="917"/>
      <c r="AO1074" s="918"/>
      <c r="AP1074" s="935" t="s">
        <v>992</v>
      </c>
      <c r="AQ1074" s="936"/>
      <c r="AR1074" s="936"/>
      <c r="AS1074" s="937"/>
      <c r="AT1074" s="938"/>
      <c r="AU1074" s="939"/>
      <c r="AV1074" s="939"/>
      <c r="AW1074" s="940"/>
    </row>
    <row r="1075" spans="1:49" ht="14.25" hidden="1" customHeight="1">
      <c r="A1075" s="931"/>
      <c r="B1075" s="916"/>
      <c r="C1075" s="917"/>
      <c r="D1075" s="917"/>
      <c r="E1075" s="917"/>
      <c r="F1075" s="917"/>
      <c r="G1075" s="917"/>
      <c r="H1075" s="917"/>
      <c r="I1075" s="917"/>
      <c r="J1075" s="917"/>
      <c r="K1075" s="917"/>
      <c r="L1075" s="917"/>
      <c r="M1075" s="917"/>
      <c r="N1075" s="917"/>
      <c r="O1075" s="917"/>
      <c r="P1075" s="917"/>
      <c r="Q1075" s="917"/>
      <c r="R1075" s="917"/>
      <c r="S1075" s="917"/>
      <c r="T1075" s="917"/>
      <c r="U1075" s="918"/>
      <c r="V1075" s="916"/>
      <c r="W1075" s="917"/>
      <c r="X1075" s="917"/>
      <c r="Y1075" s="917"/>
      <c r="Z1075" s="917"/>
      <c r="AA1075" s="917"/>
      <c r="AB1075" s="917"/>
      <c r="AC1075" s="917"/>
      <c r="AD1075" s="917"/>
      <c r="AE1075" s="917"/>
      <c r="AF1075" s="917"/>
      <c r="AG1075" s="917"/>
      <c r="AH1075" s="917"/>
      <c r="AI1075" s="917"/>
      <c r="AJ1075" s="917"/>
      <c r="AK1075" s="917"/>
      <c r="AL1075" s="917"/>
      <c r="AM1075" s="917"/>
      <c r="AN1075" s="917"/>
      <c r="AO1075" s="918"/>
      <c r="AP1075" s="935"/>
      <c r="AQ1075" s="936"/>
      <c r="AR1075" s="936"/>
      <c r="AS1075" s="937"/>
      <c r="AT1075" s="941"/>
      <c r="AU1075" s="942"/>
      <c r="AV1075" s="942"/>
      <c r="AW1075" s="943"/>
    </row>
    <row r="1076" spans="1:49" ht="14.25" hidden="1" customHeight="1">
      <c r="A1076" s="931"/>
      <c r="B1076" s="916"/>
      <c r="C1076" s="917"/>
      <c r="D1076" s="917"/>
      <c r="E1076" s="917"/>
      <c r="F1076" s="917"/>
      <c r="G1076" s="917"/>
      <c r="H1076" s="917"/>
      <c r="I1076" s="917"/>
      <c r="J1076" s="917"/>
      <c r="K1076" s="917"/>
      <c r="L1076" s="917"/>
      <c r="M1076" s="917"/>
      <c r="N1076" s="917"/>
      <c r="O1076" s="917"/>
      <c r="P1076" s="917"/>
      <c r="Q1076" s="917"/>
      <c r="R1076" s="917"/>
      <c r="S1076" s="917"/>
      <c r="T1076" s="917"/>
      <c r="U1076" s="918"/>
      <c r="V1076" s="916"/>
      <c r="W1076" s="917"/>
      <c r="X1076" s="917"/>
      <c r="Y1076" s="917"/>
      <c r="Z1076" s="917"/>
      <c r="AA1076" s="917"/>
      <c r="AB1076" s="917"/>
      <c r="AC1076" s="917"/>
      <c r="AD1076" s="917"/>
      <c r="AE1076" s="917"/>
      <c r="AF1076" s="917"/>
      <c r="AG1076" s="917"/>
      <c r="AH1076" s="917"/>
      <c r="AI1076" s="917"/>
      <c r="AJ1076" s="917"/>
      <c r="AK1076" s="917"/>
      <c r="AL1076" s="917"/>
      <c r="AM1076" s="917"/>
      <c r="AN1076" s="917"/>
      <c r="AO1076" s="918"/>
      <c r="AP1076" s="944" t="s">
        <v>993</v>
      </c>
      <c r="AQ1076" s="945"/>
      <c r="AR1076" s="945"/>
      <c r="AS1076" s="945"/>
      <c r="AT1076" s="938"/>
      <c r="AU1076" s="939"/>
      <c r="AV1076" s="939"/>
      <c r="AW1076" s="940"/>
    </row>
    <row r="1077" spans="1:49" ht="14.25" hidden="1" customHeight="1">
      <c r="A1077" s="931"/>
      <c r="B1077" s="916"/>
      <c r="C1077" s="917"/>
      <c r="D1077" s="917"/>
      <c r="E1077" s="917"/>
      <c r="F1077" s="917"/>
      <c r="G1077" s="917"/>
      <c r="H1077" s="917"/>
      <c r="I1077" s="917"/>
      <c r="J1077" s="917"/>
      <c r="K1077" s="917"/>
      <c r="L1077" s="917"/>
      <c r="M1077" s="917"/>
      <c r="N1077" s="917"/>
      <c r="O1077" s="917"/>
      <c r="P1077" s="917"/>
      <c r="Q1077" s="917"/>
      <c r="R1077" s="917"/>
      <c r="S1077" s="917"/>
      <c r="T1077" s="917"/>
      <c r="U1077" s="918"/>
      <c r="V1077" s="916"/>
      <c r="W1077" s="917"/>
      <c r="X1077" s="917"/>
      <c r="Y1077" s="917"/>
      <c r="Z1077" s="917"/>
      <c r="AA1077" s="917"/>
      <c r="AB1077" s="917"/>
      <c r="AC1077" s="917"/>
      <c r="AD1077" s="917"/>
      <c r="AE1077" s="917"/>
      <c r="AF1077" s="917"/>
      <c r="AG1077" s="917"/>
      <c r="AH1077" s="917"/>
      <c r="AI1077" s="917"/>
      <c r="AJ1077" s="917"/>
      <c r="AK1077" s="917"/>
      <c r="AL1077" s="917"/>
      <c r="AM1077" s="917"/>
      <c r="AN1077" s="917"/>
      <c r="AO1077" s="918"/>
      <c r="AP1077" s="944"/>
      <c r="AQ1077" s="945"/>
      <c r="AR1077" s="945"/>
      <c r="AS1077" s="945"/>
      <c r="AT1077" s="941"/>
      <c r="AU1077" s="942"/>
      <c r="AV1077" s="942"/>
      <c r="AW1077" s="943"/>
    </row>
    <row r="1078" spans="1:49" ht="14.25" hidden="1" customHeight="1">
      <c r="A1078" s="931"/>
      <c r="B1078" s="919"/>
      <c r="C1078" s="920"/>
      <c r="D1078" s="920"/>
      <c r="E1078" s="920"/>
      <c r="F1078" s="920"/>
      <c r="G1078" s="920"/>
      <c r="H1078" s="920"/>
      <c r="I1078" s="920"/>
      <c r="J1078" s="920"/>
      <c r="K1078" s="920"/>
      <c r="L1078" s="920"/>
      <c r="M1078" s="920"/>
      <c r="N1078" s="920"/>
      <c r="O1078" s="920"/>
      <c r="P1078" s="920"/>
      <c r="Q1078" s="920"/>
      <c r="R1078" s="920"/>
      <c r="S1078" s="920"/>
      <c r="T1078" s="920"/>
      <c r="U1078" s="921"/>
      <c r="V1078" s="919"/>
      <c r="W1078" s="920"/>
      <c r="X1078" s="920"/>
      <c r="Y1078" s="920"/>
      <c r="Z1078" s="920"/>
      <c r="AA1078" s="920"/>
      <c r="AB1078" s="920"/>
      <c r="AC1078" s="920"/>
      <c r="AD1078" s="920"/>
      <c r="AE1078" s="920"/>
      <c r="AF1078" s="920"/>
      <c r="AG1078" s="920"/>
      <c r="AH1078" s="920"/>
      <c r="AI1078" s="920"/>
      <c r="AJ1078" s="920"/>
      <c r="AK1078" s="920"/>
      <c r="AL1078" s="920"/>
      <c r="AM1078" s="920"/>
      <c r="AN1078" s="920"/>
      <c r="AO1078" s="921"/>
      <c r="AP1078" s="946" t="str">
        <f t="array" aca="1" ref="AP1078" ca="1">IF(RepairsPhotoIdentifier150="","",IF(INDIRECT("PropertyInspectionCatagoryPhoto"&amp;RIGHT("0"&amp;RepairsPhotoIdentifier150,2))="","",INDIRECT("PropertyInspectionCatagoryPhoto"&amp;RIGHT("0"&amp;RepairsPhotoIdentifier150,2))))</f>
        <v/>
      </c>
      <c r="AQ1078" s="962"/>
      <c r="AR1078" s="962"/>
      <c r="AS1078" s="962"/>
      <c r="AT1078" s="962"/>
      <c r="AU1078" s="962"/>
      <c r="AV1078" s="962"/>
      <c r="AW1078" s="963"/>
    </row>
    <row r="1079" spans="1:49" ht="14.25" hidden="1" customHeight="1">
      <c r="A1079" s="931">
        <v>151</v>
      </c>
      <c r="B1079" s="913"/>
      <c r="C1079" s="914"/>
      <c r="D1079" s="914"/>
      <c r="E1079" s="914"/>
      <c r="F1079" s="914"/>
      <c r="G1079" s="914"/>
      <c r="H1079" s="914"/>
      <c r="I1079" s="914"/>
      <c r="J1079" s="914"/>
      <c r="K1079" s="914"/>
      <c r="L1079" s="914"/>
      <c r="M1079" s="914"/>
      <c r="N1079" s="914"/>
      <c r="O1079" s="914"/>
      <c r="P1079" s="914"/>
      <c r="Q1079" s="914"/>
      <c r="R1079" s="914"/>
      <c r="S1079" s="914"/>
      <c r="T1079" s="914"/>
      <c r="U1079" s="915"/>
      <c r="V1079" s="913"/>
      <c r="W1079" s="914"/>
      <c r="X1079" s="914"/>
      <c r="Y1079" s="914"/>
      <c r="Z1079" s="914"/>
      <c r="AA1079" s="914"/>
      <c r="AB1079" s="914"/>
      <c r="AC1079" s="914"/>
      <c r="AD1079" s="914"/>
      <c r="AE1079" s="914"/>
      <c r="AF1079" s="914"/>
      <c r="AG1079" s="914"/>
      <c r="AH1079" s="914"/>
      <c r="AI1079" s="914"/>
      <c r="AJ1079" s="914"/>
      <c r="AK1079" s="914"/>
      <c r="AL1079" s="914"/>
      <c r="AM1079" s="914"/>
      <c r="AN1079" s="914"/>
      <c r="AO1079" s="915"/>
      <c r="AP1079" s="450" t="s">
        <v>990</v>
      </c>
      <c r="AQ1079" s="451"/>
      <c r="AR1079" s="451"/>
      <c r="AS1079" s="452"/>
      <c r="AT1079" s="932"/>
      <c r="AU1079" s="933"/>
      <c r="AV1079" s="933"/>
      <c r="AW1079" s="934"/>
    </row>
    <row r="1080" spans="1:49" ht="14.25" hidden="1" customHeight="1">
      <c r="A1080" s="931"/>
      <c r="B1080" s="916"/>
      <c r="C1080" s="917"/>
      <c r="D1080" s="917"/>
      <c r="E1080" s="917"/>
      <c r="F1080" s="917"/>
      <c r="G1080" s="917"/>
      <c r="H1080" s="917"/>
      <c r="I1080" s="917"/>
      <c r="J1080" s="917"/>
      <c r="K1080" s="917"/>
      <c r="L1080" s="917"/>
      <c r="M1080" s="917"/>
      <c r="N1080" s="917"/>
      <c r="O1080" s="917"/>
      <c r="P1080" s="917"/>
      <c r="Q1080" s="917"/>
      <c r="R1080" s="917"/>
      <c r="S1080" s="917"/>
      <c r="T1080" s="917"/>
      <c r="U1080" s="918"/>
      <c r="V1080" s="916"/>
      <c r="W1080" s="917"/>
      <c r="X1080" s="917"/>
      <c r="Y1080" s="917"/>
      <c r="Z1080" s="917"/>
      <c r="AA1080" s="917"/>
      <c r="AB1080" s="917"/>
      <c r="AC1080" s="917"/>
      <c r="AD1080" s="917"/>
      <c r="AE1080" s="917"/>
      <c r="AF1080" s="917"/>
      <c r="AG1080" s="917"/>
      <c r="AH1080" s="917"/>
      <c r="AI1080" s="917"/>
      <c r="AJ1080" s="917"/>
      <c r="AK1080" s="917"/>
      <c r="AL1080" s="917"/>
      <c r="AM1080" s="917"/>
      <c r="AN1080" s="917"/>
      <c r="AO1080" s="918"/>
      <c r="AP1080" s="453" t="s">
        <v>994</v>
      </c>
      <c r="AQ1080" s="262"/>
      <c r="AR1080" s="262"/>
      <c r="AS1080" s="262"/>
      <c r="AT1080" s="910"/>
      <c r="AU1080" s="911"/>
      <c r="AV1080" s="911"/>
      <c r="AW1080" s="912"/>
    </row>
    <row r="1081" spans="1:49" ht="14.25" hidden="1" customHeight="1">
      <c r="A1081" s="931"/>
      <c r="B1081" s="916"/>
      <c r="C1081" s="917"/>
      <c r="D1081" s="917"/>
      <c r="E1081" s="917"/>
      <c r="F1081" s="917"/>
      <c r="G1081" s="917"/>
      <c r="H1081" s="917"/>
      <c r="I1081" s="917"/>
      <c r="J1081" s="917"/>
      <c r="K1081" s="917"/>
      <c r="L1081" s="917"/>
      <c r="M1081" s="917"/>
      <c r="N1081" s="917"/>
      <c r="O1081" s="917"/>
      <c r="P1081" s="917"/>
      <c r="Q1081" s="917"/>
      <c r="R1081" s="917"/>
      <c r="S1081" s="917"/>
      <c r="T1081" s="917"/>
      <c r="U1081" s="918"/>
      <c r="V1081" s="916"/>
      <c r="W1081" s="917"/>
      <c r="X1081" s="917"/>
      <c r="Y1081" s="917"/>
      <c r="Z1081" s="917"/>
      <c r="AA1081" s="917"/>
      <c r="AB1081" s="917"/>
      <c r="AC1081" s="917"/>
      <c r="AD1081" s="917"/>
      <c r="AE1081" s="917"/>
      <c r="AF1081" s="917"/>
      <c r="AG1081" s="917"/>
      <c r="AH1081" s="917"/>
      <c r="AI1081" s="917"/>
      <c r="AJ1081" s="917"/>
      <c r="AK1081" s="917"/>
      <c r="AL1081" s="917"/>
      <c r="AM1081" s="917"/>
      <c r="AN1081" s="917"/>
      <c r="AO1081" s="918"/>
      <c r="AP1081" s="935" t="s">
        <v>992</v>
      </c>
      <c r="AQ1081" s="936"/>
      <c r="AR1081" s="936"/>
      <c r="AS1081" s="937"/>
      <c r="AT1081" s="938"/>
      <c r="AU1081" s="939"/>
      <c r="AV1081" s="939"/>
      <c r="AW1081" s="940"/>
    </row>
    <row r="1082" spans="1:49" ht="14.25" hidden="1" customHeight="1">
      <c r="A1082" s="931"/>
      <c r="B1082" s="916"/>
      <c r="C1082" s="917"/>
      <c r="D1082" s="917"/>
      <c r="E1082" s="917"/>
      <c r="F1082" s="917"/>
      <c r="G1082" s="917"/>
      <c r="H1082" s="917"/>
      <c r="I1082" s="917"/>
      <c r="J1082" s="917"/>
      <c r="K1082" s="917"/>
      <c r="L1082" s="917"/>
      <c r="M1082" s="917"/>
      <c r="N1082" s="917"/>
      <c r="O1082" s="917"/>
      <c r="P1082" s="917"/>
      <c r="Q1082" s="917"/>
      <c r="R1082" s="917"/>
      <c r="S1082" s="917"/>
      <c r="T1082" s="917"/>
      <c r="U1082" s="918"/>
      <c r="V1082" s="916"/>
      <c r="W1082" s="917"/>
      <c r="X1082" s="917"/>
      <c r="Y1082" s="917"/>
      <c r="Z1082" s="917"/>
      <c r="AA1082" s="917"/>
      <c r="AB1082" s="917"/>
      <c r="AC1082" s="917"/>
      <c r="AD1082" s="917"/>
      <c r="AE1082" s="917"/>
      <c r="AF1082" s="917"/>
      <c r="AG1082" s="917"/>
      <c r="AH1082" s="917"/>
      <c r="AI1082" s="917"/>
      <c r="AJ1082" s="917"/>
      <c r="AK1082" s="917"/>
      <c r="AL1082" s="917"/>
      <c r="AM1082" s="917"/>
      <c r="AN1082" s="917"/>
      <c r="AO1082" s="918"/>
      <c r="AP1082" s="935"/>
      <c r="AQ1082" s="936"/>
      <c r="AR1082" s="936"/>
      <c r="AS1082" s="937"/>
      <c r="AT1082" s="941"/>
      <c r="AU1082" s="942"/>
      <c r="AV1082" s="942"/>
      <c r="AW1082" s="943"/>
    </row>
    <row r="1083" spans="1:49" ht="14.25" hidden="1" customHeight="1">
      <c r="A1083" s="931"/>
      <c r="B1083" s="916"/>
      <c r="C1083" s="917"/>
      <c r="D1083" s="917"/>
      <c r="E1083" s="917"/>
      <c r="F1083" s="917"/>
      <c r="G1083" s="917"/>
      <c r="H1083" s="917"/>
      <c r="I1083" s="917"/>
      <c r="J1083" s="917"/>
      <c r="K1083" s="917"/>
      <c r="L1083" s="917"/>
      <c r="M1083" s="917"/>
      <c r="N1083" s="917"/>
      <c r="O1083" s="917"/>
      <c r="P1083" s="917"/>
      <c r="Q1083" s="917"/>
      <c r="R1083" s="917"/>
      <c r="S1083" s="917"/>
      <c r="T1083" s="917"/>
      <c r="U1083" s="918"/>
      <c r="V1083" s="916"/>
      <c r="W1083" s="917"/>
      <c r="X1083" s="917"/>
      <c r="Y1083" s="917"/>
      <c r="Z1083" s="917"/>
      <c r="AA1083" s="917"/>
      <c r="AB1083" s="917"/>
      <c r="AC1083" s="917"/>
      <c r="AD1083" s="917"/>
      <c r="AE1083" s="917"/>
      <c r="AF1083" s="917"/>
      <c r="AG1083" s="917"/>
      <c r="AH1083" s="917"/>
      <c r="AI1083" s="917"/>
      <c r="AJ1083" s="917"/>
      <c r="AK1083" s="917"/>
      <c r="AL1083" s="917"/>
      <c r="AM1083" s="917"/>
      <c r="AN1083" s="917"/>
      <c r="AO1083" s="918"/>
      <c r="AP1083" s="944" t="s">
        <v>993</v>
      </c>
      <c r="AQ1083" s="945"/>
      <c r="AR1083" s="945"/>
      <c r="AS1083" s="945"/>
      <c r="AT1083" s="938"/>
      <c r="AU1083" s="939"/>
      <c r="AV1083" s="939"/>
      <c r="AW1083" s="940"/>
    </row>
    <row r="1084" spans="1:49" ht="14.25" hidden="1" customHeight="1">
      <c r="A1084" s="931"/>
      <c r="B1084" s="916"/>
      <c r="C1084" s="917"/>
      <c r="D1084" s="917"/>
      <c r="E1084" s="917"/>
      <c r="F1084" s="917"/>
      <c r="G1084" s="917"/>
      <c r="H1084" s="917"/>
      <c r="I1084" s="917"/>
      <c r="J1084" s="917"/>
      <c r="K1084" s="917"/>
      <c r="L1084" s="917"/>
      <c r="M1084" s="917"/>
      <c r="N1084" s="917"/>
      <c r="O1084" s="917"/>
      <c r="P1084" s="917"/>
      <c r="Q1084" s="917"/>
      <c r="R1084" s="917"/>
      <c r="S1084" s="917"/>
      <c r="T1084" s="917"/>
      <c r="U1084" s="918"/>
      <c r="V1084" s="916"/>
      <c r="W1084" s="917"/>
      <c r="X1084" s="917"/>
      <c r="Y1084" s="917"/>
      <c r="Z1084" s="917"/>
      <c r="AA1084" s="917"/>
      <c r="AB1084" s="917"/>
      <c r="AC1084" s="917"/>
      <c r="AD1084" s="917"/>
      <c r="AE1084" s="917"/>
      <c r="AF1084" s="917"/>
      <c r="AG1084" s="917"/>
      <c r="AH1084" s="917"/>
      <c r="AI1084" s="917"/>
      <c r="AJ1084" s="917"/>
      <c r="AK1084" s="917"/>
      <c r="AL1084" s="917"/>
      <c r="AM1084" s="917"/>
      <c r="AN1084" s="917"/>
      <c r="AO1084" s="918"/>
      <c r="AP1084" s="944"/>
      <c r="AQ1084" s="945"/>
      <c r="AR1084" s="945"/>
      <c r="AS1084" s="945"/>
      <c r="AT1084" s="941"/>
      <c r="AU1084" s="942"/>
      <c r="AV1084" s="942"/>
      <c r="AW1084" s="943"/>
    </row>
    <row r="1085" spans="1:49" ht="14.25" hidden="1" customHeight="1">
      <c r="A1085" s="931"/>
      <c r="B1085" s="919"/>
      <c r="C1085" s="920"/>
      <c r="D1085" s="920"/>
      <c r="E1085" s="920"/>
      <c r="F1085" s="920"/>
      <c r="G1085" s="920"/>
      <c r="H1085" s="920"/>
      <c r="I1085" s="920"/>
      <c r="J1085" s="920"/>
      <c r="K1085" s="920"/>
      <c r="L1085" s="920"/>
      <c r="M1085" s="920"/>
      <c r="N1085" s="920"/>
      <c r="O1085" s="920"/>
      <c r="P1085" s="920"/>
      <c r="Q1085" s="920"/>
      <c r="R1085" s="920"/>
      <c r="S1085" s="920"/>
      <c r="T1085" s="920"/>
      <c r="U1085" s="921"/>
      <c r="V1085" s="919"/>
      <c r="W1085" s="920"/>
      <c r="X1085" s="920"/>
      <c r="Y1085" s="920"/>
      <c r="Z1085" s="920"/>
      <c r="AA1085" s="920"/>
      <c r="AB1085" s="920"/>
      <c r="AC1085" s="920"/>
      <c r="AD1085" s="920"/>
      <c r="AE1085" s="920"/>
      <c r="AF1085" s="920"/>
      <c r="AG1085" s="920"/>
      <c r="AH1085" s="920"/>
      <c r="AI1085" s="920"/>
      <c r="AJ1085" s="920"/>
      <c r="AK1085" s="920"/>
      <c r="AL1085" s="920"/>
      <c r="AM1085" s="920"/>
      <c r="AN1085" s="920"/>
      <c r="AO1085" s="921"/>
      <c r="AP1085" s="946" t="str">
        <f t="array" aca="1" ref="AP1085" ca="1">IF(RepairsPhotoIdentifier151="","",IF(INDIRECT("PropertyInspectionCatagoryPhoto"&amp;RIGHT("0"&amp;RepairsPhotoIdentifier151,2))="","",INDIRECT("PropertyInspectionCatagoryPhoto"&amp;RIGHT("0"&amp;RepairsPhotoIdentifier151,2))))</f>
        <v/>
      </c>
      <c r="AQ1085" s="962"/>
      <c r="AR1085" s="962"/>
      <c r="AS1085" s="962"/>
      <c r="AT1085" s="962"/>
      <c r="AU1085" s="962"/>
      <c r="AV1085" s="962"/>
      <c r="AW1085" s="963"/>
    </row>
    <row r="1086" spans="1:49" ht="14.25" hidden="1" customHeight="1">
      <c r="A1086" s="931">
        <v>152</v>
      </c>
      <c r="B1086" s="913"/>
      <c r="C1086" s="914"/>
      <c r="D1086" s="914"/>
      <c r="E1086" s="914"/>
      <c r="F1086" s="914"/>
      <c r="G1086" s="914"/>
      <c r="H1086" s="914"/>
      <c r="I1086" s="914"/>
      <c r="J1086" s="914"/>
      <c r="K1086" s="914"/>
      <c r="L1086" s="914"/>
      <c r="M1086" s="914"/>
      <c r="N1086" s="914"/>
      <c r="O1086" s="914"/>
      <c r="P1086" s="914"/>
      <c r="Q1086" s="914"/>
      <c r="R1086" s="914"/>
      <c r="S1086" s="914"/>
      <c r="T1086" s="914"/>
      <c r="U1086" s="915"/>
      <c r="V1086" s="913"/>
      <c r="W1086" s="914"/>
      <c r="X1086" s="914"/>
      <c r="Y1086" s="914"/>
      <c r="Z1086" s="914"/>
      <c r="AA1086" s="914"/>
      <c r="AB1086" s="914"/>
      <c r="AC1086" s="914"/>
      <c r="AD1086" s="914"/>
      <c r="AE1086" s="914"/>
      <c r="AF1086" s="914"/>
      <c r="AG1086" s="914"/>
      <c r="AH1086" s="914"/>
      <c r="AI1086" s="914"/>
      <c r="AJ1086" s="914"/>
      <c r="AK1086" s="914"/>
      <c r="AL1086" s="914"/>
      <c r="AM1086" s="914"/>
      <c r="AN1086" s="914"/>
      <c r="AO1086" s="915"/>
      <c r="AP1086" s="450" t="s">
        <v>990</v>
      </c>
      <c r="AQ1086" s="451"/>
      <c r="AR1086" s="451"/>
      <c r="AS1086" s="452"/>
      <c r="AT1086" s="932"/>
      <c r="AU1086" s="933"/>
      <c r="AV1086" s="933"/>
      <c r="AW1086" s="934"/>
    </row>
    <row r="1087" spans="1:49" ht="14.25" hidden="1" customHeight="1">
      <c r="A1087" s="931"/>
      <c r="B1087" s="916"/>
      <c r="C1087" s="917"/>
      <c r="D1087" s="917"/>
      <c r="E1087" s="917"/>
      <c r="F1087" s="917"/>
      <c r="G1087" s="917"/>
      <c r="H1087" s="917"/>
      <c r="I1087" s="917"/>
      <c r="J1087" s="917"/>
      <c r="K1087" s="917"/>
      <c r="L1087" s="917"/>
      <c r="M1087" s="917"/>
      <c r="N1087" s="917"/>
      <c r="O1087" s="917"/>
      <c r="P1087" s="917"/>
      <c r="Q1087" s="917"/>
      <c r="R1087" s="917"/>
      <c r="S1087" s="917"/>
      <c r="T1087" s="917"/>
      <c r="U1087" s="918"/>
      <c r="V1087" s="916"/>
      <c r="W1087" s="917"/>
      <c r="X1087" s="917"/>
      <c r="Y1087" s="917"/>
      <c r="Z1087" s="917"/>
      <c r="AA1087" s="917"/>
      <c r="AB1087" s="917"/>
      <c r="AC1087" s="917"/>
      <c r="AD1087" s="917"/>
      <c r="AE1087" s="917"/>
      <c r="AF1087" s="917"/>
      <c r="AG1087" s="917"/>
      <c r="AH1087" s="917"/>
      <c r="AI1087" s="917"/>
      <c r="AJ1087" s="917"/>
      <c r="AK1087" s="917"/>
      <c r="AL1087" s="917"/>
      <c r="AM1087" s="917"/>
      <c r="AN1087" s="917"/>
      <c r="AO1087" s="918"/>
      <c r="AP1087" s="453" t="s">
        <v>991</v>
      </c>
      <c r="AQ1087" s="262"/>
      <c r="AR1087" s="262"/>
      <c r="AS1087" s="262"/>
      <c r="AT1087" s="910"/>
      <c r="AU1087" s="911"/>
      <c r="AV1087" s="911"/>
      <c r="AW1087" s="912"/>
    </row>
    <row r="1088" spans="1:49" ht="14.25" hidden="1" customHeight="1">
      <c r="A1088" s="931"/>
      <c r="B1088" s="916"/>
      <c r="C1088" s="917"/>
      <c r="D1088" s="917"/>
      <c r="E1088" s="917"/>
      <c r="F1088" s="917"/>
      <c r="G1088" s="917"/>
      <c r="H1088" s="917"/>
      <c r="I1088" s="917"/>
      <c r="J1088" s="917"/>
      <c r="K1088" s="917"/>
      <c r="L1088" s="917"/>
      <c r="M1088" s="917"/>
      <c r="N1088" s="917"/>
      <c r="O1088" s="917"/>
      <c r="P1088" s="917"/>
      <c r="Q1088" s="917"/>
      <c r="R1088" s="917"/>
      <c r="S1088" s="917"/>
      <c r="T1088" s="917"/>
      <c r="U1088" s="918"/>
      <c r="V1088" s="916"/>
      <c r="W1088" s="917"/>
      <c r="X1088" s="917"/>
      <c r="Y1088" s="917"/>
      <c r="Z1088" s="917"/>
      <c r="AA1088" s="917"/>
      <c r="AB1088" s="917"/>
      <c r="AC1088" s="917"/>
      <c r="AD1088" s="917"/>
      <c r="AE1088" s="917"/>
      <c r="AF1088" s="917"/>
      <c r="AG1088" s="917"/>
      <c r="AH1088" s="917"/>
      <c r="AI1088" s="917"/>
      <c r="AJ1088" s="917"/>
      <c r="AK1088" s="917"/>
      <c r="AL1088" s="917"/>
      <c r="AM1088" s="917"/>
      <c r="AN1088" s="917"/>
      <c r="AO1088" s="918"/>
      <c r="AP1088" s="935" t="s">
        <v>992</v>
      </c>
      <c r="AQ1088" s="936"/>
      <c r="AR1088" s="936"/>
      <c r="AS1088" s="937"/>
      <c r="AT1088" s="938"/>
      <c r="AU1088" s="939"/>
      <c r="AV1088" s="939"/>
      <c r="AW1088" s="940"/>
    </row>
    <row r="1089" spans="1:49" ht="14.25" hidden="1" customHeight="1">
      <c r="A1089" s="931"/>
      <c r="B1089" s="916"/>
      <c r="C1089" s="917"/>
      <c r="D1089" s="917"/>
      <c r="E1089" s="917"/>
      <c r="F1089" s="917"/>
      <c r="G1089" s="917"/>
      <c r="H1089" s="917"/>
      <c r="I1089" s="917"/>
      <c r="J1089" s="917"/>
      <c r="K1089" s="917"/>
      <c r="L1089" s="917"/>
      <c r="M1089" s="917"/>
      <c r="N1089" s="917"/>
      <c r="O1089" s="917"/>
      <c r="P1089" s="917"/>
      <c r="Q1089" s="917"/>
      <c r="R1089" s="917"/>
      <c r="S1089" s="917"/>
      <c r="T1089" s="917"/>
      <c r="U1089" s="918"/>
      <c r="V1089" s="916"/>
      <c r="W1089" s="917"/>
      <c r="X1089" s="917"/>
      <c r="Y1089" s="917"/>
      <c r="Z1089" s="917"/>
      <c r="AA1089" s="917"/>
      <c r="AB1089" s="917"/>
      <c r="AC1089" s="917"/>
      <c r="AD1089" s="917"/>
      <c r="AE1089" s="917"/>
      <c r="AF1089" s="917"/>
      <c r="AG1089" s="917"/>
      <c r="AH1089" s="917"/>
      <c r="AI1089" s="917"/>
      <c r="AJ1089" s="917"/>
      <c r="AK1089" s="917"/>
      <c r="AL1089" s="917"/>
      <c r="AM1089" s="917"/>
      <c r="AN1089" s="917"/>
      <c r="AO1089" s="918"/>
      <c r="AP1089" s="935"/>
      <c r="AQ1089" s="936"/>
      <c r="AR1089" s="936"/>
      <c r="AS1089" s="937"/>
      <c r="AT1089" s="941"/>
      <c r="AU1089" s="942"/>
      <c r="AV1089" s="942"/>
      <c r="AW1089" s="943"/>
    </row>
    <row r="1090" spans="1:49" ht="14.25" hidden="1" customHeight="1">
      <c r="A1090" s="931"/>
      <c r="B1090" s="916"/>
      <c r="C1090" s="917"/>
      <c r="D1090" s="917"/>
      <c r="E1090" s="917"/>
      <c r="F1090" s="917"/>
      <c r="G1090" s="917"/>
      <c r="H1090" s="917"/>
      <c r="I1090" s="917"/>
      <c r="J1090" s="917"/>
      <c r="K1090" s="917"/>
      <c r="L1090" s="917"/>
      <c r="M1090" s="917"/>
      <c r="N1090" s="917"/>
      <c r="O1090" s="917"/>
      <c r="P1090" s="917"/>
      <c r="Q1090" s="917"/>
      <c r="R1090" s="917"/>
      <c r="S1090" s="917"/>
      <c r="T1090" s="917"/>
      <c r="U1090" s="918"/>
      <c r="V1090" s="916"/>
      <c r="W1090" s="917"/>
      <c r="X1090" s="917"/>
      <c r="Y1090" s="917"/>
      <c r="Z1090" s="917"/>
      <c r="AA1090" s="917"/>
      <c r="AB1090" s="917"/>
      <c r="AC1090" s="917"/>
      <c r="AD1090" s="917"/>
      <c r="AE1090" s="917"/>
      <c r="AF1090" s="917"/>
      <c r="AG1090" s="917"/>
      <c r="AH1090" s="917"/>
      <c r="AI1090" s="917"/>
      <c r="AJ1090" s="917"/>
      <c r="AK1090" s="917"/>
      <c r="AL1090" s="917"/>
      <c r="AM1090" s="917"/>
      <c r="AN1090" s="917"/>
      <c r="AO1090" s="918"/>
      <c r="AP1090" s="944" t="s">
        <v>993</v>
      </c>
      <c r="AQ1090" s="945"/>
      <c r="AR1090" s="945"/>
      <c r="AS1090" s="945"/>
      <c r="AT1090" s="938"/>
      <c r="AU1090" s="939"/>
      <c r="AV1090" s="939"/>
      <c r="AW1090" s="940"/>
    </row>
    <row r="1091" spans="1:49" ht="14.25" hidden="1" customHeight="1">
      <c r="A1091" s="931"/>
      <c r="B1091" s="916"/>
      <c r="C1091" s="917"/>
      <c r="D1091" s="917"/>
      <c r="E1091" s="917"/>
      <c r="F1091" s="917"/>
      <c r="G1091" s="917"/>
      <c r="H1091" s="917"/>
      <c r="I1091" s="917"/>
      <c r="J1091" s="917"/>
      <c r="K1091" s="917"/>
      <c r="L1091" s="917"/>
      <c r="M1091" s="917"/>
      <c r="N1091" s="917"/>
      <c r="O1091" s="917"/>
      <c r="P1091" s="917"/>
      <c r="Q1091" s="917"/>
      <c r="R1091" s="917"/>
      <c r="S1091" s="917"/>
      <c r="T1091" s="917"/>
      <c r="U1091" s="918"/>
      <c r="V1091" s="916"/>
      <c r="W1091" s="917"/>
      <c r="X1091" s="917"/>
      <c r="Y1091" s="917"/>
      <c r="Z1091" s="917"/>
      <c r="AA1091" s="917"/>
      <c r="AB1091" s="917"/>
      <c r="AC1091" s="917"/>
      <c r="AD1091" s="917"/>
      <c r="AE1091" s="917"/>
      <c r="AF1091" s="917"/>
      <c r="AG1091" s="917"/>
      <c r="AH1091" s="917"/>
      <c r="AI1091" s="917"/>
      <c r="AJ1091" s="917"/>
      <c r="AK1091" s="917"/>
      <c r="AL1091" s="917"/>
      <c r="AM1091" s="917"/>
      <c r="AN1091" s="917"/>
      <c r="AO1091" s="918"/>
      <c r="AP1091" s="944"/>
      <c r="AQ1091" s="945"/>
      <c r="AR1091" s="945"/>
      <c r="AS1091" s="945"/>
      <c r="AT1091" s="941"/>
      <c r="AU1091" s="942"/>
      <c r="AV1091" s="942"/>
      <c r="AW1091" s="943"/>
    </row>
    <row r="1092" spans="1:49" ht="14.25" hidden="1" customHeight="1">
      <c r="A1092" s="931"/>
      <c r="B1092" s="919"/>
      <c r="C1092" s="920"/>
      <c r="D1092" s="920"/>
      <c r="E1092" s="920"/>
      <c r="F1092" s="920"/>
      <c r="G1092" s="920"/>
      <c r="H1092" s="920"/>
      <c r="I1092" s="920"/>
      <c r="J1092" s="920"/>
      <c r="K1092" s="920"/>
      <c r="L1092" s="920"/>
      <c r="M1092" s="920"/>
      <c r="N1092" s="920"/>
      <c r="O1092" s="920"/>
      <c r="P1092" s="920"/>
      <c r="Q1092" s="920"/>
      <c r="R1092" s="920"/>
      <c r="S1092" s="920"/>
      <c r="T1092" s="920"/>
      <c r="U1092" s="921"/>
      <c r="V1092" s="919"/>
      <c r="W1092" s="920"/>
      <c r="X1092" s="920"/>
      <c r="Y1092" s="920"/>
      <c r="Z1092" s="920"/>
      <c r="AA1092" s="920"/>
      <c r="AB1092" s="920"/>
      <c r="AC1092" s="920"/>
      <c r="AD1092" s="920"/>
      <c r="AE1092" s="920"/>
      <c r="AF1092" s="920"/>
      <c r="AG1092" s="920"/>
      <c r="AH1092" s="920"/>
      <c r="AI1092" s="920"/>
      <c r="AJ1092" s="920"/>
      <c r="AK1092" s="920"/>
      <c r="AL1092" s="920"/>
      <c r="AM1092" s="920"/>
      <c r="AN1092" s="920"/>
      <c r="AO1092" s="921"/>
      <c r="AP1092" s="946" t="str">
        <f t="array" aca="1" ref="AP1092" ca="1">IF(RepairsPhotoIdentifier152="","",IF(INDIRECT("PropertyInspectionCatagoryPhoto"&amp;RIGHT("0"&amp;RepairsPhotoIdentifier152,2))="","",INDIRECT("PropertyInspectionCatagoryPhoto"&amp;RIGHT("0"&amp;RepairsPhotoIdentifier152,2))))</f>
        <v/>
      </c>
      <c r="AQ1092" s="962"/>
      <c r="AR1092" s="962"/>
      <c r="AS1092" s="962"/>
      <c r="AT1092" s="962"/>
      <c r="AU1092" s="962"/>
      <c r="AV1092" s="962"/>
      <c r="AW1092" s="963"/>
    </row>
    <row r="1093" spans="1:49" ht="14.25" hidden="1" customHeight="1">
      <c r="A1093" s="931">
        <v>153</v>
      </c>
      <c r="B1093" s="913"/>
      <c r="C1093" s="914"/>
      <c r="D1093" s="914"/>
      <c r="E1093" s="914"/>
      <c r="F1093" s="914"/>
      <c r="G1093" s="914"/>
      <c r="H1093" s="914"/>
      <c r="I1093" s="914"/>
      <c r="J1093" s="914"/>
      <c r="K1093" s="914"/>
      <c r="L1093" s="914"/>
      <c r="M1093" s="914"/>
      <c r="N1093" s="914"/>
      <c r="O1093" s="914"/>
      <c r="P1093" s="914"/>
      <c r="Q1093" s="914"/>
      <c r="R1093" s="914"/>
      <c r="S1093" s="914"/>
      <c r="T1093" s="914"/>
      <c r="U1093" s="915"/>
      <c r="V1093" s="913"/>
      <c r="W1093" s="914"/>
      <c r="X1093" s="914"/>
      <c r="Y1093" s="914"/>
      <c r="Z1093" s="914"/>
      <c r="AA1093" s="914"/>
      <c r="AB1093" s="914"/>
      <c r="AC1093" s="914"/>
      <c r="AD1093" s="914"/>
      <c r="AE1093" s="914"/>
      <c r="AF1093" s="914"/>
      <c r="AG1093" s="914"/>
      <c r="AH1093" s="914"/>
      <c r="AI1093" s="914"/>
      <c r="AJ1093" s="914"/>
      <c r="AK1093" s="914"/>
      <c r="AL1093" s="914"/>
      <c r="AM1093" s="914"/>
      <c r="AN1093" s="914"/>
      <c r="AO1093" s="915"/>
      <c r="AP1093" s="450" t="s">
        <v>990</v>
      </c>
      <c r="AQ1093" s="451"/>
      <c r="AR1093" s="451"/>
      <c r="AS1093" s="452"/>
      <c r="AT1093" s="932"/>
      <c r="AU1093" s="933"/>
      <c r="AV1093" s="933"/>
      <c r="AW1093" s="934"/>
    </row>
    <row r="1094" spans="1:49" ht="14.25" hidden="1" customHeight="1">
      <c r="A1094" s="931"/>
      <c r="B1094" s="916"/>
      <c r="C1094" s="917"/>
      <c r="D1094" s="917"/>
      <c r="E1094" s="917"/>
      <c r="F1094" s="917"/>
      <c r="G1094" s="917"/>
      <c r="H1094" s="917"/>
      <c r="I1094" s="917"/>
      <c r="J1094" s="917"/>
      <c r="K1094" s="917"/>
      <c r="L1094" s="917"/>
      <c r="M1094" s="917"/>
      <c r="N1094" s="917"/>
      <c r="O1094" s="917"/>
      <c r="P1094" s="917"/>
      <c r="Q1094" s="917"/>
      <c r="R1094" s="917"/>
      <c r="S1094" s="917"/>
      <c r="T1094" s="917"/>
      <c r="U1094" s="918"/>
      <c r="V1094" s="916"/>
      <c r="W1094" s="917"/>
      <c r="X1094" s="917"/>
      <c r="Y1094" s="917"/>
      <c r="Z1094" s="917"/>
      <c r="AA1094" s="917"/>
      <c r="AB1094" s="917"/>
      <c r="AC1094" s="917"/>
      <c r="AD1094" s="917"/>
      <c r="AE1094" s="917"/>
      <c r="AF1094" s="917"/>
      <c r="AG1094" s="917"/>
      <c r="AH1094" s="917"/>
      <c r="AI1094" s="917"/>
      <c r="AJ1094" s="917"/>
      <c r="AK1094" s="917"/>
      <c r="AL1094" s="917"/>
      <c r="AM1094" s="917"/>
      <c r="AN1094" s="917"/>
      <c r="AO1094" s="918"/>
      <c r="AP1094" s="453" t="s">
        <v>994</v>
      </c>
      <c r="AQ1094" s="262"/>
      <c r="AR1094" s="262"/>
      <c r="AS1094" s="262"/>
      <c r="AT1094" s="910"/>
      <c r="AU1094" s="911"/>
      <c r="AV1094" s="911"/>
      <c r="AW1094" s="912"/>
    </row>
    <row r="1095" spans="1:49" ht="14.25" hidden="1" customHeight="1">
      <c r="A1095" s="931"/>
      <c r="B1095" s="916"/>
      <c r="C1095" s="917"/>
      <c r="D1095" s="917"/>
      <c r="E1095" s="917"/>
      <c r="F1095" s="917"/>
      <c r="G1095" s="917"/>
      <c r="H1095" s="917"/>
      <c r="I1095" s="917"/>
      <c r="J1095" s="917"/>
      <c r="K1095" s="917"/>
      <c r="L1095" s="917"/>
      <c r="M1095" s="917"/>
      <c r="N1095" s="917"/>
      <c r="O1095" s="917"/>
      <c r="P1095" s="917"/>
      <c r="Q1095" s="917"/>
      <c r="R1095" s="917"/>
      <c r="S1095" s="917"/>
      <c r="T1095" s="917"/>
      <c r="U1095" s="918"/>
      <c r="V1095" s="916"/>
      <c r="W1095" s="917"/>
      <c r="X1095" s="917"/>
      <c r="Y1095" s="917"/>
      <c r="Z1095" s="917"/>
      <c r="AA1095" s="917"/>
      <c r="AB1095" s="917"/>
      <c r="AC1095" s="917"/>
      <c r="AD1095" s="917"/>
      <c r="AE1095" s="917"/>
      <c r="AF1095" s="917"/>
      <c r="AG1095" s="917"/>
      <c r="AH1095" s="917"/>
      <c r="AI1095" s="917"/>
      <c r="AJ1095" s="917"/>
      <c r="AK1095" s="917"/>
      <c r="AL1095" s="917"/>
      <c r="AM1095" s="917"/>
      <c r="AN1095" s="917"/>
      <c r="AO1095" s="918"/>
      <c r="AP1095" s="935" t="s">
        <v>992</v>
      </c>
      <c r="AQ1095" s="936"/>
      <c r="AR1095" s="936"/>
      <c r="AS1095" s="937"/>
      <c r="AT1095" s="938"/>
      <c r="AU1095" s="939"/>
      <c r="AV1095" s="939"/>
      <c r="AW1095" s="940"/>
    </row>
    <row r="1096" spans="1:49" ht="14.25" hidden="1" customHeight="1">
      <c r="A1096" s="931"/>
      <c r="B1096" s="916"/>
      <c r="C1096" s="917"/>
      <c r="D1096" s="917"/>
      <c r="E1096" s="917"/>
      <c r="F1096" s="917"/>
      <c r="G1096" s="917"/>
      <c r="H1096" s="917"/>
      <c r="I1096" s="917"/>
      <c r="J1096" s="917"/>
      <c r="K1096" s="917"/>
      <c r="L1096" s="917"/>
      <c r="M1096" s="917"/>
      <c r="N1096" s="917"/>
      <c r="O1096" s="917"/>
      <c r="P1096" s="917"/>
      <c r="Q1096" s="917"/>
      <c r="R1096" s="917"/>
      <c r="S1096" s="917"/>
      <c r="T1096" s="917"/>
      <c r="U1096" s="918"/>
      <c r="V1096" s="916"/>
      <c r="W1096" s="917"/>
      <c r="X1096" s="917"/>
      <c r="Y1096" s="917"/>
      <c r="Z1096" s="917"/>
      <c r="AA1096" s="917"/>
      <c r="AB1096" s="917"/>
      <c r="AC1096" s="917"/>
      <c r="AD1096" s="917"/>
      <c r="AE1096" s="917"/>
      <c r="AF1096" s="917"/>
      <c r="AG1096" s="917"/>
      <c r="AH1096" s="917"/>
      <c r="AI1096" s="917"/>
      <c r="AJ1096" s="917"/>
      <c r="AK1096" s="917"/>
      <c r="AL1096" s="917"/>
      <c r="AM1096" s="917"/>
      <c r="AN1096" s="917"/>
      <c r="AO1096" s="918"/>
      <c r="AP1096" s="935"/>
      <c r="AQ1096" s="936"/>
      <c r="AR1096" s="936"/>
      <c r="AS1096" s="937"/>
      <c r="AT1096" s="941"/>
      <c r="AU1096" s="942"/>
      <c r="AV1096" s="942"/>
      <c r="AW1096" s="943"/>
    </row>
    <row r="1097" spans="1:49" ht="14.25" hidden="1" customHeight="1">
      <c r="A1097" s="931"/>
      <c r="B1097" s="916"/>
      <c r="C1097" s="917"/>
      <c r="D1097" s="917"/>
      <c r="E1097" s="917"/>
      <c r="F1097" s="917"/>
      <c r="G1097" s="917"/>
      <c r="H1097" s="917"/>
      <c r="I1097" s="917"/>
      <c r="J1097" s="917"/>
      <c r="K1097" s="917"/>
      <c r="L1097" s="917"/>
      <c r="M1097" s="917"/>
      <c r="N1097" s="917"/>
      <c r="O1097" s="917"/>
      <c r="P1097" s="917"/>
      <c r="Q1097" s="917"/>
      <c r="R1097" s="917"/>
      <c r="S1097" s="917"/>
      <c r="T1097" s="917"/>
      <c r="U1097" s="918"/>
      <c r="V1097" s="916"/>
      <c r="W1097" s="917"/>
      <c r="X1097" s="917"/>
      <c r="Y1097" s="917"/>
      <c r="Z1097" s="917"/>
      <c r="AA1097" s="917"/>
      <c r="AB1097" s="917"/>
      <c r="AC1097" s="917"/>
      <c r="AD1097" s="917"/>
      <c r="AE1097" s="917"/>
      <c r="AF1097" s="917"/>
      <c r="AG1097" s="917"/>
      <c r="AH1097" s="917"/>
      <c r="AI1097" s="917"/>
      <c r="AJ1097" s="917"/>
      <c r="AK1097" s="917"/>
      <c r="AL1097" s="917"/>
      <c r="AM1097" s="917"/>
      <c r="AN1097" s="917"/>
      <c r="AO1097" s="918"/>
      <c r="AP1097" s="944" t="s">
        <v>993</v>
      </c>
      <c r="AQ1097" s="945"/>
      <c r="AR1097" s="945"/>
      <c r="AS1097" s="945"/>
      <c r="AT1097" s="938"/>
      <c r="AU1097" s="939"/>
      <c r="AV1097" s="939"/>
      <c r="AW1097" s="940"/>
    </row>
    <row r="1098" spans="1:49" ht="14.25" hidden="1" customHeight="1">
      <c r="A1098" s="931"/>
      <c r="B1098" s="916"/>
      <c r="C1098" s="917"/>
      <c r="D1098" s="917"/>
      <c r="E1098" s="917"/>
      <c r="F1098" s="917"/>
      <c r="G1098" s="917"/>
      <c r="H1098" s="917"/>
      <c r="I1098" s="917"/>
      <c r="J1098" s="917"/>
      <c r="K1098" s="917"/>
      <c r="L1098" s="917"/>
      <c r="M1098" s="917"/>
      <c r="N1098" s="917"/>
      <c r="O1098" s="917"/>
      <c r="P1098" s="917"/>
      <c r="Q1098" s="917"/>
      <c r="R1098" s="917"/>
      <c r="S1098" s="917"/>
      <c r="T1098" s="917"/>
      <c r="U1098" s="918"/>
      <c r="V1098" s="916"/>
      <c r="W1098" s="917"/>
      <c r="X1098" s="917"/>
      <c r="Y1098" s="917"/>
      <c r="Z1098" s="917"/>
      <c r="AA1098" s="917"/>
      <c r="AB1098" s="917"/>
      <c r="AC1098" s="917"/>
      <c r="AD1098" s="917"/>
      <c r="AE1098" s="917"/>
      <c r="AF1098" s="917"/>
      <c r="AG1098" s="917"/>
      <c r="AH1098" s="917"/>
      <c r="AI1098" s="917"/>
      <c r="AJ1098" s="917"/>
      <c r="AK1098" s="917"/>
      <c r="AL1098" s="917"/>
      <c r="AM1098" s="917"/>
      <c r="AN1098" s="917"/>
      <c r="AO1098" s="918"/>
      <c r="AP1098" s="944"/>
      <c r="AQ1098" s="945"/>
      <c r="AR1098" s="945"/>
      <c r="AS1098" s="945"/>
      <c r="AT1098" s="941"/>
      <c r="AU1098" s="942"/>
      <c r="AV1098" s="942"/>
      <c r="AW1098" s="943"/>
    </row>
    <row r="1099" spans="1:49" ht="14.25" hidden="1" customHeight="1">
      <c r="A1099" s="931"/>
      <c r="B1099" s="919"/>
      <c r="C1099" s="920"/>
      <c r="D1099" s="920"/>
      <c r="E1099" s="920"/>
      <c r="F1099" s="920"/>
      <c r="G1099" s="920"/>
      <c r="H1099" s="920"/>
      <c r="I1099" s="920"/>
      <c r="J1099" s="920"/>
      <c r="K1099" s="920"/>
      <c r="L1099" s="920"/>
      <c r="M1099" s="920"/>
      <c r="N1099" s="920"/>
      <c r="O1099" s="920"/>
      <c r="P1099" s="920"/>
      <c r="Q1099" s="920"/>
      <c r="R1099" s="920"/>
      <c r="S1099" s="920"/>
      <c r="T1099" s="920"/>
      <c r="U1099" s="921"/>
      <c r="V1099" s="919"/>
      <c r="W1099" s="920"/>
      <c r="X1099" s="920"/>
      <c r="Y1099" s="920"/>
      <c r="Z1099" s="920"/>
      <c r="AA1099" s="920"/>
      <c r="AB1099" s="920"/>
      <c r="AC1099" s="920"/>
      <c r="AD1099" s="920"/>
      <c r="AE1099" s="920"/>
      <c r="AF1099" s="920"/>
      <c r="AG1099" s="920"/>
      <c r="AH1099" s="920"/>
      <c r="AI1099" s="920"/>
      <c r="AJ1099" s="920"/>
      <c r="AK1099" s="920"/>
      <c r="AL1099" s="920"/>
      <c r="AM1099" s="920"/>
      <c r="AN1099" s="920"/>
      <c r="AO1099" s="921"/>
      <c r="AP1099" s="946" t="str">
        <f t="array" aca="1" ref="AP1099" ca="1">IF(RepairsPhotoIdentifier153="","",IF(INDIRECT("PropertyInspectionCatagoryPhoto"&amp;RIGHT("0"&amp;RepairsPhotoIdentifier153,2))="","",INDIRECT("PropertyInspectionCatagoryPhoto"&amp;RIGHT("0"&amp;RepairsPhotoIdentifier153,2))))</f>
        <v/>
      </c>
      <c r="AQ1099" s="962"/>
      <c r="AR1099" s="962"/>
      <c r="AS1099" s="962"/>
      <c r="AT1099" s="962"/>
      <c r="AU1099" s="962"/>
      <c r="AV1099" s="962"/>
      <c r="AW1099" s="963"/>
    </row>
    <row r="1100" spans="1:49" ht="14.25" hidden="1" customHeight="1">
      <c r="A1100" s="931">
        <v>154</v>
      </c>
      <c r="B1100" s="913"/>
      <c r="C1100" s="914"/>
      <c r="D1100" s="914"/>
      <c r="E1100" s="914"/>
      <c r="F1100" s="914"/>
      <c r="G1100" s="914"/>
      <c r="H1100" s="914"/>
      <c r="I1100" s="914"/>
      <c r="J1100" s="914"/>
      <c r="K1100" s="914"/>
      <c r="L1100" s="914"/>
      <c r="M1100" s="914"/>
      <c r="N1100" s="914"/>
      <c r="O1100" s="914"/>
      <c r="P1100" s="914"/>
      <c r="Q1100" s="914"/>
      <c r="R1100" s="914"/>
      <c r="S1100" s="914"/>
      <c r="T1100" s="914"/>
      <c r="U1100" s="915"/>
      <c r="V1100" s="913"/>
      <c r="W1100" s="914"/>
      <c r="X1100" s="914"/>
      <c r="Y1100" s="914"/>
      <c r="Z1100" s="914"/>
      <c r="AA1100" s="914"/>
      <c r="AB1100" s="914"/>
      <c r="AC1100" s="914"/>
      <c r="AD1100" s="914"/>
      <c r="AE1100" s="914"/>
      <c r="AF1100" s="914"/>
      <c r="AG1100" s="914"/>
      <c r="AH1100" s="914"/>
      <c r="AI1100" s="914"/>
      <c r="AJ1100" s="914"/>
      <c r="AK1100" s="914"/>
      <c r="AL1100" s="914"/>
      <c r="AM1100" s="914"/>
      <c r="AN1100" s="914"/>
      <c r="AO1100" s="915"/>
      <c r="AP1100" s="450" t="s">
        <v>990</v>
      </c>
      <c r="AQ1100" s="451"/>
      <c r="AR1100" s="451"/>
      <c r="AS1100" s="452"/>
      <c r="AT1100" s="932"/>
      <c r="AU1100" s="933"/>
      <c r="AV1100" s="933"/>
      <c r="AW1100" s="934"/>
    </row>
    <row r="1101" spans="1:49" ht="14.25" hidden="1" customHeight="1">
      <c r="A1101" s="931"/>
      <c r="B1101" s="916"/>
      <c r="C1101" s="917"/>
      <c r="D1101" s="917"/>
      <c r="E1101" s="917"/>
      <c r="F1101" s="917"/>
      <c r="G1101" s="917"/>
      <c r="H1101" s="917"/>
      <c r="I1101" s="917"/>
      <c r="J1101" s="917"/>
      <c r="K1101" s="917"/>
      <c r="L1101" s="917"/>
      <c r="M1101" s="917"/>
      <c r="N1101" s="917"/>
      <c r="O1101" s="917"/>
      <c r="P1101" s="917"/>
      <c r="Q1101" s="917"/>
      <c r="R1101" s="917"/>
      <c r="S1101" s="917"/>
      <c r="T1101" s="917"/>
      <c r="U1101" s="918"/>
      <c r="V1101" s="916"/>
      <c r="W1101" s="917"/>
      <c r="X1101" s="917"/>
      <c r="Y1101" s="917"/>
      <c r="Z1101" s="917"/>
      <c r="AA1101" s="917"/>
      <c r="AB1101" s="917"/>
      <c r="AC1101" s="917"/>
      <c r="AD1101" s="917"/>
      <c r="AE1101" s="917"/>
      <c r="AF1101" s="917"/>
      <c r="AG1101" s="917"/>
      <c r="AH1101" s="917"/>
      <c r="AI1101" s="917"/>
      <c r="AJ1101" s="917"/>
      <c r="AK1101" s="917"/>
      <c r="AL1101" s="917"/>
      <c r="AM1101" s="917"/>
      <c r="AN1101" s="917"/>
      <c r="AO1101" s="918"/>
      <c r="AP1101" s="453" t="s">
        <v>991</v>
      </c>
      <c r="AQ1101" s="262"/>
      <c r="AR1101" s="262"/>
      <c r="AS1101" s="262"/>
      <c r="AT1101" s="910"/>
      <c r="AU1101" s="911"/>
      <c r="AV1101" s="911"/>
      <c r="AW1101" s="912"/>
    </row>
    <row r="1102" spans="1:49" ht="14.25" hidden="1" customHeight="1">
      <c r="A1102" s="931"/>
      <c r="B1102" s="916"/>
      <c r="C1102" s="917"/>
      <c r="D1102" s="917"/>
      <c r="E1102" s="917"/>
      <c r="F1102" s="917"/>
      <c r="G1102" s="917"/>
      <c r="H1102" s="917"/>
      <c r="I1102" s="917"/>
      <c r="J1102" s="917"/>
      <c r="K1102" s="917"/>
      <c r="L1102" s="917"/>
      <c r="M1102" s="917"/>
      <c r="N1102" s="917"/>
      <c r="O1102" s="917"/>
      <c r="P1102" s="917"/>
      <c r="Q1102" s="917"/>
      <c r="R1102" s="917"/>
      <c r="S1102" s="917"/>
      <c r="T1102" s="917"/>
      <c r="U1102" s="918"/>
      <c r="V1102" s="916"/>
      <c r="W1102" s="917"/>
      <c r="X1102" s="917"/>
      <c r="Y1102" s="917"/>
      <c r="Z1102" s="917"/>
      <c r="AA1102" s="917"/>
      <c r="AB1102" s="917"/>
      <c r="AC1102" s="917"/>
      <c r="AD1102" s="917"/>
      <c r="AE1102" s="917"/>
      <c r="AF1102" s="917"/>
      <c r="AG1102" s="917"/>
      <c r="AH1102" s="917"/>
      <c r="AI1102" s="917"/>
      <c r="AJ1102" s="917"/>
      <c r="AK1102" s="917"/>
      <c r="AL1102" s="917"/>
      <c r="AM1102" s="917"/>
      <c r="AN1102" s="917"/>
      <c r="AO1102" s="918"/>
      <c r="AP1102" s="935" t="s">
        <v>992</v>
      </c>
      <c r="AQ1102" s="936"/>
      <c r="AR1102" s="936"/>
      <c r="AS1102" s="937"/>
      <c r="AT1102" s="938"/>
      <c r="AU1102" s="939"/>
      <c r="AV1102" s="939"/>
      <c r="AW1102" s="940"/>
    </row>
    <row r="1103" spans="1:49" ht="14.25" hidden="1" customHeight="1">
      <c r="A1103" s="931"/>
      <c r="B1103" s="916"/>
      <c r="C1103" s="917"/>
      <c r="D1103" s="917"/>
      <c r="E1103" s="917"/>
      <c r="F1103" s="917"/>
      <c r="G1103" s="917"/>
      <c r="H1103" s="917"/>
      <c r="I1103" s="917"/>
      <c r="J1103" s="917"/>
      <c r="K1103" s="917"/>
      <c r="L1103" s="917"/>
      <c r="M1103" s="917"/>
      <c r="N1103" s="917"/>
      <c r="O1103" s="917"/>
      <c r="P1103" s="917"/>
      <c r="Q1103" s="917"/>
      <c r="R1103" s="917"/>
      <c r="S1103" s="917"/>
      <c r="T1103" s="917"/>
      <c r="U1103" s="918"/>
      <c r="V1103" s="916"/>
      <c r="W1103" s="917"/>
      <c r="X1103" s="917"/>
      <c r="Y1103" s="917"/>
      <c r="Z1103" s="917"/>
      <c r="AA1103" s="917"/>
      <c r="AB1103" s="917"/>
      <c r="AC1103" s="917"/>
      <c r="AD1103" s="917"/>
      <c r="AE1103" s="917"/>
      <c r="AF1103" s="917"/>
      <c r="AG1103" s="917"/>
      <c r="AH1103" s="917"/>
      <c r="AI1103" s="917"/>
      <c r="AJ1103" s="917"/>
      <c r="AK1103" s="917"/>
      <c r="AL1103" s="917"/>
      <c r="AM1103" s="917"/>
      <c r="AN1103" s="917"/>
      <c r="AO1103" s="918"/>
      <c r="AP1103" s="935"/>
      <c r="AQ1103" s="936"/>
      <c r="AR1103" s="936"/>
      <c r="AS1103" s="937"/>
      <c r="AT1103" s="941"/>
      <c r="AU1103" s="942"/>
      <c r="AV1103" s="942"/>
      <c r="AW1103" s="943"/>
    </row>
    <row r="1104" spans="1:49" ht="14.25" hidden="1" customHeight="1">
      <c r="A1104" s="931"/>
      <c r="B1104" s="916"/>
      <c r="C1104" s="917"/>
      <c r="D1104" s="917"/>
      <c r="E1104" s="917"/>
      <c r="F1104" s="917"/>
      <c r="G1104" s="917"/>
      <c r="H1104" s="917"/>
      <c r="I1104" s="917"/>
      <c r="J1104" s="917"/>
      <c r="K1104" s="917"/>
      <c r="L1104" s="917"/>
      <c r="M1104" s="917"/>
      <c r="N1104" s="917"/>
      <c r="O1104" s="917"/>
      <c r="P1104" s="917"/>
      <c r="Q1104" s="917"/>
      <c r="R1104" s="917"/>
      <c r="S1104" s="917"/>
      <c r="T1104" s="917"/>
      <c r="U1104" s="918"/>
      <c r="V1104" s="916"/>
      <c r="W1104" s="917"/>
      <c r="X1104" s="917"/>
      <c r="Y1104" s="917"/>
      <c r="Z1104" s="917"/>
      <c r="AA1104" s="917"/>
      <c r="AB1104" s="917"/>
      <c r="AC1104" s="917"/>
      <c r="AD1104" s="917"/>
      <c r="AE1104" s="917"/>
      <c r="AF1104" s="917"/>
      <c r="AG1104" s="917"/>
      <c r="AH1104" s="917"/>
      <c r="AI1104" s="917"/>
      <c r="AJ1104" s="917"/>
      <c r="AK1104" s="917"/>
      <c r="AL1104" s="917"/>
      <c r="AM1104" s="917"/>
      <c r="AN1104" s="917"/>
      <c r="AO1104" s="918"/>
      <c r="AP1104" s="944" t="s">
        <v>993</v>
      </c>
      <c r="AQ1104" s="945"/>
      <c r="AR1104" s="945"/>
      <c r="AS1104" s="945"/>
      <c r="AT1104" s="938"/>
      <c r="AU1104" s="939"/>
      <c r="AV1104" s="939"/>
      <c r="AW1104" s="940"/>
    </row>
    <row r="1105" spans="1:49" ht="14.25" hidden="1" customHeight="1">
      <c r="A1105" s="931"/>
      <c r="B1105" s="916"/>
      <c r="C1105" s="917"/>
      <c r="D1105" s="917"/>
      <c r="E1105" s="917"/>
      <c r="F1105" s="917"/>
      <c r="G1105" s="917"/>
      <c r="H1105" s="917"/>
      <c r="I1105" s="917"/>
      <c r="J1105" s="917"/>
      <c r="K1105" s="917"/>
      <c r="L1105" s="917"/>
      <c r="M1105" s="917"/>
      <c r="N1105" s="917"/>
      <c r="O1105" s="917"/>
      <c r="P1105" s="917"/>
      <c r="Q1105" s="917"/>
      <c r="R1105" s="917"/>
      <c r="S1105" s="917"/>
      <c r="T1105" s="917"/>
      <c r="U1105" s="918"/>
      <c r="V1105" s="916"/>
      <c r="W1105" s="917"/>
      <c r="X1105" s="917"/>
      <c r="Y1105" s="917"/>
      <c r="Z1105" s="917"/>
      <c r="AA1105" s="917"/>
      <c r="AB1105" s="917"/>
      <c r="AC1105" s="917"/>
      <c r="AD1105" s="917"/>
      <c r="AE1105" s="917"/>
      <c r="AF1105" s="917"/>
      <c r="AG1105" s="917"/>
      <c r="AH1105" s="917"/>
      <c r="AI1105" s="917"/>
      <c r="AJ1105" s="917"/>
      <c r="AK1105" s="917"/>
      <c r="AL1105" s="917"/>
      <c r="AM1105" s="917"/>
      <c r="AN1105" s="917"/>
      <c r="AO1105" s="918"/>
      <c r="AP1105" s="944"/>
      <c r="AQ1105" s="945"/>
      <c r="AR1105" s="945"/>
      <c r="AS1105" s="945"/>
      <c r="AT1105" s="941"/>
      <c r="AU1105" s="942"/>
      <c r="AV1105" s="942"/>
      <c r="AW1105" s="943"/>
    </row>
    <row r="1106" spans="1:49" ht="14.25" hidden="1" customHeight="1">
      <c r="A1106" s="931"/>
      <c r="B1106" s="919"/>
      <c r="C1106" s="920"/>
      <c r="D1106" s="920"/>
      <c r="E1106" s="920"/>
      <c r="F1106" s="920"/>
      <c r="G1106" s="920"/>
      <c r="H1106" s="920"/>
      <c r="I1106" s="920"/>
      <c r="J1106" s="920"/>
      <c r="K1106" s="920"/>
      <c r="L1106" s="920"/>
      <c r="M1106" s="920"/>
      <c r="N1106" s="920"/>
      <c r="O1106" s="920"/>
      <c r="P1106" s="920"/>
      <c r="Q1106" s="920"/>
      <c r="R1106" s="920"/>
      <c r="S1106" s="920"/>
      <c r="T1106" s="920"/>
      <c r="U1106" s="921"/>
      <c r="V1106" s="919"/>
      <c r="W1106" s="920"/>
      <c r="X1106" s="920"/>
      <c r="Y1106" s="920"/>
      <c r="Z1106" s="920"/>
      <c r="AA1106" s="920"/>
      <c r="AB1106" s="920"/>
      <c r="AC1106" s="920"/>
      <c r="AD1106" s="920"/>
      <c r="AE1106" s="920"/>
      <c r="AF1106" s="920"/>
      <c r="AG1106" s="920"/>
      <c r="AH1106" s="920"/>
      <c r="AI1106" s="920"/>
      <c r="AJ1106" s="920"/>
      <c r="AK1106" s="920"/>
      <c r="AL1106" s="920"/>
      <c r="AM1106" s="920"/>
      <c r="AN1106" s="920"/>
      <c r="AO1106" s="921"/>
      <c r="AP1106" s="946" t="str">
        <f t="array" aca="1" ref="AP1106" ca="1">IF(RepairsPhotoIdentifier154="","",IF(INDIRECT("PropertyInspectionCatagoryPhoto"&amp;RIGHT("0"&amp;RepairsPhotoIdentifier154,2))="","",INDIRECT("PropertyInspectionCatagoryPhoto"&amp;RIGHT("0"&amp;RepairsPhotoIdentifier154,2))))</f>
        <v/>
      </c>
      <c r="AQ1106" s="962"/>
      <c r="AR1106" s="962"/>
      <c r="AS1106" s="962"/>
      <c r="AT1106" s="962"/>
      <c r="AU1106" s="962"/>
      <c r="AV1106" s="962"/>
      <c r="AW1106" s="963"/>
    </row>
    <row r="1107" spans="1:49" ht="14.25" hidden="1" customHeight="1">
      <c r="A1107" s="931">
        <v>155</v>
      </c>
      <c r="B1107" s="913"/>
      <c r="C1107" s="914"/>
      <c r="D1107" s="914"/>
      <c r="E1107" s="914"/>
      <c r="F1107" s="914"/>
      <c r="G1107" s="914"/>
      <c r="H1107" s="914"/>
      <c r="I1107" s="914"/>
      <c r="J1107" s="914"/>
      <c r="K1107" s="914"/>
      <c r="L1107" s="914"/>
      <c r="M1107" s="914"/>
      <c r="N1107" s="914"/>
      <c r="O1107" s="914"/>
      <c r="P1107" s="914"/>
      <c r="Q1107" s="914"/>
      <c r="R1107" s="914"/>
      <c r="S1107" s="914"/>
      <c r="T1107" s="914"/>
      <c r="U1107" s="915"/>
      <c r="V1107" s="913"/>
      <c r="W1107" s="914"/>
      <c r="X1107" s="914"/>
      <c r="Y1107" s="914"/>
      <c r="Z1107" s="914"/>
      <c r="AA1107" s="914"/>
      <c r="AB1107" s="914"/>
      <c r="AC1107" s="914"/>
      <c r="AD1107" s="914"/>
      <c r="AE1107" s="914"/>
      <c r="AF1107" s="914"/>
      <c r="AG1107" s="914"/>
      <c r="AH1107" s="914"/>
      <c r="AI1107" s="914"/>
      <c r="AJ1107" s="914"/>
      <c r="AK1107" s="914"/>
      <c r="AL1107" s="914"/>
      <c r="AM1107" s="914"/>
      <c r="AN1107" s="914"/>
      <c r="AO1107" s="915"/>
      <c r="AP1107" s="450" t="s">
        <v>990</v>
      </c>
      <c r="AQ1107" s="451"/>
      <c r="AR1107" s="451"/>
      <c r="AS1107" s="452"/>
      <c r="AT1107" s="932"/>
      <c r="AU1107" s="933"/>
      <c r="AV1107" s="933"/>
      <c r="AW1107" s="934"/>
    </row>
    <row r="1108" spans="1:49" ht="14.25" hidden="1" customHeight="1">
      <c r="A1108" s="931"/>
      <c r="B1108" s="916"/>
      <c r="C1108" s="917"/>
      <c r="D1108" s="917"/>
      <c r="E1108" s="917"/>
      <c r="F1108" s="917"/>
      <c r="G1108" s="917"/>
      <c r="H1108" s="917"/>
      <c r="I1108" s="917"/>
      <c r="J1108" s="917"/>
      <c r="K1108" s="917"/>
      <c r="L1108" s="917"/>
      <c r="M1108" s="917"/>
      <c r="N1108" s="917"/>
      <c r="O1108" s="917"/>
      <c r="P1108" s="917"/>
      <c r="Q1108" s="917"/>
      <c r="R1108" s="917"/>
      <c r="S1108" s="917"/>
      <c r="T1108" s="917"/>
      <c r="U1108" s="918"/>
      <c r="V1108" s="916"/>
      <c r="W1108" s="917"/>
      <c r="X1108" s="917"/>
      <c r="Y1108" s="917"/>
      <c r="Z1108" s="917"/>
      <c r="AA1108" s="917"/>
      <c r="AB1108" s="917"/>
      <c r="AC1108" s="917"/>
      <c r="AD1108" s="917"/>
      <c r="AE1108" s="917"/>
      <c r="AF1108" s="917"/>
      <c r="AG1108" s="917"/>
      <c r="AH1108" s="917"/>
      <c r="AI1108" s="917"/>
      <c r="AJ1108" s="917"/>
      <c r="AK1108" s="917"/>
      <c r="AL1108" s="917"/>
      <c r="AM1108" s="917"/>
      <c r="AN1108" s="917"/>
      <c r="AO1108" s="918"/>
      <c r="AP1108" s="453" t="s">
        <v>994</v>
      </c>
      <c r="AQ1108" s="262"/>
      <c r="AR1108" s="262"/>
      <c r="AS1108" s="262"/>
      <c r="AT1108" s="910"/>
      <c r="AU1108" s="911"/>
      <c r="AV1108" s="911"/>
      <c r="AW1108" s="912"/>
    </row>
    <row r="1109" spans="1:49" ht="14.25" hidden="1" customHeight="1">
      <c r="A1109" s="931"/>
      <c r="B1109" s="916"/>
      <c r="C1109" s="917"/>
      <c r="D1109" s="917"/>
      <c r="E1109" s="917"/>
      <c r="F1109" s="917"/>
      <c r="G1109" s="917"/>
      <c r="H1109" s="917"/>
      <c r="I1109" s="917"/>
      <c r="J1109" s="917"/>
      <c r="K1109" s="917"/>
      <c r="L1109" s="917"/>
      <c r="M1109" s="917"/>
      <c r="N1109" s="917"/>
      <c r="O1109" s="917"/>
      <c r="P1109" s="917"/>
      <c r="Q1109" s="917"/>
      <c r="R1109" s="917"/>
      <c r="S1109" s="917"/>
      <c r="T1109" s="917"/>
      <c r="U1109" s="918"/>
      <c r="V1109" s="916"/>
      <c r="W1109" s="917"/>
      <c r="X1109" s="917"/>
      <c r="Y1109" s="917"/>
      <c r="Z1109" s="917"/>
      <c r="AA1109" s="917"/>
      <c r="AB1109" s="917"/>
      <c r="AC1109" s="917"/>
      <c r="AD1109" s="917"/>
      <c r="AE1109" s="917"/>
      <c r="AF1109" s="917"/>
      <c r="AG1109" s="917"/>
      <c r="AH1109" s="917"/>
      <c r="AI1109" s="917"/>
      <c r="AJ1109" s="917"/>
      <c r="AK1109" s="917"/>
      <c r="AL1109" s="917"/>
      <c r="AM1109" s="917"/>
      <c r="AN1109" s="917"/>
      <c r="AO1109" s="918"/>
      <c r="AP1109" s="935" t="s">
        <v>992</v>
      </c>
      <c r="AQ1109" s="936"/>
      <c r="AR1109" s="936"/>
      <c r="AS1109" s="937"/>
      <c r="AT1109" s="938"/>
      <c r="AU1109" s="939"/>
      <c r="AV1109" s="939"/>
      <c r="AW1109" s="940"/>
    </row>
    <row r="1110" spans="1:49" ht="14.25" hidden="1" customHeight="1">
      <c r="A1110" s="931"/>
      <c r="B1110" s="916"/>
      <c r="C1110" s="917"/>
      <c r="D1110" s="917"/>
      <c r="E1110" s="917"/>
      <c r="F1110" s="917"/>
      <c r="G1110" s="917"/>
      <c r="H1110" s="917"/>
      <c r="I1110" s="917"/>
      <c r="J1110" s="917"/>
      <c r="K1110" s="917"/>
      <c r="L1110" s="917"/>
      <c r="M1110" s="917"/>
      <c r="N1110" s="917"/>
      <c r="O1110" s="917"/>
      <c r="P1110" s="917"/>
      <c r="Q1110" s="917"/>
      <c r="R1110" s="917"/>
      <c r="S1110" s="917"/>
      <c r="T1110" s="917"/>
      <c r="U1110" s="918"/>
      <c r="V1110" s="916"/>
      <c r="W1110" s="917"/>
      <c r="X1110" s="917"/>
      <c r="Y1110" s="917"/>
      <c r="Z1110" s="917"/>
      <c r="AA1110" s="917"/>
      <c r="AB1110" s="917"/>
      <c r="AC1110" s="917"/>
      <c r="AD1110" s="917"/>
      <c r="AE1110" s="917"/>
      <c r="AF1110" s="917"/>
      <c r="AG1110" s="917"/>
      <c r="AH1110" s="917"/>
      <c r="AI1110" s="917"/>
      <c r="AJ1110" s="917"/>
      <c r="AK1110" s="917"/>
      <c r="AL1110" s="917"/>
      <c r="AM1110" s="917"/>
      <c r="AN1110" s="917"/>
      <c r="AO1110" s="918"/>
      <c r="AP1110" s="935"/>
      <c r="AQ1110" s="936"/>
      <c r="AR1110" s="936"/>
      <c r="AS1110" s="937"/>
      <c r="AT1110" s="941"/>
      <c r="AU1110" s="942"/>
      <c r="AV1110" s="942"/>
      <c r="AW1110" s="943"/>
    </row>
    <row r="1111" spans="1:49" ht="14.25" hidden="1" customHeight="1">
      <c r="A1111" s="931"/>
      <c r="B1111" s="916"/>
      <c r="C1111" s="917"/>
      <c r="D1111" s="917"/>
      <c r="E1111" s="917"/>
      <c r="F1111" s="917"/>
      <c r="G1111" s="917"/>
      <c r="H1111" s="917"/>
      <c r="I1111" s="917"/>
      <c r="J1111" s="917"/>
      <c r="K1111" s="917"/>
      <c r="L1111" s="917"/>
      <c r="M1111" s="917"/>
      <c r="N1111" s="917"/>
      <c r="O1111" s="917"/>
      <c r="P1111" s="917"/>
      <c r="Q1111" s="917"/>
      <c r="R1111" s="917"/>
      <c r="S1111" s="917"/>
      <c r="T1111" s="917"/>
      <c r="U1111" s="918"/>
      <c r="V1111" s="916"/>
      <c r="W1111" s="917"/>
      <c r="X1111" s="917"/>
      <c r="Y1111" s="917"/>
      <c r="Z1111" s="917"/>
      <c r="AA1111" s="917"/>
      <c r="AB1111" s="917"/>
      <c r="AC1111" s="917"/>
      <c r="AD1111" s="917"/>
      <c r="AE1111" s="917"/>
      <c r="AF1111" s="917"/>
      <c r="AG1111" s="917"/>
      <c r="AH1111" s="917"/>
      <c r="AI1111" s="917"/>
      <c r="AJ1111" s="917"/>
      <c r="AK1111" s="917"/>
      <c r="AL1111" s="917"/>
      <c r="AM1111" s="917"/>
      <c r="AN1111" s="917"/>
      <c r="AO1111" s="918"/>
      <c r="AP1111" s="944" t="s">
        <v>993</v>
      </c>
      <c r="AQ1111" s="945"/>
      <c r="AR1111" s="945"/>
      <c r="AS1111" s="945"/>
      <c r="AT1111" s="938"/>
      <c r="AU1111" s="939"/>
      <c r="AV1111" s="939"/>
      <c r="AW1111" s="940"/>
    </row>
    <row r="1112" spans="1:49" ht="14.25" hidden="1" customHeight="1">
      <c r="A1112" s="931"/>
      <c r="B1112" s="916"/>
      <c r="C1112" s="917"/>
      <c r="D1112" s="917"/>
      <c r="E1112" s="917"/>
      <c r="F1112" s="917"/>
      <c r="G1112" s="917"/>
      <c r="H1112" s="917"/>
      <c r="I1112" s="917"/>
      <c r="J1112" s="917"/>
      <c r="K1112" s="917"/>
      <c r="L1112" s="917"/>
      <c r="M1112" s="917"/>
      <c r="N1112" s="917"/>
      <c r="O1112" s="917"/>
      <c r="P1112" s="917"/>
      <c r="Q1112" s="917"/>
      <c r="R1112" s="917"/>
      <c r="S1112" s="917"/>
      <c r="T1112" s="917"/>
      <c r="U1112" s="918"/>
      <c r="V1112" s="916"/>
      <c r="W1112" s="917"/>
      <c r="X1112" s="917"/>
      <c r="Y1112" s="917"/>
      <c r="Z1112" s="917"/>
      <c r="AA1112" s="917"/>
      <c r="AB1112" s="917"/>
      <c r="AC1112" s="917"/>
      <c r="AD1112" s="917"/>
      <c r="AE1112" s="917"/>
      <c r="AF1112" s="917"/>
      <c r="AG1112" s="917"/>
      <c r="AH1112" s="917"/>
      <c r="AI1112" s="917"/>
      <c r="AJ1112" s="917"/>
      <c r="AK1112" s="917"/>
      <c r="AL1112" s="917"/>
      <c r="AM1112" s="917"/>
      <c r="AN1112" s="917"/>
      <c r="AO1112" s="918"/>
      <c r="AP1112" s="944"/>
      <c r="AQ1112" s="945"/>
      <c r="AR1112" s="945"/>
      <c r="AS1112" s="945"/>
      <c r="AT1112" s="941"/>
      <c r="AU1112" s="942"/>
      <c r="AV1112" s="942"/>
      <c r="AW1112" s="943"/>
    </row>
    <row r="1113" spans="1:49" ht="14.25" hidden="1" customHeight="1">
      <c r="A1113" s="931"/>
      <c r="B1113" s="919"/>
      <c r="C1113" s="920"/>
      <c r="D1113" s="920"/>
      <c r="E1113" s="920"/>
      <c r="F1113" s="920"/>
      <c r="G1113" s="920"/>
      <c r="H1113" s="920"/>
      <c r="I1113" s="920"/>
      <c r="J1113" s="920"/>
      <c r="K1113" s="920"/>
      <c r="L1113" s="920"/>
      <c r="M1113" s="920"/>
      <c r="N1113" s="920"/>
      <c r="O1113" s="920"/>
      <c r="P1113" s="920"/>
      <c r="Q1113" s="920"/>
      <c r="R1113" s="920"/>
      <c r="S1113" s="920"/>
      <c r="T1113" s="920"/>
      <c r="U1113" s="921"/>
      <c r="V1113" s="919"/>
      <c r="W1113" s="920"/>
      <c r="X1113" s="920"/>
      <c r="Y1113" s="920"/>
      <c r="Z1113" s="920"/>
      <c r="AA1113" s="920"/>
      <c r="AB1113" s="920"/>
      <c r="AC1113" s="920"/>
      <c r="AD1113" s="920"/>
      <c r="AE1113" s="920"/>
      <c r="AF1113" s="920"/>
      <c r="AG1113" s="920"/>
      <c r="AH1113" s="920"/>
      <c r="AI1113" s="920"/>
      <c r="AJ1113" s="920"/>
      <c r="AK1113" s="920"/>
      <c r="AL1113" s="920"/>
      <c r="AM1113" s="920"/>
      <c r="AN1113" s="920"/>
      <c r="AO1113" s="921"/>
      <c r="AP1113" s="946" t="str">
        <f t="array" aca="1" ref="AP1113" ca="1">IF(RepairsPhotoIdentifier155="","",IF(INDIRECT("PropertyInspectionCatagoryPhoto"&amp;RIGHT("0"&amp;RepairsPhotoIdentifier155,2))="","",INDIRECT("PropertyInspectionCatagoryPhoto"&amp;RIGHT("0"&amp;RepairsPhotoIdentifier155,2))))</f>
        <v/>
      </c>
      <c r="AQ1113" s="962"/>
      <c r="AR1113" s="962"/>
      <c r="AS1113" s="962"/>
      <c r="AT1113" s="962"/>
      <c r="AU1113" s="962"/>
      <c r="AV1113" s="962"/>
      <c r="AW1113" s="963"/>
    </row>
    <row r="1114" spans="1:49" ht="14.25" hidden="1" customHeight="1">
      <c r="A1114" s="931">
        <v>156</v>
      </c>
      <c r="B1114" s="913"/>
      <c r="C1114" s="914"/>
      <c r="D1114" s="914"/>
      <c r="E1114" s="914"/>
      <c r="F1114" s="914"/>
      <c r="G1114" s="914"/>
      <c r="H1114" s="914"/>
      <c r="I1114" s="914"/>
      <c r="J1114" s="914"/>
      <c r="K1114" s="914"/>
      <c r="L1114" s="914"/>
      <c r="M1114" s="914"/>
      <c r="N1114" s="914"/>
      <c r="O1114" s="914"/>
      <c r="P1114" s="914"/>
      <c r="Q1114" s="914"/>
      <c r="R1114" s="914"/>
      <c r="S1114" s="914"/>
      <c r="T1114" s="914"/>
      <c r="U1114" s="915"/>
      <c r="V1114" s="913"/>
      <c r="W1114" s="914"/>
      <c r="X1114" s="914"/>
      <c r="Y1114" s="914"/>
      <c r="Z1114" s="914"/>
      <c r="AA1114" s="914"/>
      <c r="AB1114" s="914"/>
      <c r="AC1114" s="914"/>
      <c r="AD1114" s="914"/>
      <c r="AE1114" s="914"/>
      <c r="AF1114" s="914"/>
      <c r="AG1114" s="914"/>
      <c r="AH1114" s="914"/>
      <c r="AI1114" s="914"/>
      <c r="AJ1114" s="914"/>
      <c r="AK1114" s="914"/>
      <c r="AL1114" s="914"/>
      <c r="AM1114" s="914"/>
      <c r="AN1114" s="914"/>
      <c r="AO1114" s="915"/>
      <c r="AP1114" s="450" t="s">
        <v>990</v>
      </c>
      <c r="AQ1114" s="451"/>
      <c r="AR1114" s="451"/>
      <c r="AS1114" s="452"/>
      <c r="AT1114" s="932"/>
      <c r="AU1114" s="933"/>
      <c r="AV1114" s="933"/>
      <c r="AW1114" s="934"/>
    </row>
    <row r="1115" spans="1:49" ht="14.25" hidden="1" customHeight="1">
      <c r="A1115" s="931"/>
      <c r="B1115" s="916"/>
      <c r="C1115" s="917"/>
      <c r="D1115" s="917"/>
      <c r="E1115" s="917"/>
      <c r="F1115" s="917"/>
      <c r="G1115" s="917"/>
      <c r="H1115" s="917"/>
      <c r="I1115" s="917"/>
      <c r="J1115" s="917"/>
      <c r="K1115" s="917"/>
      <c r="L1115" s="917"/>
      <c r="M1115" s="917"/>
      <c r="N1115" s="917"/>
      <c r="O1115" s="917"/>
      <c r="P1115" s="917"/>
      <c r="Q1115" s="917"/>
      <c r="R1115" s="917"/>
      <c r="S1115" s="917"/>
      <c r="T1115" s="917"/>
      <c r="U1115" s="918"/>
      <c r="V1115" s="916"/>
      <c r="W1115" s="917"/>
      <c r="X1115" s="917"/>
      <c r="Y1115" s="917"/>
      <c r="Z1115" s="917"/>
      <c r="AA1115" s="917"/>
      <c r="AB1115" s="917"/>
      <c r="AC1115" s="917"/>
      <c r="AD1115" s="917"/>
      <c r="AE1115" s="917"/>
      <c r="AF1115" s="917"/>
      <c r="AG1115" s="917"/>
      <c r="AH1115" s="917"/>
      <c r="AI1115" s="917"/>
      <c r="AJ1115" s="917"/>
      <c r="AK1115" s="917"/>
      <c r="AL1115" s="917"/>
      <c r="AM1115" s="917"/>
      <c r="AN1115" s="917"/>
      <c r="AO1115" s="918"/>
      <c r="AP1115" s="453" t="s">
        <v>991</v>
      </c>
      <c r="AQ1115" s="262"/>
      <c r="AR1115" s="262"/>
      <c r="AS1115" s="262"/>
      <c r="AT1115" s="910"/>
      <c r="AU1115" s="911"/>
      <c r="AV1115" s="911"/>
      <c r="AW1115" s="912"/>
    </row>
    <row r="1116" spans="1:49" ht="14.25" hidden="1" customHeight="1">
      <c r="A1116" s="931"/>
      <c r="B1116" s="916"/>
      <c r="C1116" s="917"/>
      <c r="D1116" s="917"/>
      <c r="E1116" s="917"/>
      <c r="F1116" s="917"/>
      <c r="G1116" s="917"/>
      <c r="H1116" s="917"/>
      <c r="I1116" s="917"/>
      <c r="J1116" s="917"/>
      <c r="K1116" s="917"/>
      <c r="L1116" s="917"/>
      <c r="M1116" s="917"/>
      <c r="N1116" s="917"/>
      <c r="O1116" s="917"/>
      <c r="P1116" s="917"/>
      <c r="Q1116" s="917"/>
      <c r="R1116" s="917"/>
      <c r="S1116" s="917"/>
      <c r="T1116" s="917"/>
      <c r="U1116" s="918"/>
      <c r="V1116" s="916"/>
      <c r="W1116" s="917"/>
      <c r="X1116" s="917"/>
      <c r="Y1116" s="917"/>
      <c r="Z1116" s="917"/>
      <c r="AA1116" s="917"/>
      <c r="AB1116" s="917"/>
      <c r="AC1116" s="917"/>
      <c r="AD1116" s="917"/>
      <c r="AE1116" s="917"/>
      <c r="AF1116" s="917"/>
      <c r="AG1116" s="917"/>
      <c r="AH1116" s="917"/>
      <c r="AI1116" s="917"/>
      <c r="AJ1116" s="917"/>
      <c r="AK1116" s="917"/>
      <c r="AL1116" s="917"/>
      <c r="AM1116" s="917"/>
      <c r="AN1116" s="917"/>
      <c r="AO1116" s="918"/>
      <c r="AP1116" s="935" t="s">
        <v>992</v>
      </c>
      <c r="AQ1116" s="936"/>
      <c r="AR1116" s="936"/>
      <c r="AS1116" s="937"/>
      <c r="AT1116" s="938"/>
      <c r="AU1116" s="939"/>
      <c r="AV1116" s="939"/>
      <c r="AW1116" s="940"/>
    </row>
    <row r="1117" spans="1:49" ht="14.25" hidden="1" customHeight="1">
      <c r="A1117" s="931"/>
      <c r="B1117" s="916"/>
      <c r="C1117" s="917"/>
      <c r="D1117" s="917"/>
      <c r="E1117" s="917"/>
      <c r="F1117" s="917"/>
      <c r="G1117" s="917"/>
      <c r="H1117" s="917"/>
      <c r="I1117" s="917"/>
      <c r="J1117" s="917"/>
      <c r="K1117" s="917"/>
      <c r="L1117" s="917"/>
      <c r="M1117" s="917"/>
      <c r="N1117" s="917"/>
      <c r="O1117" s="917"/>
      <c r="P1117" s="917"/>
      <c r="Q1117" s="917"/>
      <c r="R1117" s="917"/>
      <c r="S1117" s="917"/>
      <c r="T1117" s="917"/>
      <c r="U1117" s="918"/>
      <c r="V1117" s="916"/>
      <c r="W1117" s="917"/>
      <c r="X1117" s="917"/>
      <c r="Y1117" s="917"/>
      <c r="Z1117" s="917"/>
      <c r="AA1117" s="917"/>
      <c r="AB1117" s="917"/>
      <c r="AC1117" s="917"/>
      <c r="AD1117" s="917"/>
      <c r="AE1117" s="917"/>
      <c r="AF1117" s="917"/>
      <c r="AG1117" s="917"/>
      <c r="AH1117" s="917"/>
      <c r="AI1117" s="917"/>
      <c r="AJ1117" s="917"/>
      <c r="AK1117" s="917"/>
      <c r="AL1117" s="917"/>
      <c r="AM1117" s="917"/>
      <c r="AN1117" s="917"/>
      <c r="AO1117" s="918"/>
      <c r="AP1117" s="935"/>
      <c r="AQ1117" s="936"/>
      <c r="AR1117" s="936"/>
      <c r="AS1117" s="937"/>
      <c r="AT1117" s="941"/>
      <c r="AU1117" s="942"/>
      <c r="AV1117" s="942"/>
      <c r="AW1117" s="943"/>
    </row>
    <row r="1118" spans="1:49" ht="14.25" hidden="1" customHeight="1">
      <c r="A1118" s="931"/>
      <c r="B1118" s="916"/>
      <c r="C1118" s="917"/>
      <c r="D1118" s="917"/>
      <c r="E1118" s="917"/>
      <c r="F1118" s="917"/>
      <c r="G1118" s="917"/>
      <c r="H1118" s="917"/>
      <c r="I1118" s="917"/>
      <c r="J1118" s="917"/>
      <c r="K1118" s="917"/>
      <c r="L1118" s="917"/>
      <c r="M1118" s="917"/>
      <c r="N1118" s="917"/>
      <c r="O1118" s="917"/>
      <c r="P1118" s="917"/>
      <c r="Q1118" s="917"/>
      <c r="R1118" s="917"/>
      <c r="S1118" s="917"/>
      <c r="T1118" s="917"/>
      <c r="U1118" s="918"/>
      <c r="V1118" s="916"/>
      <c r="W1118" s="917"/>
      <c r="X1118" s="917"/>
      <c r="Y1118" s="917"/>
      <c r="Z1118" s="917"/>
      <c r="AA1118" s="917"/>
      <c r="AB1118" s="917"/>
      <c r="AC1118" s="917"/>
      <c r="AD1118" s="917"/>
      <c r="AE1118" s="917"/>
      <c r="AF1118" s="917"/>
      <c r="AG1118" s="917"/>
      <c r="AH1118" s="917"/>
      <c r="AI1118" s="917"/>
      <c r="AJ1118" s="917"/>
      <c r="AK1118" s="917"/>
      <c r="AL1118" s="917"/>
      <c r="AM1118" s="917"/>
      <c r="AN1118" s="917"/>
      <c r="AO1118" s="918"/>
      <c r="AP1118" s="944" t="s">
        <v>993</v>
      </c>
      <c r="AQ1118" s="945"/>
      <c r="AR1118" s="945"/>
      <c r="AS1118" s="945"/>
      <c r="AT1118" s="938"/>
      <c r="AU1118" s="939"/>
      <c r="AV1118" s="939"/>
      <c r="AW1118" s="940"/>
    </row>
    <row r="1119" spans="1:49" ht="14.25" hidden="1" customHeight="1">
      <c r="A1119" s="931"/>
      <c r="B1119" s="916"/>
      <c r="C1119" s="917"/>
      <c r="D1119" s="917"/>
      <c r="E1119" s="917"/>
      <c r="F1119" s="917"/>
      <c r="G1119" s="917"/>
      <c r="H1119" s="917"/>
      <c r="I1119" s="917"/>
      <c r="J1119" s="917"/>
      <c r="K1119" s="917"/>
      <c r="L1119" s="917"/>
      <c r="M1119" s="917"/>
      <c r="N1119" s="917"/>
      <c r="O1119" s="917"/>
      <c r="P1119" s="917"/>
      <c r="Q1119" s="917"/>
      <c r="R1119" s="917"/>
      <c r="S1119" s="917"/>
      <c r="T1119" s="917"/>
      <c r="U1119" s="918"/>
      <c r="V1119" s="916"/>
      <c r="W1119" s="917"/>
      <c r="X1119" s="917"/>
      <c r="Y1119" s="917"/>
      <c r="Z1119" s="917"/>
      <c r="AA1119" s="917"/>
      <c r="AB1119" s="917"/>
      <c r="AC1119" s="917"/>
      <c r="AD1119" s="917"/>
      <c r="AE1119" s="917"/>
      <c r="AF1119" s="917"/>
      <c r="AG1119" s="917"/>
      <c r="AH1119" s="917"/>
      <c r="AI1119" s="917"/>
      <c r="AJ1119" s="917"/>
      <c r="AK1119" s="917"/>
      <c r="AL1119" s="917"/>
      <c r="AM1119" s="917"/>
      <c r="AN1119" s="917"/>
      <c r="AO1119" s="918"/>
      <c r="AP1119" s="944"/>
      <c r="AQ1119" s="945"/>
      <c r="AR1119" s="945"/>
      <c r="AS1119" s="945"/>
      <c r="AT1119" s="941"/>
      <c r="AU1119" s="942"/>
      <c r="AV1119" s="942"/>
      <c r="AW1119" s="943"/>
    </row>
    <row r="1120" spans="1:49" ht="14.25" hidden="1" customHeight="1">
      <c r="A1120" s="931"/>
      <c r="B1120" s="919"/>
      <c r="C1120" s="920"/>
      <c r="D1120" s="920"/>
      <c r="E1120" s="920"/>
      <c r="F1120" s="920"/>
      <c r="G1120" s="920"/>
      <c r="H1120" s="920"/>
      <c r="I1120" s="920"/>
      <c r="J1120" s="920"/>
      <c r="K1120" s="920"/>
      <c r="L1120" s="920"/>
      <c r="M1120" s="920"/>
      <c r="N1120" s="920"/>
      <c r="O1120" s="920"/>
      <c r="P1120" s="920"/>
      <c r="Q1120" s="920"/>
      <c r="R1120" s="920"/>
      <c r="S1120" s="920"/>
      <c r="T1120" s="920"/>
      <c r="U1120" s="921"/>
      <c r="V1120" s="919"/>
      <c r="W1120" s="920"/>
      <c r="X1120" s="920"/>
      <c r="Y1120" s="920"/>
      <c r="Z1120" s="920"/>
      <c r="AA1120" s="920"/>
      <c r="AB1120" s="920"/>
      <c r="AC1120" s="920"/>
      <c r="AD1120" s="920"/>
      <c r="AE1120" s="920"/>
      <c r="AF1120" s="920"/>
      <c r="AG1120" s="920"/>
      <c r="AH1120" s="920"/>
      <c r="AI1120" s="920"/>
      <c r="AJ1120" s="920"/>
      <c r="AK1120" s="920"/>
      <c r="AL1120" s="920"/>
      <c r="AM1120" s="920"/>
      <c r="AN1120" s="920"/>
      <c r="AO1120" s="921"/>
      <c r="AP1120" s="946" t="str">
        <f t="array" aca="1" ref="AP1120" ca="1">IF(RepairsPhotoIdentifier156="","",IF(INDIRECT("PropertyInspectionCatagoryPhoto"&amp;RIGHT("0"&amp;RepairsPhotoIdentifier156,2))="","",INDIRECT("PropertyInspectionCatagoryPhoto"&amp;RIGHT("0"&amp;RepairsPhotoIdentifier156,2))))</f>
        <v/>
      </c>
      <c r="AQ1120" s="962"/>
      <c r="AR1120" s="962"/>
      <c r="AS1120" s="962"/>
      <c r="AT1120" s="962"/>
      <c r="AU1120" s="962"/>
      <c r="AV1120" s="962"/>
      <c r="AW1120" s="963"/>
    </row>
    <row r="1121" spans="1:49" ht="14.25" hidden="1" customHeight="1">
      <c r="A1121" s="931">
        <v>157</v>
      </c>
      <c r="B1121" s="913"/>
      <c r="C1121" s="914"/>
      <c r="D1121" s="914"/>
      <c r="E1121" s="914"/>
      <c r="F1121" s="914"/>
      <c r="G1121" s="914"/>
      <c r="H1121" s="914"/>
      <c r="I1121" s="914"/>
      <c r="J1121" s="914"/>
      <c r="K1121" s="914"/>
      <c r="L1121" s="914"/>
      <c r="M1121" s="914"/>
      <c r="N1121" s="914"/>
      <c r="O1121" s="914"/>
      <c r="P1121" s="914"/>
      <c r="Q1121" s="914"/>
      <c r="R1121" s="914"/>
      <c r="S1121" s="914"/>
      <c r="T1121" s="914"/>
      <c r="U1121" s="915"/>
      <c r="V1121" s="913"/>
      <c r="W1121" s="914"/>
      <c r="X1121" s="914"/>
      <c r="Y1121" s="914"/>
      <c r="Z1121" s="914"/>
      <c r="AA1121" s="914"/>
      <c r="AB1121" s="914"/>
      <c r="AC1121" s="914"/>
      <c r="AD1121" s="914"/>
      <c r="AE1121" s="914"/>
      <c r="AF1121" s="914"/>
      <c r="AG1121" s="914"/>
      <c r="AH1121" s="914"/>
      <c r="AI1121" s="914"/>
      <c r="AJ1121" s="914"/>
      <c r="AK1121" s="914"/>
      <c r="AL1121" s="914"/>
      <c r="AM1121" s="914"/>
      <c r="AN1121" s="914"/>
      <c r="AO1121" s="915"/>
      <c r="AP1121" s="450" t="s">
        <v>990</v>
      </c>
      <c r="AQ1121" s="451"/>
      <c r="AR1121" s="451"/>
      <c r="AS1121" s="452"/>
      <c r="AT1121" s="932"/>
      <c r="AU1121" s="933"/>
      <c r="AV1121" s="933"/>
      <c r="AW1121" s="934"/>
    </row>
    <row r="1122" spans="1:49" ht="14.25" hidden="1" customHeight="1">
      <c r="A1122" s="931"/>
      <c r="B1122" s="916"/>
      <c r="C1122" s="917"/>
      <c r="D1122" s="917"/>
      <c r="E1122" s="917"/>
      <c r="F1122" s="917"/>
      <c r="G1122" s="917"/>
      <c r="H1122" s="917"/>
      <c r="I1122" s="917"/>
      <c r="J1122" s="917"/>
      <c r="K1122" s="917"/>
      <c r="L1122" s="917"/>
      <c r="M1122" s="917"/>
      <c r="N1122" s="917"/>
      <c r="O1122" s="917"/>
      <c r="P1122" s="917"/>
      <c r="Q1122" s="917"/>
      <c r="R1122" s="917"/>
      <c r="S1122" s="917"/>
      <c r="T1122" s="917"/>
      <c r="U1122" s="918"/>
      <c r="V1122" s="916"/>
      <c r="W1122" s="917"/>
      <c r="X1122" s="917"/>
      <c r="Y1122" s="917"/>
      <c r="Z1122" s="917"/>
      <c r="AA1122" s="917"/>
      <c r="AB1122" s="917"/>
      <c r="AC1122" s="917"/>
      <c r="AD1122" s="917"/>
      <c r="AE1122" s="917"/>
      <c r="AF1122" s="917"/>
      <c r="AG1122" s="917"/>
      <c r="AH1122" s="917"/>
      <c r="AI1122" s="917"/>
      <c r="AJ1122" s="917"/>
      <c r="AK1122" s="917"/>
      <c r="AL1122" s="917"/>
      <c r="AM1122" s="917"/>
      <c r="AN1122" s="917"/>
      <c r="AO1122" s="918"/>
      <c r="AP1122" s="453" t="s">
        <v>994</v>
      </c>
      <c r="AQ1122" s="262"/>
      <c r="AR1122" s="262"/>
      <c r="AS1122" s="262"/>
      <c r="AT1122" s="910"/>
      <c r="AU1122" s="911"/>
      <c r="AV1122" s="911"/>
      <c r="AW1122" s="912"/>
    </row>
    <row r="1123" spans="1:49" ht="14.25" hidden="1" customHeight="1">
      <c r="A1123" s="931"/>
      <c r="B1123" s="916"/>
      <c r="C1123" s="917"/>
      <c r="D1123" s="917"/>
      <c r="E1123" s="917"/>
      <c r="F1123" s="917"/>
      <c r="G1123" s="917"/>
      <c r="H1123" s="917"/>
      <c r="I1123" s="917"/>
      <c r="J1123" s="917"/>
      <c r="K1123" s="917"/>
      <c r="L1123" s="917"/>
      <c r="M1123" s="917"/>
      <c r="N1123" s="917"/>
      <c r="O1123" s="917"/>
      <c r="P1123" s="917"/>
      <c r="Q1123" s="917"/>
      <c r="R1123" s="917"/>
      <c r="S1123" s="917"/>
      <c r="T1123" s="917"/>
      <c r="U1123" s="918"/>
      <c r="V1123" s="916"/>
      <c r="W1123" s="917"/>
      <c r="X1123" s="917"/>
      <c r="Y1123" s="917"/>
      <c r="Z1123" s="917"/>
      <c r="AA1123" s="917"/>
      <c r="AB1123" s="917"/>
      <c r="AC1123" s="917"/>
      <c r="AD1123" s="917"/>
      <c r="AE1123" s="917"/>
      <c r="AF1123" s="917"/>
      <c r="AG1123" s="917"/>
      <c r="AH1123" s="917"/>
      <c r="AI1123" s="917"/>
      <c r="AJ1123" s="917"/>
      <c r="AK1123" s="917"/>
      <c r="AL1123" s="917"/>
      <c r="AM1123" s="917"/>
      <c r="AN1123" s="917"/>
      <c r="AO1123" s="918"/>
      <c r="AP1123" s="935" t="s">
        <v>992</v>
      </c>
      <c r="AQ1123" s="936"/>
      <c r="AR1123" s="936"/>
      <c r="AS1123" s="937"/>
      <c r="AT1123" s="938"/>
      <c r="AU1123" s="939"/>
      <c r="AV1123" s="939"/>
      <c r="AW1123" s="940"/>
    </row>
    <row r="1124" spans="1:49" ht="14.25" hidden="1" customHeight="1">
      <c r="A1124" s="931"/>
      <c r="B1124" s="916"/>
      <c r="C1124" s="917"/>
      <c r="D1124" s="917"/>
      <c r="E1124" s="917"/>
      <c r="F1124" s="917"/>
      <c r="G1124" s="917"/>
      <c r="H1124" s="917"/>
      <c r="I1124" s="917"/>
      <c r="J1124" s="917"/>
      <c r="K1124" s="917"/>
      <c r="L1124" s="917"/>
      <c r="M1124" s="917"/>
      <c r="N1124" s="917"/>
      <c r="O1124" s="917"/>
      <c r="P1124" s="917"/>
      <c r="Q1124" s="917"/>
      <c r="R1124" s="917"/>
      <c r="S1124" s="917"/>
      <c r="T1124" s="917"/>
      <c r="U1124" s="918"/>
      <c r="V1124" s="916"/>
      <c r="W1124" s="917"/>
      <c r="X1124" s="917"/>
      <c r="Y1124" s="917"/>
      <c r="Z1124" s="917"/>
      <c r="AA1124" s="917"/>
      <c r="AB1124" s="917"/>
      <c r="AC1124" s="917"/>
      <c r="AD1124" s="917"/>
      <c r="AE1124" s="917"/>
      <c r="AF1124" s="917"/>
      <c r="AG1124" s="917"/>
      <c r="AH1124" s="917"/>
      <c r="AI1124" s="917"/>
      <c r="AJ1124" s="917"/>
      <c r="AK1124" s="917"/>
      <c r="AL1124" s="917"/>
      <c r="AM1124" s="917"/>
      <c r="AN1124" s="917"/>
      <c r="AO1124" s="918"/>
      <c r="AP1124" s="935"/>
      <c r="AQ1124" s="936"/>
      <c r="AR1124" s="936"/>
      <c r="AS1124" s="937"/>
      <c r="AT1124" s="941"/>
      <c r="AU1124" s="942"/>
      <c r="AV1124" s="942"/>
      <c r="AW1124" s="943"/>
    </row>
    <row r="1125" spans="1:49" ht="14.25" hidden="1" customHeight="1">
      <c r="A1125" s="931"/>
      <c r="B1125" s="916"/>
      <c r="C1125" s="917"/>
      <c r="D1125" s="917"/>
      <c r="E1125" s="917"/>
      <c r="F1125" s="917"/>
      <c r="G1125" s="917"/>
      <c r="H1125" s="917"/>
      <c r="I1125" s="917"/>
      <c r="J1125" s="917"/>
      <c r="K1125" s="917"/>
      <c r="L1125" s="917"/>
      <c r="M1125" s="917"/>
      <c r="N1125" s="917"/>
      <c r="O1125" s="917"/>
      <c r="P1125" s="917"/>
      <c r="Q1125" s="917"/>
      <c r="R1125" s="917"/>
      <c r="S1125" s="917"/>
      <c r="T1125" s="917"/>
      <c r="U1125" s="918"/>
      <c r="V1125" s="916"/>
      <c r="W1125" s="917"/>
      <c r="X1125" s="917"/>
      <c r="Y1125" s="917"/>
      <c r="Z1125" s="917"/>
      <c r="AA1125" s="917"/>
      <c r="AB1125" s="917"/>
      <c r="AC1125" s="917"/>
      <c r="AD1125" s="917"/>
      <c r="AE1125" s="917"/>
      <c r="AF1125" s="917"/>
      <c r="AG1125" s="917"/>
      <c r="AH1125" s="917"/>
      <c r="AI1125" s="917"/>
      <c r="AJ1125" s="917"/>
      <c r="AK1125" s="917"/>
      <c r="AL1125" s="917"/>
      <c r="AM1125" s="917"/>
      <c r="AN1125" s="917"/>
      <c r="AO1125" s="918"/>
      <c r="AP1125" s="944" t="s">
        <v>993</v>
      </c>
      <c r="AQ1125" s="945"/>
      <c r="AR1125" s="945"/>
      <c r="AS1125" s="945"/>
      <c r="AT1125" s="938"/>
      <c r="AU1125" s="939"/>
      <c r="AV1125" s="939"/>
      <c r="AW1125" s="940"/>
    </row>
    <row r="1126" spans="1:49" ht="14.25" hidden="1" customHeight="1">
      <c r="A1126" s="931"/>
      <c r="B1126" s="916"/>
      <c r="C1126" s="917"/>
      <c r="D1126" s="917"/>
      <c r="E1126" s="917"/>
      <c r="F1126" s="917"/>
      <c r="G1126" s="917"/>
      <c r="H1126" s="917"/>
      <c r="I1126" s="917"/>
      <c r="J1126" s="917"/>
      <c r="K1126" s="917"/>
      <c r="L1126" s="917"/>
      <c r="M1126" s="917"/>
      <c r="N1126" s="917"/>
      <c r="O1126" s="917"/>
      <c r="P1126" s="917"/>
      <c r="Q1126" s="917"/>
      <c r="R1126" s="917"/>
      <c r="S1126" s="917"/>
      <c r="T1126" s="917"/>
      <c r="U1126" s="918"/>
      <c r="V1126" s="916"/>
      <c r="W1126" s="917"/>
      <c r="X1126" s="917"/>
      <c r="Y1126" s="917"/>
      <c r="Z1126" s="917"/>
      <c r="AA1126" s="917"/>
      <c r="AB1126" s="917"/>
      <c r="AC1126" s="917"/>
      <c r="AD1126" s="917"/>
      <c r="AE1126" s="917"/>
      <c r="AF1126" s="917"/>
      <c r="AG1126" s="917"/>
      <c r="AH1126" s="917"/>
      <c r="AI1126" s="917"/>
      <c r="AJ1126" s="917"/>
      <c r="AK1126" s="917"/>
      <c r="AL1126" s="917"/>
      <c r="AM1126" s="917"/>
      <c r="AN1126" s="917"/>
      <c r="AO1126" s="918"/>
      <c r="AP1126" s="944"/>
      <c r="AQ1126" s="945"/>
      <c r="AR1126" s="945"/>
      <c r="AS1126" s="945"/>
      <c r="AT1126" s="941"/>
      <c r="AU1126" s="942"/>
      <c r="AV1126" s="942"/>
      <c r="AW1126" s="943"/>
    </row>
    <row r="1127" spans="1:49" ht="14.25" hidden="1" customHeight="1">
      <c r="A1127" s="931"/>
      <c r="B1127" s="919"/>
      <c r="C1127" s="920"/>
      <c r="D1127" s="920"/>
      <c r="E1127" s="920"/>
      <c r="F1127" s="920"/>
      <c r="G1127" s="920"/>
      <c r="H1127" s="920"/>
      <c r="I1127" s="920"/>
      <c r="J1127" s="920"/>
      <c r="K1127" s="920"/>
      <c r="L1127" s="920"/>
      <c r="M1127" s="920"/>
      <c r="N1127" s="920"/>
      <c r="O1127" s="920"/>
      <c r="P1127" s="920"/>
      <c r="Q1127" s="920"/>
      <c r="R1127" s="920"/>
      <c r="S1127" s="920"/>
      <c r="T1127" s="920"/>
      <c r="U1127" s="921"/>
      <c r="V1127" s="919"/>
      <c r="W1127" s="920"/>
      <c r="X1127" s="920"/>
      <c r="Y1127" s="920"/>
      <c r="Z1127" s="920"/>
      <c r="AA1127" s="920"/>
      <c r="AB1127" s="920"/>
      <c r="AC1127" s="920"/>
      <c r="AD1127" s="920"/>
      <c r="AE1127" s="920"/>
      <c r="AF1127" s="920"/>
      <c r="AG1127" s="920"/>
      <c r="AH1127" s="920"/>
      <c r="AI1127" s="920"/>
      <c r="AJ1127" s="920"/>
      <c r="AK1127" s="920"/>
      <c r="AL1127" s="920"/>
      <c r="AM1127" s="920"/>
      <c r="AN1127" s="920"/>
      <c r="AO1127" s="921"/>
      <c r="AP1127" s="946" t="str">
        <f t="array" aca="1" ref="AP1127" ca="1">IF(RepairsPhotoIdentifier157="","",IF(INDIRECT("PropertyInspectionCatagoryPhoto"&amp;RIGHT("0"&amp;RepairsPhotoIdentifier157,2))="","",INDIRECT("PropertyInspectionCatagoryPhoto"&amp;RIGHT("0"&amp;RepairsPhotoIdentifier157,2))))</f>
        <v/>
      </c>
      <c r="AQ1127" s="962"/>
      <c r="AR1127" s="962"/>
      <c r="AS1127" s="962"/>
      <c r="AT1127" s="962"/>
      <c r="AU1127" s="962"/>
      <c r="AV1127" s="962"/>
      <c r="AW1127" s="963"/>
    </row>
    <row r="1128" spans="1:49" ht="14.25" hidden="1" customHeight="1">
      <c r="A1128" s="931">
        <v>158</v>
      </c>
      <c r="B1128" s="913"/>
      <c r="C1128" s="914"/>
      <c r="D1128" s="914"/>
      <c r="E1128" s="914"/>
      <c r="F1128" s="914"/>
      <c r="G1128" s="914"/>
      <c r="H1128" s="914"/>
      <c r="I1128" s="914"/>
      <c r="J1128" s="914"/>
      <c r="K1128" s="914"/>
      <c r="L1128" s="914"/>
      <c r="M1128" s="914"/>
      <c r="N1128" s="914"/>
      <c r="O1128" s="914"/>
      <c r="P1128" s="914"/>
      <c r="Q1128" s="914"/>
      <c r="R1128" s="914"/>
      <c r="S1128" s="914"/>
      <c r="T1128" s="914"/>
      <c r="U1128" s="915"/>
      <c r="V1128" s="913"/>
      <c r="W1128" s="914"/>
      <c r="X1128" s="914"/>
      <c r="Y1128" s="914"/>
      <c r="Z1128" s="914"/>
      <c r="AA1128" s="914"/>
      <c r="AB1128" s="914"/>
      <c r="AC1128" s="914"/>
      <c r="AD1128" s="914"/>
      <c r="AE1128" s="914"/>
      <c r="AF1128" s="914"/>
      <c r="AG1128" s="914"/>
      <c r="AH1128" s="914"/>
      <c r="AI1128" s="914"/>
      <c r="AJ1128" s="914"/>
      <c r="AK1128" s="914"/>
      <c r="AL1128" s="914"/>
      <c r="AM1128" s="914"/>
      <c r="AN1128" s="914"/>
      <c r="AO1128" s="915"/>
      <c r="AP1128" s="450" t="s">
        <v>990</v>
      </c>
      <c r="AQ1128" s="451"/>
      <c r="AR1128" s="451"/>
      <c r="AS1128" s="452"/>
      <c r="AT1128" s="932"/>
      <c r="AU1128" s="933"/>
      <c r="AV1128" s="933"/>
      <c r="AW1128" s="934"/>
    </row>
    <row r="1129" spans="1:49" ht="14.25" hidden="1" customHeight="1">
      <c r="A1129" s="931"/>
      <c r="B1129" s="916"/>
      <c r="C1129" s="917"/>
      <c r="D1129" s="917"/>
      <c r="E1129" s="917"/>
      <c r="F1129" s="917"/>
      <c r="G1129" s="917"/>
      <c r="H1129" s="917"/>
      <c r="I1129" s="917"/>
      <c r="J1129" s="917"/>
      <c r="K1129" s="917"/>
      <c r="L1129" s="917"/>
      <c r="M1129" s="917"/>
      <c r="N1129" s="917"/>
      <c r="O1129" s="917"/>
      <c r="P1129" s="917"/>
      <c r="Q1129" s="917"/>
      <c r="R1129" s="917"/>
      <c r="S1129" s="917"/>
      <c r="T1129" s="917"/>
      <c r="U1129" s="918"/>
      <c r="V1129" s="916"/>
      <c r="W1129" s="917"/>
      <c r="X1129" s="917"/>
      <c r="Y1129" s="917"/>
      <c r="Z1129" s="917"/>
      <c r="AA1129" s="917"/>
      <c r="AB1129" s="917"/>
      <c r="AC1129" s="917"/>
      <c r="AD1129" s="917"/>
      <c r="AE1129" s="917"/>
      <c r="AF1129" s="917"/>
      <c r="AG1129" s="917"/>
      <c r="AH1129" s="917"/>
      <c r="AI1129" s="917"/>
      <c r="AJ1129" s="917"/>
      <c r="AK1129" s="917"/>
      <c r="AL1129" s="917"/>
      <c r="AM1129" s="917"/>
      <c r="AN1129" s="917"/>
      <c r="AO1129" s="918"/>
      <c r="AP1129" s="453" t="s">
        <v>991</v>
      </c>
      <c r="AQ1129" s="262"/>
      <c r="AR1129" s="262"/>
      <c r="AS1129" s="262"/>
      <c r="AT1129" s="910"/>
      <c r="AU1129" s="911"/>
      <c r="AV1129" s="911"/>
      <c r="AW1129" s="912"/>
    </row>
    <row r="1130" spans="1:49" ht="14.25" hidden="1" customHeight="1">
      <c r="A1130" s="931"/>
      <c r="B1130" s="916"/>
      <c r="C1130" s="917"/>
      <c r="D1130" s="917"/>
      <c r="E1130" s="917"/>
      <c r="F1130" s="917"/>
      <c r="G1130" s="917"/>
      <c r="H1130" s="917"/>
      <c r="I1130" s="917"/>
      <c r="J1130" s="917"/>
      <c r="K1130" s="917"/>
      <c r="L1130" s="917"/>
      <c r="M1130" s="917"/>
      <c r="N1130" s="917"/>
      <c r="O1130" s="917"/>
      <c r="P1130" s="917"/>
      <c r="Q1130" s="917"/>
      <c r="R1130" s="917"/>
      <c r="S1130" s="917"/>
      <c r="T1130" s="917"/>
      <c r="U1130" s="918"/>
      <c r="V1130" s="916"/>
      <c r="W1130" s="917"/>
      <c r="X1130" s="917"/>
      <c r="Y1130" s="917"/>
      <c r="Z1130" s="917"/>
      <c r="AA1130" s="917"/>
      <c r="AB1130" s="917"/>
      <c r="AC1130" s="917"/>
      <c r="AD1130" s="917"/>
      <c r="AE1130" s="917"/>
      <c r="AF1130" s="917"/>
      <c r="AG1130" s="917"/>
      <c r="AH1130" s="917"/>
      <c r="AI1130" s="917"/>
      <c r="AJ1130" s="917"/>
      <c r="AK1130" s="917"/>
      <c r="AL1130" s="917"/>
      <c r="AM1130" s="917"/>
      <c r="AN1130" s="917"/>
      <c r="AO1130" s="918"/>
      <c r="AP1130" s="935" t="s">
        <v>992</v>
      </c>
      <c r="AQ1130" s="936"/>
      <c r="AR1130" s="936"/>
      <c r="AS1130" s="937"/>
      <c r="AT1130" s="938"/>
      <c r="AU1130" s="939"/>
      <c r="AV1130" s="939"/>
      <c r="AW1130" s="940"/>
    </row>
    <row r="1131" spans="1:49" ht="14.25" hidden="1" customHeight="1">
      <c r="A1131" s="931"/>
      <c r="B1131" s="916"/>
      <c r="C1131" s="917"/>
      <c r="D1131" s="917"/>
      <c r="E1131" s="917"/>
      <c r="F1131" s="917"/>
      <c r="G1131" s="917"/>
      <c r="H1131" s="917"/>
      <c r="I1131" s="917"/>
      <c r="J1131" s="917"/>
      <c r="K1131" s="917"/>
      <c r="L1131" s="917"/>
      <c r="M1131" s="917"/>
      <c r="N1131" s="917"/>
      <c r="O1131" s="917"/>
      <c r="P1131" s="917"/>
      <c r="Q1131" s="917"/>
      <c r="R1131" s="917"/>
      <c r="S1131" s="917"/>
      <c r="T1131" s="917"/>
      <c r="U1131" s="918"/>
      <c r="V1131" s="916"/>
      <c r="W1131" s="917"/>
      <c r="X1131" s="917"/>
      <c r="Y1131" s="917"/>
      <c r="Z1131" s="917"/>
      <c r="AA1131" s="917"/>
      <c r="AB1131" s="917"/>
      <c r="AC1131" s="917"/>
      <c r="AD1131" s="917"/>
      <c r="AE1131" s="917"/>
      <c r="AF1131" s="917"/>
      <c r="AG1131" s="917"/>
      <c r="AH1131" s="917"/>
      <c r="AI1131" s="917"/>
      <c r="AJ1131" s="917"/>
      <c r="AK1131" s="917"/>
      <c r="AL1131" s="917"/>
      <c r="AM1131" s="917"/>
      <c r="AN1131" s="917"/>
      <c r="AO1131" s="918"/>
      <c r="AP1131" s="935"/>
      <c r="AQ1131" s="936"/>
      <c r="AR1131" s="936"/>
      <c r="AS1131" s="937"/>
      <c r="AT1131" s="941"/>
      <c r="AU1131" s="942"/>
      <c r="AV1131" s="942"/>
      <c r="AW1131" s="943"/>
    </row>
    <row r="1132" spans="1:49" ht="14.25" hidden="1" customHeight="1">
      <c r="A1132" s="931"/>
      <c r="B1132" s="916"/>
      <c r="C1132" s="917"/>
      <c r="D1132" s="917"/>
      <c r="E1132" s="917"/>
      <c r="F1132" s="917"/>
      <c r="G1132" s="917"/>
      <c r="H1132" s="917"/>
      <c r="I1132" s="917"/>
      <c r="J1132" s="917"/>
      <c r="K1132" s="917"/>
      <c r="L1132" s="917"/>
      <c r="M1132" s="917"/>
      <c r="N1132" s="917"/>
      <c r="O1132" s="917"/>
      <c r="P1132" s="917"/>
      <c r="Q1132" s="917"/>
      <c r="R1132" s="917"/>
      <c r="S1132" s="917"/>
      <c r="T1132" s="917"/>
      <c r="U1132" s="918"/>
      <c r="V1132" s="916"/>
      <c r="W1132" s="917"/>
      <c r="X1132" s="917"/>
      <c r="Y1132" s="917"/>
      <c r="Z1132" s="917"/>
      <c r="AA1132" s="917"/>
      <c r="AB1132" s="917"/>
      <c r="AC1132" s="917"/>
      <c r="AD1132" s="917"/>
      <c r="AE1132" s="917"/>
      <c r="AF1132" s="917"/>
      <c r="AG1132" s="917"/>
      <c r="AH1132" s="917"/>
      <c r="AI1132" s="917"/>
      <c r="AJ1132" s="917"/>
      <c r="AK1132" s="917"/>
      <c r="AL1132" s="917"/>
      <c r="AM1132" s="917"/>
      <c r="AN1132" s="917"/>
      <c r="AO1132" s="918"/>
      <c r="AP1132" s="944" t="s">
        <v>993</v>
      </c>
      <c r="AQ1132" s="945"/>
      <c r="AR1132" s="945"/>
      <c r="AS1132" s="945"/>
      <c r="AT1132" s="938"/>
      <c r="AU1132" s="939"/>
      <c r="AV1132" s="939"/>
      <c r="AW1132" s="940"/>
    </row>
    <row r="1133" spans="1:49" ht="14.25" hidden="1" customHeight="1">
      <c r="A1133" s="931"/>
      <c r="B1133" s="916"/>
      <c r="C1133" s="917"/>
      <c r="D1133" s="917"/>
      <c r="E1133" s="917"/>
      <c r="F1133" s="917"/>
      <c r="G1133" s="917"/>
      <c r="H1133" s="917"/>
      <c r="I1133" s="917"/>
      <c r="J1133" s="917"/>
      <c r="K1133" s="917"/>
      <c r="L1133" s="917"/>
      <c r="M1133" s="917"/>
      <c r="N1133" s="917"/>
      <c r="O1133" s="917"/>
      <c r="P1133" s="917"/>
      <c r="Q1133" s="917"/>
      <c r="R1133" s="917"/>
      <c r="S1133" s="917"/>
      <c r="T1133" s="917"/>
      <c r="U1133" s="918"/>
      <c r="V1133" s="916"/>
      <c r="W1133" s="917"/>
      <c r="X1133" s="917"/>
      <c r="Y1133" s="917"/>
      <c r="Z1133" s="917"/>
      <c r="AA1133" s="917"/>
      <c r="AB1133" s="917"/>
      <c r="AC1133" s="917"/>
      <c r="AD1133" s="917"/>
      <c r="AE1133" s="917"/>
      <c r="AF1133" s="917"/>
      <c r="AG1133" s="917"/>
      <c r="AH1133" s="917"/>
      <c r="AI1133" s="917"/>
      <c r="AJ1133" s="917"/>
      <c r="AK1133" s="917"/>
      <c r="AL1133" s="917"/>
      <c r="AM1133" s="917"/>
      <c r="AN1133" s="917"/>
      <c r="AO1133" s="918"/>
      <c r="AP1133" s="944"/>
      <c r="AQ1133" s="945"/>
      <c r="AR1133" s="945"/>
      <c r="AS1133" s="945"/>
      <c r="AT1133" s="941"/>
      <c r="AU1133" s="942"/>
      <c r="AV1133" s="942"/>
      <c r="AW1133" s="943"/>
    </row>
    <row r="1134" spans="1:49" ht="14.25" hidden="1" customHeight="1">
      <c r="A1134" s="931"/>
      <c r="B1134" s="919"/>
      <c r="C1134" s="920"/>
      <c r="D1134" s="920"/>
      <c r="E1134" s="920"/>
      <c r="F1134" s="920"/>
      <c r="G1134" s="920"/>
      <c r="H1134" s="920"/>
      <c r="I1134" s="920"/>
      <c r="J1134" s="920"/>
      <c r="K1134" s="920"/>
      <c r="L1134" s="920"/>
      <c r="M1134" s="920"/>
      <c r="N1134" s="920"/>
      <c r="O1134" s="920"/>
      <c r="P1134" s="920"/>
      <c r="Q1134" s="920"/>
      <c r="R1134" s="920"/>
      <c r="S1134" s="920"/>
      <c r="T1134" s="920"/>
      <c r="U1134" s="921"/>
      <c r="V1134" s="919"/>
      <c r="W1134" s="920"/>
      <c r="X1134" s="920"/>
      <c r="Y1134" s="920"/>
      <c r="Z1134" s="920"/>
      <c r="AA1134" s="920"/>
      <c r="AB1134" s="920"/>
      <c r="AC1134" s="920"/>
      <c r="AD1134" s="920"/>
      <c r="AE1134" s="920"/>
      <c r="AF1134" s="920"/>
      <c r="AG1134" s="920"/>
      <c r="AH1134" s="920"/>
      <c r="AI1134" s="920"/>
      <c r="AJ1134" s="920"/>
      <c r="AK1134" s="920"/>
      <c r="AL1134" s="920"/>
      <c r="AM1134" s="920"/>
      <c r="AN1134" s="920"/>
      <c r="AO1134" s="921"/>
      <c r="AP1134" s="946" t="str">
        <f t="array" aca="1" ref="AP1134" ca="1">IF(RepairsPhotoIdentifier158="","",IF(INDIRECT("PropertyInspectionCatagoryPhoto"&amp;RIGHT("0"&amp;RepairsPhotoIdentifier158,2))="","",INDIRECT("PropertyInspectionCatagoryPhoto"&amp;RIGHT("0"&amp;RepairsPhotoIdentifier158,2))))</f>
        <v/>
      </c>
      <c r="AQ1134" s="962"/>
      <c r="AR1134" s="962"/>
      <c r="AS1134" s="962"/>
      <c r="AT1134" s="962"/>
      <c r="AU1134" s="962"/>
      <c r="AV1134" s="962"/>
      <c r="AW1134" s="963"/>
    </row>
    <row r="1135" spans="1:49" ht="14.25" hidden="1" customHeight="1">
      <c r="A1135" s="931">
        <v>159</v>
      </c>
      <c r="B1135" s="913"/>
      <c r="C1135" s="914"/>
      <c r="D1135" s="914"/>
      <c r="E1135" s="914"/>
      <c r="F1135" s="914"/>
      <c r="G1135" s="914"/>
      <c r="H1135" s="914"/>
      <c r="I1135" s="914"/>
      <c r="J1135" s="914"/>
      <c r="K1135" s="914"/>
      <c r="L1135" s="914"/>
      <c r="M1135" s="914"/>
      <c r="N1135" s="914"/>
      <c r="O1135" s="914"/>
      <c r="P1135" s="914"/>
      <c r="Q1135" s="914"/>
      <c r="R1135" s="914"/>
      <c r="S1135" s="914"/>
      <c r="T1135" s="914"/>
      <c r="U1135" s="915"/>
      <c r="V1135" s="913"/>
      <c r="W1135" s="914"/>
      <c r="X1135" s="914"/>
      <c r="Y1135" s="914"/>
      <c r="Z1135" s="914"/>
      <c r="AA1135" s="914"/>
      <c r="AB1135" s="914"/>
      <c r="AC1135" s="914"/>
      <c r="AD1135" s="914"/>
      <c r="AE1135" s="914"/>
      <c r="AF1135" s="914"/>
      <c r="AG1135" s="914"/>
      <c r="AH1135" s="914"/>
      <c r="AI1135" s="914"/>
      <c r="AJ1135" s="914"/>
      <c r="AK1135" s="914"/>
      <c r="AL1135" s="914"/>
      <c r="AM1135" s="914"/>
      <c r="AN1135" s="914"/>
      <c r="AO1135" s="915"/>
      <c r="AP1135" s="450" t="s">
        <v>990</v>
      </c>
      <c r="AQ1135" s="451"/>
      <c r="AR1135" s="451"/>
      <c r="AS1135" s="452"/>
      <c r="AT1135" s="932"/>
      <c r="AU1135" s="933"/>
      <c r="AV1135" s="933"/>
      <c r="AW1135" s="934"/>
    </row>
    <row r="1136" spans="1:49" ht="14.25" hidden="1" customHeight="1">
      <c r="A1136" s="931"/>
      <c r="B1136" s="916"/>
      <c r="C1136" s="917"/>
      <c r="D1136" s="917"/>
      <c r="E1136" s="917"/>
      <c r="F1136" s="917"/>
      <c r="G1136" s="917"/>
      <c r="H1136" s="917"/>
      <c r="I1136" s="917"/>
      <c r="J1136" s="917"/>
      <c r="K1136" s="917"/>
      <c r="L1136" s="917"/>
      <c r="M1136" s="917"/>
      <c r="N1136" s="917"/>
      <c r="O1136" s="917"/>
      <c r="P1136" s="917"/>
      <c r="Q1136" s="917"/>
      <c r="R1136" s="917"/>
      <c r="S1136" s="917"/>
      <c r="T1136" s="917"/>
      <c r="U1136" s="918"/>
      <c r="V1136" s="916"/>
      <c r="W1136" s="917"/>
      <c r="X1136" s="917"/>
      <c r="Y1136" s="917"/>
      <c r="Z1136" s="917"/>
      <c r="AA1136" s="917"/>
      <c r="AB1136" s="917"/>
      <c r="AC1136" s="917"/>
      <c r="AD1136" s="917"/>
      <c r="AE1136" s="917"/>
      <c r="AF1136" s="917"/>
      <c r="AG1136" s="917"/>
      <c r="AH1136" s="917"/>
      <c r="AI1136" s="917"/>
      <c r="AJ1136" s="917"/>
      <c r="AK1136" s="917"/>
      <c r="AL1136" s="917"/>
      <c r="AM1136" s="917"/>
      <c r="AN1136" s="917"/>
      <c r="AO1136" s="918"/>
      <c r="AP1136" s="453" t="s">
        <v>994</v>
      </c>
      <c r="AQ1136" s="262"/>
      <c r="AR1136" s="262"/>
      <c r="AS1136" s="262"/>
      <c r="AT1136" s="910"/>
      <c r="AU1136" s="911"/>
      <c r="AV1136" s="911"/>
      <c r="AW1136" s="912"/>
    </row>
    <row r="1137" spans="1:49" ht="14.25" hidden="1" customHeight="1">
      <c r="A1137" s="931"/>
      <c r="B1137" s="916"/>
      <c r="C1137" s="917"/>
      <c r="D1137" s="917"/>
      <c r="E1137" s="917"/>
      <c r="F1137" s="917"/>
      <c r="G1137" s="917"/>
      <c r="H1137" s="917"/>
      <c r="I1137" s="917"/>
      <c r="J1137" s="917"/>
      <c r="K1137" s="917"/>
      <c r="L1137" s="917"/>
      <c r="M1137" s="917"/>
      <c r="N1137" s="917"/>
      <c r="O1137" s="917"/>
      <c r="P1137" s="917"/>
      <c r="Q1137" s="917"/>
      <c r="R1137" s="917"/>
      <c r="S1137" s="917"/>
      <c r="T1137" s="917"/>
      <c r="U1137" s="918"/>
      <c r="V1137" s="916"/>
      <c r="W1137" s="917"/>
      <c r="X1137" s="917"/>
      <c r="Y1137" s="917"/>
      <c r="Z1137" s="917"/>
      <c r="AA1137" s="917"/>
      <c r="AB1137" s="917"/>
      <c r="AC1137" s="917"/>
      <c r="AD1137" s="917"/>
      <c r="AE1137" s="917"/>
      <c r="AF1137" s="917"/>
      <c r="AG1137" s="917"/>
      <c r="AH1137" s="917"/>
      <c r="AI1137" s="917"/>
      <c r="AJ1137" s="917"/>
      <c r="AK1137" s="917"/>
      <c r="AL1137" s="917"/>
      <c r="AM1137" s="917"/>
      <c r="AN1137" s="917"/>
      <c r="AO1137" s="918"/>
      <c r="AP1137" s="935" t="s">
        <v>992</v>
      </c>
      <c r="AQ1137" s="936"/>
      <c r="AR1137" s="936"/>
      <c r="AS1137" s="937"/>
      <c r="AT1137" s="938"/>
      <c r="AU1137" s="939"/>
      <c r="AV1137" s="939"/>
      <c r="AW1137" s="940"/>
    </row>
    <row r="1138" spans="1:49" ht="14.25" hidden="1" customHeight="1">
      <c r="A1138" s="931"/>
      <c r="B1138" s="916"/>
      <c r="C1138" s="917"/>
      <c r="D1138" s="917"/>
      <c r="E1138" s="917"/>
      <c r="F1138" s="917"/>
      <c r="G1138" s="917"/>
      <c r="H1138" s="917"/>
      <c r="I1138" s="917"/>
      <c r="J1138" s="917"/>
      <c r="K1138" s="917"/>
      <c r="L1138" s="917"/>
      <c r="M1138" s="917"/>
      <c r="N1138" s="917"/>
      <c r="O1138" s="917"/>
      <c r="P1138" s="917"/>
      <c r="Q1138" s="917"/>
      <c r="R1138" s="917"/>
      <c r="S1138" s="917"/>
      <c r="T1138" s="917"/>
      <c r="U1138" s="918"/>
      <c r="V1138" s="916"/>
      <c r="W1138" s="917"/>
      <c r="X1138" s="917"/>
      <c r="Y1138" s="917"/>
      <c r="Z1138" s="917"/>
      <c r="AA1138" s="917"/>
      <c r="AB1138" s="917"/>
      <c r="AC1138" s="917"/>
      <c r="AD1138" s="917"/>
      <c r="AE1138" s="917"/>
      <c r="AF1138" s="917"/>
      <c r="AG1138" s="917"/>
      <c r="AH1138" s="917"/>
      <c r="AI1138" s="917"/>
      <c r="AJ1138" s="917"/>
      <c r="AK1138" s="917"/>
      <c r="AL1138" s="917"/>
      <c r="AM1138" s="917"/>
      <c r="AN1138" s="917"/>
      <c r="AO1138" s="918"/>
      <c r="AP1138" s="935"/>
      <c r="AQ1138" s="936"/>
      <c r="AR1138" s="936"/>
      <c r="AS1138" s="937"/>
      <c r="AT1138" s="941"/>
      <c r="AU1138" s="942"/>
      <c r="AV1138" s="942"/>
      <c r="AW1138" s="943"/>
    </row>
    <row r="1139" spans="1:49" ht="14.25" hidden="1" customHeight="1">
      <c r="A1139" s="931"/>
      <c r="B1139" s="916"/>
      <c r="C1139" s="917"/>
      <c r="D1139" s="917"/>
      <c r="E1139" s="917"/>
      <c r="F1139" s="917"/>
      <c r="G1139" s="917"/>
      <c r="H1139" s="917"/>
      <c r="I1139" s="917"/>
      <c r="J1139" s="917"/>
      <c r="K1139" s="917"/>
      <c r="L1139" s="917"/>
      <c r="M1139" s="917"/>
      <c r="N1139" s="917"/>
      <c r="O1139" s="917"/>
      <c r="P1139" s="917"/>
      <c r="Q1139" s="917"/>
      <c r="R1139" s="917"/>
      <c r="S1139" s="917"/>
      <c r="T1139" s="917"/>
      <c r="U1139" s="918"/>
      <c r="V1139" s="916"/>
      <c r="W1139" s="917"/>
      <c r="X1139" s="917"/>
      <c r="Y1139" s="917"/>
      <c r="Z1139" s="917"/>
      <c r="AA1139" s="917"/>
      <c r="AB1139" s="917"/>
      <c r="AC1139" s="917"/>
      <c r="AD1139" s="917"/>
      <c r="AE1139" s="917"/>
      <c r="AF1139" s="917"/>
      <c r="AG1139" s="917"/>
      <c r="AH1139" s="917"/>
      <c r="AI1139" s="917"/>
      <c r="AJ1139" s="917"/>
      <c r="AK1139" s="917"/>
      <c r="AL1139" s="917"/>
      <c r="AM1139" s="917"/>
      <c r="AN1139" s="917"/>
      <c r="AO1139" s="918"/>
      <c r="AP1139" s="944" t="s">
        <v>993</v>
      </c>
      <c r="AQ1139" s="945"/>
      <c r="AR1139" s="945"/>
      <c r="AS1139" s="945"/>
      <c r="AT1139" s="938"/>
      <c r="AU1139" s="939"/>
      <c r="AV1139" s="939"/>
      <c r="AW1139" s="940"/>
    </row>
    <row r="1140" spans="1:49" ht="14.25" hidden="1" customHeight="1">
      <c r="A1140" s="931"/>
      <c r="B1140" s="916"/>
      <c r="C1140" s="917"/>
      <c r="D1140" s="917"/>
      <c r="E1140" s="917"/>
      <c r="F1140" s="917"/>
      <c r="G1140" s="917"/>
      <c r="H1140" s="917"/>
      <c r="I1140" s="917"/>
      <c r="J1140" s="917"/>
      <c r="K1140" s="917"/>
      <c r="L1140" s="917"/>
      <c r="M1140" s="917"/>
      <c r="N1140" s="917"/>
      <c r="O1140" s="917"/>
      <c r="P1140" s="917"/>
      <c r="Q1140" s="917"/>
      <c r="R1140" s="917"/>
      <c r="S1140" s="917"/>
      <c r="T1140" s="917"/>
      <c r="U1140" s="918"/>
      <c r="V1140" s="916"/>
      <c r="W1140" s="917"/>
      <c r="X1140" s="917"/>
      <c r="Y1140" s="917"/>
      <c r="Z1140" s="917"/>
      <c r="AA1140" s="917"/>
      <c r="AB1140" s="917"/>
      <c r="AC1140" s="917"/>
      <c r="AD1140" s="917"/>
      <c r="AE1140" s="917"/>
      <c r="AF1140" s="917"/>
      <c r="AG1140" s="917"/>
      <c r="AH1140" s="917"/>
      <c r="AI1140" s="917"/>
      <c r="AJ1140" s="917"/>
      <c r="AK1140" s="917"/>
      <c r="AL1140" s="917"/>
      <c r="AM1140" s="917"/>
      <c r="AN1140" s="917"/>
      <c r="AO1140" s="918"/>
      <c r="AP1140" s="944"/>
      <c r="AQ1140" s="945"/>
      <c r="AR1140" s="945"/>
      <c r="AS1140" s="945"/>
      <c r="AT1140" s="941"/>
      <c r="AU1140" s="942"/>
      <c r="AV1140" s="942"/>
      <c r="AW1140" s="943"/>
    </row>
    <row r="1141" spans="1:49" ht="14.25" hidden="1" customHeight="1">
      <c r="A1141" s="931"/>
      <c r="B1141" s="919"/>
      <c r="C1141" s="920"/>
      <c r="D1141" s="920"/>
      <c r="E1141" s="920"/>
      <c r="F1141" s="920"/>
      <c r="G1141" s="920"/>
      <c r="H1141" s="920"/>
      <c r="I1141" s="920"/>
      <c r="J1141" s="920"/>
      <c r="K1141" s="920"/>
      <c r="L1141" s="920"/>
      <c r="M1141" s="920"/>
      <c r="N1141" s="920"/>
      <c r="O1141" s="920"/>
      <c r="P1141" s="920"/>
      <c r="Q1141" s="920"/>
      <c r="R1141" s="920"/>
      <c r="S1141" s="920"/>
      <c r="T1141" s="920"/>
      <c r="U1141" s="921"/>
      <c r="V1141" s="919"/>
      <c r="W1141" s="920"/>
      <c r="X1141" s="920"/>
      <c r="Y1141" s="920"/>
      <c r="Z1141" s="920"/>
      <c r="AA1141" s="920"/>
      <c r="AB1141" s="920"/>
      <c r="AC1141" s="920"/>
      <c r="AD1141" s="920"/>
      <c r="AE1141" s="920"/>
      <c r="AF1141" s="920"/>
      <c r="AG1141" s="920"/>
      <c r="AH1141" s="920"/>
      <c r="AI1141" s="920"/>
      <c r="AJ1141" s="920"/>
      <c r="AK1141" s="920"/>
      <c r="AL1141" s="920"/>
      <c r="AM1141" s="920"/>
      <c r="AN1141" s="920"/>
      <c r="AO1141" s="921"/>
      <c r="AP1141" s="946" t="str">
        <f t="array" aca="1" ref="AP1141" ca="1">IF(RepairsPhotoIdentifier159="","",IF(INDIRECT("PropertyInspectionCatagoryPhoto"&amp;RIGHT("0"&amp;RepairsPhotoIdentifier159,2))="","",INDIRECT("PropertyInspectionCatagoryPhoto"&amp;RIGHT("0"&amp;RepairsPhotoIdentifier159,2))))</f>
        <v/>
      </c>
      <c r="AQ1141" s="962"/>
      <c r="AR1141" s="962"/>
      <c r="AS1141" s="962"/>
      <c r="AT1141" s="962"/>
      <c r="AU1141" s="962"/>
      <c r="AV1141" s="962"/>
      <c r="AW1141" s="963"/>
    </row>
    <row r="1142" spans="1:49" ht="14.25" hidden="1" customHeight="1">
      <c r="A1142" s="931">
        <v>160</v>
      </c>
      <c r="B1142" s="913"/>
      <c r="C1142" s="914"/>
      <c r="D1142" s="914"/>
      <c r="E1142" s="914"/>
      <c r="F1142" s="914"/>
      <c r="G1142" s="914"/>
      <c r="H1142" s="914"/>
      <c r="I1142" s="914"/>
      <c r="J1142" s="914"/>
      <c r="K1142" s="914"/>
      <c r="L1142" s="914"/>
      <c r="M1142" s="914"/>
      <c r="N1142" s="914"/>
      <c r="O1142" s="914"/>
      <c r="P1142" s="914"/>
      <c r="Q1142" s="914"/>
      <c r="R1142" s="914"/>
      <c r="S1142" s="914"/>
      <c r="T1142" s="914"/>
      <c r="U1142" s="915"/>
      <c r="V1142" s="913"/>
      <c r="W1142" s="914"/>
      <c r="X1142" s="914"/>
      <c r="Y1142" s="914"/>
      <c r="Z1142" s="914"/>
      <c r="AA1142" s="914"/>
      <c r="AB1142" s="914"/>
      <c r="AC1142" s="914"/>
      <c r="AD1142" s="914"/>
      <c r="AE1142" s="914"/>
      <c r="AF1142" s="914"/>
      <c r="AG1142" s="914"/>
      <c r="AH1142" s="914"/>
      <c r="AI1142" s="914"/>
      <c r="AJ1142" s="914"/>
      <c r="AK1142" s="914"/>
      <c r="AL1142" s="914"/>
      <c r="AM1142" s="914"/>
      <c r="AN1142" s="914"/>
      <c r="AO1142" s="915"/>
      <c r="AP1142" s="450" t="s">
        <v>990</v>
      </c>
      <c r="AQ1142" s="451"/>
      <c r="AR1142" s="451"/>
      <c r="AS1142" s="452"/>
      <c r="AT1142" s="932"/>
      <c r="AU1142" s="933"/>
      <c r="AV1142" s="933"/>
      <c r="AW1142" s="934"/>
    </row>
    <row r="1143" spans="1:49" ht="14.25" hidden="1" customHeight="1">
      <c r="A1143" s="931"/>
      <c r="B1143" s="916"/>
      <c r="C1143" s="917"/>
      <c r="D1143" s="917"/>
      <c r="E1143" s="917"/>
      <c r="F1143" s="917"/>
      <c r="G1143" s="917"/>
      <c r="H1143" s="917"/>
      <c r="I1143" s="917"/>
      <c r="J1143" s="917"/>
      <c r="K1143" s="917"/>
      <c r="L1143" s="917"/>
      <c r="M1143" s="917"/>
      <c r="N1143" s="917"/>
      <c r="O1143" s="917"/>
      <c r="P1143" s="917"/>
      <c r="Q1143" s="917"/>
      <c r="R1143" s="917"/>
      <c r="S1143" s="917"/>
      <c r="T1143" s="917"/>
      <c r="U1143" s="918"/>
      <c r="V1143" s="916"/>
      <c r="W1143" s="917"/>
      <c r="X1143" s="917"/>
      <c r="Y1143" s="917"/>
      <c r="Z1143" s="917"/>
      <c r="AA1143" s="917"/>
      <c r="AB1143" s="917"/>
      <c r="AC1143" s="917"/>
      <c r="AD1143" s="917"/>
      <c r="AE1143" s="917"/>
      <c r="AF1143" s="917"/>
      <c r="AG1143" s="917"/>
      <c r="AH1143" s="917"/>
      <c r="AI1143" s="917"/>
      <c r="AJ1143" s="917"/>
      <c r="AK1143" s="917"/>
      <c r="AL1143" s="917"/>
      <c r="AM1143" s="917"/>
      <c r="AN1143" s="917"/>
      <c r="AO1143" s="918"/>
      <c r="AP1143" s="453" t="s">
        <v>991</v>
      </c>
      <c r="AQ1143" s="262"/>
      <c r="AR1143" s="262"/>
      <c r="AS1143" s="262"/>
      <c r="AT1143" s="910"/>
      <c r="AU1143" s="911"/>
      <c r="AV1143" s="911"/>
      <c r="AW1143" s="912"/>
    </row>
    <row r="1144" spans="1:49" ht="14.25" hidden="1" customHeight="1">
      <c r="A1144" s="931"/>
      <c r="B1144" s="916"/>
      <c r="C1144" s="917"/>
      <c r="D1144" s="917"/>
      <c r="E1144" s="917"/>
      <c r="F1144" s="917"/>
      <c r="G1144" s="917"/>
      <c r="H1144" s="917"/>
      <c r="I1144" s="917"/>
      <c r="J1144" s="917"/>
      <c r="K1144" s="917"/>
      <c r="L1144" s="917"/>
      <c r="M1144" s="917"/>
      <c r="N1144" s="917"/>
      <c r="O1144" s="917"/>
      <c r="P1144" s="917"/>
      <c r="Q1144" s="917"/>
      <c r="R1144" s="917"/>
      <c r="S1144" s="917"/>
      <c r="T1144" s="917"/>
      <c r="U1144" s="918"/>
      <c r="V1144" s="916"/>
      <c r="W1144" s="917"/>
      <c r="X1144" s="917"/>
      <c r="Y1144" s="917"/>
      <c r="Z1144" s="917"/>
      <c r="AA1144" s="917"/>
      <c r="AB1144" s="917"/>
      <c r="AC1144" s="917"/>
      <c r="AD1144" s="917"/>
      <c r="AE1144" s="917"/>
      <c r="AF1144" s="917"/>
      <c r="AG1144" s="917"/>
      <c r="AH1144" s="917"/>
      <c r="AI1144" s="917"/>
      <c r="AJ1144" s="917"/>
      <c r="AK1144" s="917"/>
      <c r="AL1144" s="917"/>
      <c r="AM1144" s="917"/>
      <c r="AN1144" s="917"/>
      <c r="AO1144" s="918"/>
      <c r="AP1144" s="935" t="s">
        <v>992</v>
      </c>
      <c r="AQ1144" s="936"/>
      <c r="AR1144" s="936"/>
      <c r="AS1144" s="937"/>
      <c r="AT1144" s="938"/>
      <c r="AU1144" s="939"/>
      <c r="AV1144" s="939"/>
      <c r="AW1144" s="940"/>
    </row>
    <row r="1145" spans="1:49" ht="14.25" hidden="1" customHeight="1">
      <c r="A1145" s="931"/>
      <c r="B1145" s="916"/>
      <c r="C1145" s="917"/>
      <c r="D1145" s="917"/>
      <c r="E1145" s="917"/>
      <c r="F1145" s="917"/>
      <c r="G1145" s="917"/>
      <c r="H1145" s="917"/>
      <c r="I1145" s="917"/>
      <c r="J1145" s="917"/>
      <c r="K1145" s="917"/>
      <c r="L1145" s="917"/>
      <c r="M1145" s="917"/>
      <c r="N1145" s="917"/>
      <c r="O1145" s="917"/>
      <c r="P1145" s="917"/>
      <c r="Q1145" s="917"/>
      <c r="R1145" s="917"/>
      <c r="S1145" s="917"/>
      <c r="T1145" s="917"/>
      <c r="U1145" s="918"/>
      <c r="V1145" s="916"/>
      <c r="W1145" s="917"/>
      <c r="X1145" s="917"/>
      <c r="Y1145" s="917"/>
      <c r="Z1145" s="917"/>
      <c r="AA1145" s="917"/>
      <c r="AB1145" s="917"/>
      <c r="AC1145" s="917"/>
      <c r="AD1145" s="917"/>
      <c r="AE1145" s="917"/>
      <c r="AF1145" s="917"/>
      <c r="AG1145" s="917"/>
      <c r="AH1145" s="917"/>
      <c r="AI1145" s="917"/>
      <c r="AJ1145" s="917"/>
      <c r="AK1145" s="917"/>
      <c r="AL1145" s="917"/>
      <c r="AM1145" s="917"/>
      <c r="AN1145" s="917"/>
      <c r="AO1145" s="918"/>
      <c r="AP1145" s="935"/>
      <c r="AQ1145" s="936"/>
      <c r="AR1145" s="936"/>
      <c r="AS1145" s="937"/>
      <c r="AT1145" s="941"/>
      <c r="AU1145" s="942"/>
      <c r="AV1145" s="942"/>
      <c r="AW1145" s="943"/>
    </row>
    <row r="1146" spans="1:49" ht="14.25" hidden="1" customHeight="1">
      <c r="A1146" s="931"/>
      <c r="B1146" s="916"/>
      <c r="C1146" s="917"/>
      <c r="D1146" s="917"/>
      <c r="E1146" s="917"/>
      <c r="F1146" s="917"/>
      <c r="G1146" s="917"/>
      <c r="H1146" s="917"/>
      <c r="I1146" s="917"/>
      <c r="J1146" s="917"/>
      <c r="K1146" s="917"/>
      <c r="L1146" s="917"/>
      <c r="M1146" s="917"/>
      <c r="N1146" s="917"/>
      <c r="O1146" s="917"/>
      <c r="P1146" s="917"/>
      <c r="Q1146" s="917"/>
      <c r="R1146" s="917"/>
      <c r="S1146" s="917"/>
      <c r="T1146" s="917"/>
      <c r="U1146" s="918"/>
      <c r="V1146" s="916"/>
      <c r="W1146" s="917"/>
      <c r="X1146" s="917"/>
      <c r="Y1146" s="917"/>
      <c r="Z1146" s="917"/>
      <c r="AA1146" s="917"/>
      <c r="AB1146" s="917"/>
      <c r="AC1146" s="917"/>
      <c r="AD1146" s="917"/>
      <c r="AE1146" s="917"/>
      <c r="AF1146" s="917"/>
      <c r="AG1146" s="917"/>
      <c r="AH1146" s="917"/>
      <c r="AI1146" s="917"/>
      <c r="AJ1146" s="917"/>
      <c r="AK1146" s="917"/>
      <c r="AL1146" s="917"/>
      <c r="AM1146" s="917"/>
      <c r="AN1146" s="917"/>
      <c r="AO1146" s="918"/>
      <c r="AP1146" s="944" t="s">
        <v>993</v>
      </c>
      <c r="AQ1146" s="945"/>
      <c r="AR1146" s="945"/>
      <c r="AS1146" s="945"/>
      <c r="AT1146" s="938"/>
      <c r="AU1146" s="939"/>
      <c r="AV1146" s="939"/>
      <c r="AW1146" s="940"/>
    </row>
    <row r="1147" spans="1:49" ht="14.25" hidden="1" customHeight="1">
      <c r="A1147" s="931"/>
      <c r="B1147" s="916"/>
      <c r="C1147" s="917"/>
      <c r="D1147" s="917"/>
      <c r="E1147" s="917"/>
      <c r="F1147" s="917"/>
      <c r="G1147" s="917"/>
      <c r="H1147" s="917"/>
      <c r="I1147" s="917"/>
      <c r="J1147" s="917"/>
      <c r="K1147" s="917"/>
      <c r="L1147" s="917"/>
      <c r="M1147" s="917"/>
      <c r="N1147" s="917"/>
      <c r="O1147" s="917"/>
      <c r="P1147" s="917"/>
      <c r="Q1147" s="917"/>
      <c r="R1147" s="917"/>
      <c r="S1147" s="917"/>
      <c r="T1147" s="917"/>
      <c r="U1147" s="918"/>
      <c r="V1147" s="916"/>
      <c r="W1147" s="917"/>
      <c r="X1147" s="917"/>
      <c r="Y1147" s="917"/>
      <c r="Z1147" s="917"/>
      <c r="AA1147" s="917"/>
      <c r="AB1147" s="917"/>
      <c r="AC1147" s="917"/>
      <c r="AD1147" s="917"/>
      <c r="AE1147" s="917"/>
      <c r="AF1147" s="917"/>
      <c r="AG1147" s="917"/>
      <c r="AH1147" s="917"/>
      <c r="AI1147" s="917"/>
      <c r="AJ1147" s="917"/>
      <c r="AK1147" s="917"/>
      <c r="AL1147" s="917"/>
      <c r="AM1147" s="917"/>
      <c r="AN1147" s="917"/>
      <c r="AO1147" s="918"/>
      <c r="AP1147" s="944"/>
      <c r="AQ1147" s="945"/>
      <c r="AR1147" s="945"/>
      <c r="AS1147" s="945"/>
      <c r="AT1147" s="941"/>
      <c r="AU1147" s="942"/>
      <c r="AV1147" s="942"/>
      <c r="AW1147" s="943"/>
    </row>
    <row r="1148" spans="1:49" ht="14.25" hidden="1" customHeight="1">
      <c r="A1148" s="931"/>
      <c r="B1148" s="919"/>
      <c r="C1148" s="920"/>
      <c r="D1148" s="920"/>
      <c r="E1148" s="920"/>
      <c r="F1148" s="920"/>
      <c r="G1148" s="920"/>
      <c r="H1148" s="920"/>
      <c r="I1148" s="920"/>
      <c r="J1148" s="920"/>
      <c r="K1148" s="920"/>
      <c r="L1148" s="920"/>
      <c r="M1148" s="920"/>
      <c r="N1148" s="920"/>
      <c r="O1148" s="920"/>
      <c r="P1148" s="920"/>
      <c r="Q1148" s="920"/>
      <c r="R1148" s="920"/>
      <c r="S1148" s="920"/>
      <c r="T1148" s="920"/>
      <c r="U1148" s="921"/>
      <c r="V1148" s="919"/>
      <c r="W1148" s="920"/>
      <c r="X1148" s="920"/>
      <c r="Y1148" s="920"/>
      <c r="Z1148" s="920"/>
      <c r="AA1148" s="920"/>
      <c r="AB1148" s="920"/>
      <c r="AC1148" s="920"/>
      <c r="AD1148" s="920"/>
      <c r="AE1148" s="920"/>
      <c r="AF1148" s="920"/>
      <c r="AG1148" s="920"/>
      <c r="AH1148" s="920"/>
      <c r="AI1148" s="920"/>
      <c r="AJ1148" s="920"/>
      <c r="AK1148" s="920"/>
      <c r="AL1148" s="920"/>
      <c r="AM1148" s="920"/>
      <c r="AN1148" s="920"/>
      <c r="AO1148" s="921"/>
      <c r="AP1148" s="946" t="str">
        <f t="array" aca="1" ref="AP1148" ca="1">IF(RepairsPhotoIdentifier160="","",IF(INDIRECT("PropertyInspectionCatagoryPhoto"&amp;RIGHT("0"&amp;RepairsPhotoIdentifier160,2))="","",INDIRECT("PropertyInspectionCatagoryPhoto"&amp;RIGHT("0"&amp;RepairsPhotoIdentifier160,2))))</f>
        <v/>
      </c>
      <c r="AQ1148" s="962"/>
      <c r="AR1148" s="962"/>
      <c r="AS1148" s="962"/>
      <c r="AT1148" s="962"/>
      <c r="AU1148" s="962"/>
      <c r="AV1148" s="962"/>
      <c r="AW1148" s="963"/>
    </row>
    <row r="1149" spans="1:49" ht="14.25" hidden="1" customHeight="1">
      <c r="A1149" s="931">
        <v>161</v>
      </c>
      <c r="B1149" s="913"/>
      <c r="C1149" s="914"/>
      <c r="D1149" s="914"/>
      <c r="E1149" s="914"/>
      <c r="F1149" s="914"/>
      <c r="G1149" s="914"/>
      <c r="H1149" s="914"/>
      <c r="I1149" s="914"/>
      <c r="J1149" s="914"/>
      <c r="K1149" s="914"/>
      <c r="L1149" s="914"/>
      <c r="M1149" s="914"/>
      <c r="N1149" s="914"/>
      <c r="O1149" s="914"/>
      <c r="P1149" s="914"/>
      <c r="Q1149" s="914"/>
      <c r="R1149" s="914"/>
      <c r="S1149" s="914"/>
      <c r="T1149" s="914"/>
      <c r="U1149" s="915"/>
      <c r="V1149" s="913"/>
      <c r="W1149" s="914"/>
      <c r="X1149" s="914"/>
      <c r="Y1149" s="914"/>
      <c r="Z1149" s="914"/>
      <c r="AA1149" s="914"/>
      <c r="AB1149" s="914"/>
      <c r="AC1149" s="914"/>
      <c r="AD1149" s="914"/>
      <c r="AE1149" s="914"/>
      <c r="AF1149" s="914"/>
      <c r="AG1149" s="914"/>
      <c r="AH1149" s="914"/>
      <c r="AI1149" s="914"/>
      <c r="AJ1149" s="914"/>
      <c r="AK1149" s="914"/>
      <c r="AL1149" s="914"/>
      <c r="AM1149" s="914"/>
      <c r="AN1149" s="914"/>
      <c r="AO1149" s="915"/>
      <c r="AP1149" s="450" t="s">
        <v>990</v>
      </c>
      <c r="AQ1149" s="451"/>
      <c r="AR1149" s="451"/>
      <c r="AS1149" s="452"/>
      <c r="AT1149" s="932"/>
      <c r="AU1149" s="933"/>
      <c r="AV1149" s="933"/>
      <c r="AW1149" s="934"/>
    </row>
    <row r="1150" spans="1:49" ht="14.25" hidden="1" customHeight="1">
      <c r="A1150" s="931"/>
      <c r="B1150" s="916"/>
      <c r="C1150" s="917"/>
      <c r="D1150" s="917"/>
      <c r="E1150" s="917"/>
      <c r="F1150" s="917"/>
      <c r="G1150" s="917"/>
      <c r="H1150" s="917"/>
      <c r="I1150" s="917"/>
      <c r="J1150" s="917"/>
      <c r="K1150" s="917"/>
      <c r="L1150" s="917"/>
      <c r="M1150" s="917"/>
      <c r="N1150" s="917"/>
      <c r="O1150" s="917"/>
      <c r="P1150" s="917"/>
      <c r="Q1150" s="917"/>
      <c r="R1150" s="917"/>
      <c r="S1150" s="917"/>
      <c r="T1150" s="917"/>
      <c r="U1150" s="918"/>
      <c r="V1150" s="916"/>
      <c r="W1150" s="917"/>
      <c r="X1150" s="917"/>
      <c r="Y1150" s="917"/>
      <c r="Z1150" s="917"/>
      <c r="AA1150" s="917"/>
      <c r="AB1150" s="917"/>
      <c r="AC1150" s="917"/>
      <c r="AD1150" s="917"/>
      <c r="AE1150" s="917"/>
      <c r="AF1150" s="917"/>
      <c r="AG1150" s="917"/>
      <c r="AH1150" s="917"/>
      <c r="AI1150" s="917"/>
      <c r="AJ1150" s="917"/>
      <c r="AK1150" s="917"/>
      <c r="AL1150" s="917"/>
      <c r="AM1150" s="917"/>
      <c r="AN1150" s="917"/>
      <c r="AO1150" s="918"/>
      <c r="AP1150" s="453" t="s">
        <v>994</v>
      </c>
      <c r="AQ1150" s="262"/>
      <c r="AR1150" s="262"/>
      <c r="AS1150" s="262"/>
      <c r="AT1150" s="910"/>
      <c r="AU1150" s="911"/>
      <c r="AV1150" s="911"/>
      <c r="AW1150" s="912"/>
    </row>
    <row r="1151" spans="1:49" ht="14.25" hidden="1" customHeight="1">
      <c r="A1151" s="931"/>
      <c r="B1151" s="916"/>
      <c r="C1151" s="917"/>
      <c r="D1151" s="917"/>
      <c r="E1151" s="917"/>
      <c r="F1151" s="917"/>
      <c r="G1151" s="917"/>
      <c r="H1151" s="917"/>
      <c r="I1151" s="917"/>
      <c r="J1151" s="917"/>
      <c r="K1151" s="917"/>
      <c r="L1151" s="917"/>
      <c r="M1151" s="917"/>
      <c r="N1151" s="917"/>
      <c r="O1151" s="917"/>
      <c r="P1151" s="917"/>
      <c r="Q1151" s="917"/>
      <c r="R1151" s="917"/>
      <c r="S1151" s="917"/>
      <c r="T1151" s="917"/>
      <c r="U1151" s="918"/>
      <c r="V1151" s="916"/>
      <c r="W1151" s="917"/>
      <c r="X1151" s="917"/>
      <c r="Y1151" s="917"/>
      <c r="Z1151" s="917"/>
      <c r="AA1151" s="917"/>
      <c r="AB1151" s="917"/>
      <c r="AC1151" s="917"/>
      <c r="AD1151" s="917"/>
      <c r="AE1151" s="917"/>
      <c r="AF1151" s="917"/>
      <c r="AG1151" s="917"/>
      <c r="AH1151" s="917"/>
      <c r="AI1151" s="917"/>
      <c r="AJ1151" s="917"/>
      <c r="AK1151" s="917"/>
      <c r="AL1151" s="917"/>
      <c r="AM1151" s="917"/>
      <c r="AN1151" s="917"/>
      <c r="AO1151" s="918"/>
      <c r="AP1151" s="935" t="s">
        <v>992</v>
      </c>
      <c r="AQ1151" s="936"/>
      <c r="AR1151" s="936"/>
      <c r="AS1151" s="937"/>
      <c r="AT1151" s="938"/>
      <c r="AU1151" s="939"/>
      <c r="AV1151" s="939"/>
      <c r="AW1151" s="940"/>
    </row>
    <row r="1152" spans="1:49" ht="14.25" hidden="1" customHeight="1">
      <c r="A1152" s="931"/>
      <c r="B1152" s="916"/>
      <c r="C1152" s="917"/>
      <c r="D1152" s="917"/>
      <c r="E1152" s="917"/>
      <c r="F1152" s="917"/>
      <c r="G1152" s="917"/>
      <c r="H1152" s="917"/>
      <c r="I1152" s="917"/>
      <c r="J1152" s="917"/>
      <c r="K1152" s="917"/>
      <c r="L1152" s="917"/>
      <c r="M1152" s="917"/>
      <c r="N1152" s="917"/>
      <c r="O1152" s="917"/>
      <c r="P1152" s="917"/>
      <c r="Q1152" s="917"/>
      <c r="R1152" s="917"/>
      <c r="S1152" s="917"/>
      <c r="T1152" s="917"/>
      <c r="U1152" s="918"/>
      <c r="V1152" s="916"/>
      <c r="W1152" s="917"/>
      <c r="X1152" s="917"/>
      <c r="Y1152" s="917"/>
      <c r="Z1152" s="917"/>
      <c r="AA1152" s="917"/>
      <c r="AB1152" s="917"/>
      <c r="AC1152" s="917"/>
      <c r="AD1152" s="917"/>
      <c r="AE1152" s="917"/>
      <c r="AF1152" s="917"/>
      <c r="AG1152" s="917"/>
      <c r="AH1152" s="917"/>
      <c r="AI1152" s="917"/>
      <c r="AJ1152" s="917"/>
      <c r="AK1152" s="917"/>
      <c r="AL1152" s="917"/>
      <c r="AM1152" s="917"/>
      <c r="AN1152" s="917"/>
      <c r="AO1152" s="918"/>
      <c r="AP1152" s="935"/>
      <c r="AQ1152" s="936"/>
      <c r="AR1152" s="936"/>
      <c r="AS1152" s="937"/>
      <c r="AT1152" s="941"/>
      <c r="AU1152" s="942"/>
      <c r="AV1152" s="942"/>
      <c r="AW1152" s="943"/>
    </row>
    <row r="1153" spans="1:49" ht="14.25" hidden="1" customHeight="1">
      <c r="A1153" s="931"/>
      <c r="B1153" s="916"/>
      <c r="C1153" s="917"/>
      <c r="D1153" s="917"/>
      <c r="E1153" s="917"/>
      <c r="F1153" s="917"/>
      <c r="G1153" s="917"/>
      <c r="H1153" s="917"/>
      <c r="I1153" s="917"/>
      <c r="J1153" s="917"/>
      <c r="K1153" s="917"/>
      <c r="L1153" s="917"/>
      <c r="M1153" s="917"/>
      <c r="N1153" s="917"/>
      <c r="O1153" s="917"/>
      <c r="P1153" s="917"/>
      <c r="Q1153" s="917"/>
      <c r="R1153" s="917"/>
      <c r="S1153" s="917"/>
      <c r="T1153" s="917"/>
      <c r="U1153" s="918"/>
      <c r="V1153" s="916"/>
      <c r="W1153" s="917"/>
      <c r="X1153" s="917"/>
      <c r="Y1153" s="917"/>
      <c r="Z1153" s="917"/>
      <c r="AA1153" s="917"/>
      <c r="AB1153" s="917"/>
      <c r="AC1153" s="917"/>
      <c r="AD1153" s="917"/>
      <c r="AE1153" s="917"/>
      <c r="AF1153" s="917"/>
      <c r="AG1153" s="917"/>
      <c r="AH1153" s="917"/>
      <c r="AI1153" s="917"/>
      <c r="AJ1153" s="917"/>
      <c r="AK1153" s="917"/>
      <c r="AL1153" s="917"/>
      <c r="AM1153" s="917"/>
      <c r="AN1153" s="917"/>
      <c r="AO1153" s="918"/>
      <c r="AP1153" s="944" t="s">
        <v>993</v>
      </c>
      <c r="AQ1153" s="945"/>
      <c r="AR1153" s="945"/>
      <c r="AS1153" s="945"/>
      <c r="AT1153" s="938"/>
      <c r="AU1153" s="939"/>
      <c r="AV1153" s="939"/>
      <c r="AW1153" s="940"/>
    </row>
    <row r="1154" spans="1:49" ht="14.25" hidden="1" customHeight="1">
      <c r="A1154" s="931"/>
      <c r="B1154" s="916"/>
      <c r="C1154" s="917"/>
      <c r="D1154" s="917"/>
      <c r="E1154" s="917"/>
      <c r="F1154" s="917"/>
      <c r="G1154" s="917"/>
      <c r="H1154" s="917"/>
      <c r="I1154" s="917"/>
      <c r="J1154" s="917"/>
      <c r="K1154" s="917"/>
      <c r="L1154" s="917"/>
      <c r="M1154" s="917"/>
      <c r="N1154" s="917"/>
      <c r="O1154" s="917"/>
      <c r="P1154" s="917"/>
      <c r="Q1154" s="917"/>
      <c r="R1154" s="917"/>
      <c r="S1154" s="917"/>
      <c r="T1154" s="917"/>
      <c r="U1154" s="918"/>
      <c r="V1154" s="916"/>
      <c r="W1154" s="917"/>
      <c r="X1154" s="917"/>
      <c r="Y1154" s="917"/>
      <c r="Z1154" s="917"/>
      <c r="AA1154" s="917"/>
      <c r="AB1154" s="917"/>
      <c r="AC1154" s="917"/>
      <c r="AD1154" s="917"/>
      <c r="AE1154" s="917"/>
      <c r="AF1154" s="917"/>
      <c r="AG1154" s="917"/>
      <c r="AH1154" s="917"/>
      <c r="AI1154" s="917"/>
      <c r="AJ1154" s="917"/>
      <c r="AK1154" s="917"/>
      <c r="AL1154" s="917"/>
      <c r="AM1154" s="917"/>
      <c r="AN1154" s="917"/>
      <c r="AO1154" s="918"/>
      <c r="AP1154" s="944"/>
      <c r="AQ1154" s="945"/>
      <c r="AR1154" s="945"/>
      <c r="AS1154" s="945"/>
      <c r="AT1154" s="941"/>
      <c r="AU1154" s="942"/>
      <c r="AV1154" s="942"/>
      <c r="AW1154" s="943"/>
    </row>
    <row r="1155" spans="1:49" ht="14.25" hidden="1" customHeight="1">
      <c r="A1155" s="931"/>
      <c r="B1155" s="919"/>
      <c r="C1155" s="920"/>
      <c r="D1155" s="920"/>
      <c r="E1155" s="920"/>
      <c r="F1155" s="920"/>
      <c r="G1155" s="920"/>
      <c r="H1155" s="920"/>
      <c r="I1155" s="920"/>
      <c r="J1155" s="920"/>
      <c r="K1155" s="920"/>
      <c r="L1155" s="920"/>
      <c r="M1155" s="920"/>
      <c r="N1155" s="920"/>
      <c r="O1155" s="920"/>
      <c r="P1155" s="920"/>
      <c r="Q1155" s="920"/>
      <c r="R1155" s="920"/>
      <c r="S1155" s="920"/>
      <c r="T1155" s="920"/>
      <c r="U1155" s="921"/>
      <c r="V1155" s="919"/>
      <c r="W1155" s="920"/>
      <c r="X1155" s="920"/>
      <c r="Y1155" s="920"/>
      <c r="Z1155" s="920"/>
      <c r="AA1155" s="920"/>
      <c r="AB1155" s="920"/>
      <c r="AC1155" s="920"/>
      <c r="AD1155" s="920"/>
      <c r="AE1155" s="920"/>
      <c r="AF1155" s="920"/>
      <c r="AG1155" s="920"/>
      <c r="AH1155" s="920"/>
      <c r="AI1155" s="920"/>
      <c r="AJ1155" s="920"/>
      <c r="AK1155" s="920"/>
      <c r="AL1155" s="920"/>
      <c r="AM1155" s="920"/>
      <c r="AN1155" s="920"/>
      <c r="AO1155" s="921"/>
      <c r="AP1155" s="946" t="str">
        <f t="array" aca="1" ref="AP1155" ca="1">IF(RepairsPhotoIdentifier161="","",IF(INDIRECT("PropertyInspectionCatagoryPhoto"&amp;RIGHT("0"&amp;RepairsPhotoIdentifier161,2))="","",INDIRECT("PropertyInspectionCatagoryPhoto"&amp;RIGHT("0"&amp;RepairsPhotoIdentifier161,2))))</f>
        <v/>
      </c>
      <c r="AQ1155" s="962"/>
      <c r="AR1155" s="962"/>
      <c r="AS1155" s="962"/>
      <c r="AT1155" s="962"/>
      <c r="AU1155" s="962"/>
      <c r="AV1155" s="962"/>
      <c r="AW1155" s="963"/>
    </row>
    <row r="1156" spans="1:49" ht="14.25" hidden="1" customHeight="1">
      <c r="A1156" s="931">
        <v>162</v>
      </c>
      <c r="B1156" s="913"/>
      <c r="C1156" s="914"/>
      <c r="D1156" s="914"/>
      <c r="E1156" s="914"/>
      <c r="F1156" s="914"/>
      <c r="G1156" s="914"/>
      <c r="H1156" s="914"/>
      <c r="I1156" s="914"/>
      <c r="J1156" s="914"/>
      <c r="K1156" s="914"/>
      <c r="L1156" s="914"/>
      <c r="M1156" s="914"/>
      <c r="N1156" s="914"/>
      <c r="O1156" s="914"/>
      <c r="P1156" s="914"/>
      <c r="Q1156" s="914"/>
      <c r="R1156" s="914"/>
      <c r="S1156" s="914"/>
      <c r="T1156" s="914"/>
      <c r="U1156" s="915"/>
      <c r="V1156" s="913"/>
      <c r="W1156" s="914"/>
      <c r="X1156" s="914"/>
      <c r="Y1156" s="914"/>
      <c r="Z1156" s="914"/>
      <c r="AA1156" s="914"/>
      <c r="AB1156" s="914"/>
      <c r="AC1156" s="914"/>
      <c r="AD1156" s="914"/>
      <c r="AE1156" s="914"/>
      <c r="AF1156" s="914"/>
      <c r="AG1156" s="914"/>
      <c r="AH1156" s="914"/>
      <c r="AI1156" s="914"/>
      <c r="AJ1156" s="914"/>
      <c r="AK1156" s="914"/>
      <c r="AL1156" s="914"/>
      <c r="AM1156" s="914"/>
      <c r="AN1156" s="914"/>
      <c r="AO1156" s="915"/>
      <c r="AP1156" s="450" t="s">
        <v>990</v>
      </c>
      <c r="AQ1156" s="451"/>
      <c r="AR1156" s="451"/>
      <c r="AS1156" s="452"/>
      <c r="AT1156" s="932"/>
      <c r="AU1156" s="933"/>
      <c r="AV1156" s="933"/>
      <c r="AW1156" s="934"/>
    </row>
    <row r="1157" spans="1:49" ht="14.25" hidden="1" customHeight="1">
      <c r="A1157" s="931"/>
      <c r="B1157" s="916"/>
      <c r="C1157" s="917"/>
      <c r="D1157" s="917"/>
      <c r="E1157" s="917"/>
      <c r="F1157" s="917"/>
      <c r="G1157" s="917"/>
      <c r="H1157" s="917"/>
      <c r="I1157" s="917"/>
      <c r="J1157" s="917"/>
      <c r="K1157" s="917"/>
      <c r="L1157" s="917"/>
      <c r="M1157" s="917"/>
      <c r="N1157" s="917"/>
      <c r="O1157" s="917"/>
      <c r="P1157" s="917"/>
      <c r="Q1157" s="917"/>
      <c r="R1157" s="917"/>
      <c r="S1157" s="917"/>
      <c r="T1157" s="917"/>
      <c r="U1157" s="918"/>
      <c r="V1157" s="916"/>
      <c r="W1157" s="917"/>
      <c r="X1157" s="917"/>
      <c r="Y1157" s="917"/>
      <c r="Z1157" s="917"/>
      <c r="AA1157" s="917"/>
      <c r="AB1157" s="917"/>
      <c r="AC1157" s="917"/>
      <c r="AD1157" s="917"/>
      <c r="AE1157" s="917"/>
      <c r="AF1157" s="917"/>
      <c r="AG1157" s="917"/>
      <c r="AH1157" s="917"/>
      <c r="AI1157" s="917"/>
      <c r="AJ1157" s="917"/>
      <c r="AK1157" s="917"/>
      <c r="AL1157" s="917"/>
      <c r="AM1157" s="917"/>
      <c r="AN1157" s="917"/>
      <c r="AO1157" s="918"/>
      <c r="AP1157" s="453" t="s">
        <v>991</v>
      </c>
      <c r="AQ1157" s="262"/>
      <c r="AR1157" s="262"/>
      <c r="AS1157" s="262"/>
      <c r="AT1157" s="910"/>
      <c r="AU1157" s="911"/>
      <c r="AV1157" s="911"/>
      <c r="AW1157" s="912"/>
    </row>
    <row r="1158" spans="1:49" ht="14.25" hidden="1" customHeight="1">
      <c r="A1158" s="931"/>
      <c r="B1158" s="916"/>
      <c r="C1158" s="917"/>
      <c r="D1158" s="917"/>
      <c r="E1158" s="917"/>
      <c r="F1158" s="917"/>
      <c r="G1158" s="917"/>
      <c r="H1158" s="917"/>
      <c r="I1158" s="917"/>
      <c r="J1158" s="917"/>
      <c r="K1158" s="917"/>
      <c r="L1158" s="917"/>
      <c r="M1158" s="917"/>
      <c r="N1158" s="917"/>
      <c r="O1158" s="917"/>
      <c r="P1158" s="917"/>
      <c r="Q1158" s="917"/>
      <c r="R1158" s="917"/>
      <c r="S1158" s="917"/>
      <c r="T1158" s="917"/>
      <c r="U1158" s="918"/>
      <c r="V1158" s="916"/>
      <c r="W1158" s="917"/>
      <c r="X1158" s="917"/>
      <c r="Y1158" s="917"/>
      <c r="Z1158" s="917"/>
      <c r="AA1158" s="917"/>
      <c r="AB1158" s="917"/>
      <c r="AC1158" s="917"/>
      <c r="AD1158" s="917"/>
      <c r="AE1158" s="917"/>
      <c r="AF1158" s="917"/>
      <c r="AG1158" s="917"/>
      <c r="AH1158" s="917"/>
      <c r="AI1158" s="917"/>
      <c r="AJ1158" s="917"/>
      <c r="AK1158" s="917"/>
      <c r="AL1158" s="917"/>
      <c r="AM1158" s="917"/>
      <c r="AN1158" s="917"/>
      <c r="AO1158" s="918"/>
      <c r="AP1158" s="935" t="s">
        <v>992</v>
      </c>
      <c r="AQ1158" s="936"/>
      <c r="AR1158" s="936"/>
      <c r="AS1158" s="937"/>
      <c r="AT1158" s="938"/>
      <c r="AU1158" s="939"/>
      <c r="AV1158" s="939"/>
      <c r="AW1158" s="940"/>
    </row>
    <row r="1159" spans="1:49" ht="14.25" hidden="1" customHeight="1">
      <c r="A1159" s="931"/>
      <c r="B1159" s="916"/>
      <c r="C1159" s="917"/>
      <c r="D1159" s="917"/>
      <c r="E1159" s="917"/>
      <c r="F1159" s="917"/>
      <c r="G1159" s="917"/>
      <c r="H1159" s="917"/>
      <c r="I1159" s="917"/>
      <c r="J1159" s="917"/>
      <c r="K1159" s="917"/>
      <c r="L1159" s="917"/>
      <c r="M1159" s="917"/>
      <c r="N1159" s="917"/>
      <c r="O1159" s="917"/>
      <c r="P1159" s="917"/>
      <c r="Q1159" s="917"/>
      <c r="R1159" s="917"/>
      <c r="S1159" s="917"/>
      <c r="T1159" s="917"/>
      <c r="U1159" s="918"/>
      <c r="V1159" s="916"/>
      <c r="W1159" s="917"/>
      <c r="X1159" s="917"/>
      <c r="Y1159" s="917"/>
      <c r="Z1159" s="917"/>
      <c r="AA1159" s="917"/>
      <c r="AB1159" s="917"/>
      <c r="AC1159" s="917"/>
      <c r="AD1159" s="917"/>
      <c r="AE1159" s="917"/>
      <c r="AF1159" s="917"/>
      <c r="AG1159" s="917"/>
      <c r="AH1159" s="917"/>
      <c r="AI1159" s="917"/>
      <c r="AJ1159" s="917"/>
      <c r="AK1159" s="917"/>
      <c r="AL1159" s="917"/>
      <c r="AM1159" s="917"/>
      <c r="AN1159" s="917"/>
      <c r="AO1159" s="918"/>
      <c r="AP1159" s="935"/>
      <c r="AQ1159" s="936"/>
      <c r="AR1159" s="936"/>
      <c r="AS1159" s="937"/>
      <c r="AT1159" s="941"/>
      <c r="AU1159" s="942"/>
      <c r="AV1159" s="942"/>
      <c r="AW1159" s="943"/>
    </row>
    <row r="1160" spans="1:49" ht="14.25" hidden="1" customHeight="1">
      <c r="A1160" s="931"/>
      <c r="B1160" s="916"/>
      <c r="C1160" s="917"/>
      <c r="D1160" s="917"/>
      <c r="E1160" s="917"/>
      <c r="F1160" s="917"/>
      <c r="G1160" s="917"/>
      <c r="H1160" s="917"/>
      <c r="I1160" s="917"/>
      <c r="J1160" s="917"/>
      <c r="K1160" s="917"/>
      <c r="L1160" s="917"/>
      <c r="M1160" s="917"/>
      <c r="N1160" s="917"/>
      <c r="O1160" s="917"/>
      <c r="P1160" s="917"/>
      <c r="Q1160" s="917"/>
      <c r="R1160" s="917"/>
      <c r="S1160" s="917"/>
      <c r="T1160" s="917"/>
      <c r="U1160" s="918"/>
      <c r="V1160" s="916"/>
      <c r="W1160" s="917"/>
      <c r="X1160" s="917"/>
      <c r="Y1160" s="917"/>
      <c r="Z1160" s="917"/>
      <c r="AA1160" s="917"/>
      <c r="AB1160" s="917"/>
      <c r="AC1160" s="917"/>
      <c r="AD1160" s="917"/>
      <c r="AE1160" s="917"/>
      <c r="AF1160" s="917"/>
      <c r="AG1160" s="917"/>
      <c r="AH1160" s="917"/>
      <c r="AI1160" s="917"/>
      <c r="AJ1160" s="917"/>
      <c r="AK1160" s="917"/>
      <c r="AL1160" s="917"/>
      <c r="AM1160" s="917"/>
      <c r="AN1160" s="917"/>
      <c r="AO1160" s="918"/>
      <c r="AP1160" s="944" t="s">
        <v>993</v>
      </c>
      <c r="AQ1160" s="945"/>
      <c r="AR1160" s="945"/>
      <c r="AS1160" s="945"/>
      <c r="AT1160" s="938"/>
      <c r="AU1160" s="939"/>
      <c r="AV1160" s="939"/>
      <c r="AW1160" s="940"/>
    </row>
    <row r="1161" spans="1:49" ht="14.25" hidden="1" customHeight="1">
      <c r="A1161" s="931"/>
      <c r="B1161" s="916"/>
      <c r="C1161" s="917"/>
      <c r="D1161" s="917"/>
      <c r="E1161" s="917"/>
      <c r="F1161" s="917"/>
      <c r="G1161" s="917"/>
      <c r="H1161" s="917"/>
      <c r="I1161" s="917"/>
      <c r="J1161" s="917"/>
      <c r="K1161" s="917"/>
      <c r="L1161" s="917"/>
      <c r="M1161" s="917"/>
      <c r="N1161" s="917"/>
      <c r="O1161" s="917"/>
      <c r="P1161" s="917"/>
      <c r="Q1161" s="917"/>
      <c r="R1161" s="917"/>
      <c r="S1161" s="917"/>
      <c r="T1161" s="917"/>
      <c r="U1161" s="918"/>
      <c r="V1161" s="916"/>
      <c r="W1161" s="917"/>
      <c r="X1161" s="917"/>
      <c r="Y1161" s="917"/>
      <c r="Z1161" s="917"/>
      <c r="AA1161" s="917"/>
      <c r="AB1161" s="917"/>
      <c r="AC1161" s="917"/>
      <c r="AD1161" s="917"/>
      <c r="AE1161" s="917"/>
      <c r="AF1161" s="917"/>
      <c r="AG1161" s="917"/>
      <c r="AH1161" s="917"/>
      <c r="AI1161" s="917"/>
      <c r="AJ1161" s="917"/>
      <c r="AK1161" s="917"/>
      <c r="AL1161" s="917"/>
      <c r="AM1161" s="917"/>
      <c r="AN1161" s="917"/>
      <c r="AO1161" s="918"/>
      <c r="AP1161" s="944"/>
      <c r="AQ1161" s="945"/>
      <c r="AR1161" s="945"/>
      <c r="AS1161" s="945"/>
      <c r="AT1161" s="941"/>
      <c r="AU1161" s="942"/>
      <c r="AV1161" s="942"/>
      <c r="AW1161" s="943"/>
    </row>
    <row r="1162" spans="1:49" ht="14.25" hidden="1" customHeight="1">
      <c r="A1162" s="931"/>
      <c r="B1162" s="919"/>
      <c r="C1162" s="920"/>
      <c r="D1162" s="920"/>
      <c r="E1162" s="920"/>
      <c r="F1162" s="920"/>
      <c r="G1162" s="920"/>
      <c r="H1162" s="920"/>
      <c r="I1162" s="920"/>
      <c r="J1162" s="920"/>
      <c r="K1162" s="920"/>
      <c r="L1162" s="920"/>
      <c r="M1162" s="920"/>
      <c r="N1162" s="920"/>
      <c r="O1162" s="920"/>
      <c r="P1162" s="920"/>
      <c r="Q1162" s="920"/>
      <c r="R1162" s="920"/>
      <c r="S1162" s="920"/>
      <c r="T1162" s="920"/>
      <c r="U1162" s="921"/>
      <c r="V1162" s="919"/>
      <c r="W1162" s="920"/>
      <c r="X1162" s="920"/>
      <c r="Y1162" s="920"/>
      <c r="Z1162" s="920"/>
      <c r="AA1162" s="920"/>
      <c r="AB1162" s="920"/>
      <c r="AC1162" s="920"/>
      <c r="AD1162" s="920"/>
      <c r="AE1162" s="920"/>
      <c r="AF1162" s="920"/>
      <c r="AG1162" s="920"/>
      <c r="AH1162" s="920"/>
      <c r="AI1162" s="920"/>
      <c r="AJ1162" s="920"/>
      <c r="AK1162" s="920"/>
      <c r="AL1162" s="920"/>
      <c r="AM1162" s="920"/>
      <c r="AN1162" s="920"/>
      <c r="AO1162" s="921"/>
      <c r="AP1162" s="946" t="str">
        <f t="array" aca="1" ref="AP1162" ca="1">IF(RepairsPhotoIdentifier162="","",IF(INDIRECT("PropertyInspectionCatagoryPhoto"&amp;RIGHT("0"&amp;RepairsPhotoIdentifier162,2))="","",INDIRECT("PropertyInspectionCatagoryPhoto"&amp;RIGHT("0"&amp;RepairsPhotoIdentifier162,2))))</f>
        <v/>
      </c>
      <c r="AQ1162" s="962"/>
      <c r="AR1162" s="962"/>
      <c r="AS1162" s="962"/>
      <c r="AT1162" s="962"/>
      <c r="AU1162" s="962"/>
      <c r="AV1162" s="962"/>
      <c r="AW1162" s="963"/>
    </row>
    <row r="1163" spans="1:49" ht="14.25" hidden="1" customHeight="1">
      <c r="A1163" s="931">
        <v>163</v>
      </c>
      <c r="B1163" s="913"/>
      <c r="C1163" s="914"/>
      <c r="D1163" s="914"/>
      <c r="E1163" s="914"/>
      <c r="F1163" s="914"/>
      <c r="G1163" s="914"/>
      <c r="H1163" s="914"/>
      <c r="I1163" s="914"/>
      <c r="J1163" s="914"/>
      <c r="K1163" s="914"/>
      <c r="L1163" s="914"/>
      <c r="M1163" s="914"/>
      <c r="N1163" s="914"/>
      <c r="O1163" s="914"/>
      <c r="P1163" s="914"/>
      <c r="Q1163" s="914"/>
      <c r="R1163" s="914"/>
      <c r="S1163" s="914"/>
      <c r="T1163" s="914"/>
      <c r="U1163" s="915"/>
      <c r="V1163" s="913"/>
      <c r="W1163" s="914"/>
      <c r="X1163" s="914"/>
      <c r="Y1163" s="914"/>
      <c r="Z1163" s="914"/>
      <c r="AA1163" s="914"/>
      <c r="AB1163" s="914"/>
      <c r="AC1163" s="914"/>
      <c r="AD1163" s="914"/>
      <c r="AE1163" s="914"/>
      <c r="AF1163" s="914"/>
      <c r="AG1163" s="914"/>
      <c r="AH1163" s="914"/>
      <c r="AI1163" s="914"/>
      <c r="AJ1163" s="914"/>
      <c r="AK1163" s="914"/>
      <c r="AL1163" s="914"/>
      <c r="AM1163" s="914"/>
      <c r="AN1163" s="914"/>
      <c r="AO1163" s="915"/>
      <c r="AP1163" s="450" t="s">
        <v>990</v>
      </c>
      <c r="AQ1163" s="451"/>
      <c r="AR1163" s="451"/>
      <c r="AS1163" s="452"/>
      <c r="AT1163" s="932"/>
      <c r="AU1163" s="933"/>
      <c r="AV1163" s="933"/>
      <c r="AW1163" s="934"/>
    </row>
    <row r="1164" spans="1:49" ht="14.25" hidden="1" customHeight="1">
      <c r="A1164" s="931"/>
      <c r="B1164" s="916"/>
      <c r="C1164" s="917"/>
      <c r="D1164" s="917"/>
      <c r="E1164" s="917"/>
      <c r="F1164" s="917"/>
      <c r="G1164" s="917"/>
      <c r="H1164" s="917"/>
      <c r="I1164" s="917"/>
      <c r="J1164" s="917"/>
      <c r="K1164" s="917"/>
      <c r="L1164" s="917"/>
      <c r="M1164" s="917"/>
      <c r="N1164" s="917"/>
      <c r="O1164" s="917"/>
      <c r="P1164" s="917"/>
      <c r="Q1164" s="917"/>
      <c r="R1164" s="917"/>
      <c r="S1164" s="917"/>
      <c r="T1164" s="917"/>
      <c r="U1164" s="918"/>
      <c r="V1164" s="916"/>
      <c r="W1164" s="917"/>
      <c r="X1164" s="917"/>
      <c r="Y1164" s="917"/>
      <c r="Z1164" s="917"/>
      <c r="AA1164" s="917"/>
      <c r="AB1164" s="917"/>
      <c r="AC1164" s="917"/>
      <c r="AD1164" s="917"/>
      <c r="AE1164" s="917"/>
      <c r="AF1164" s="917"/>
      <c r="AG1164" s="917"/>
      <c r="AH1164" s="917"/>
      <c r="AI1164" s="917"/>
      <c r="AJ1164" s="917"/>
      <c r="AK1164" s="917"/>
      <c r="AL1164" s="917"/>
      <c r="AM1164" s="917"/>
      <c r="AN1164" s="917"/>
      <c r="AO1164" s="918"/>
      <c r="AP1164" s="453" t="s">
        <v>994</v>
      </c>
      <c r="AQ1164" s="262"/>
      <c r="AR1164" s="262"/>
      <c r="AS1164" s="262"/>
      <c r="AT1164" s="910"/>
      <c r="AU1164" s="911"/>
      <c r="AV1164" s="911"/>
      <c r="AW1164" s="912"/>
    </row>
    <row r="1165" spans="1:49" ht="14.25" hidden="1" customHeight="1">
      <c r="A1165" s="931"/>
      <c r="B1165" s="916"/>
      <c r="C1165" s="917"/>
      <c r="D1165" s="917"/>
      <c r="E1165" s="917"/>
      <c r="F1165" s="917"/>
      <c r="G1165" s="917"/>
      <c r="H1165" s="917"/>
      <c r="I1165" s="917"/>
      <c r="J1165" s="917"/>
      <c r="K1165" s="917"/>
      <c r="L1165" s="917"/>
      <c r="M1165" s="917"/>
      <c r="N1165" s="917"/>
      <c r="O1165" s="917"/>
      <c r="P1165" s="917"/>
      <c r="Q1165" s="917"/>
      <c r="R1165" s="917"/>
      <c r="S1165" s="917"/>
      <c r="T1165" s="917"/>
      <c r="U1165" s="918"/>
      <c r="V1165" s="916"/>
      <c r="W1165" s="917"/>
      <c r="X1165" s="917"/>
      <c r="Y1165" s="917"/>
      <c r="Z1165" s="917"/>
      <c r="AA1165" s="917"/>
      <c r="AB1165" s="917"/>
      <c r="AC1165" s="917"/>
      <c r="AD1165" s="917"/>
      <c r="AE1165" s="917"/>
      <c r="AF1165" s="917"/>
      <c r="AG1165" s="917"/>
      <c r="AH1165" s="917"/>
      <c r="AI1165" s="917"/>
      <c r="AJ1165" s="917"/>
      <c r="AK1165" s="917"/>
      <c r="AL1165" s="917"/>
      <c r="AM1165" s="917"/>
      <c r="AN1165" s="917"/>
      <c r="AO1165" s="918"/>
      <c r="AP1165" s="935" t="s">
        <v>992</v>
      </c>
      <c r="AQ1165" s="936"/>
      <c r="AR1165" s="936"/>
      <c r="AS1165" s="937"/>
      <c r="AT1165" s="938"/>
      <c r="AU1165" s="939"/>
      <c r="AV1165" s="939"/>
      <c r="AW1165" s="940"/>
    </row>
    <row r="1166" spans="1:49" ht="14.25" hidden="1" customHeight="1">
      <c r="A1166" s="931"/>
      <c r="B1166" s="916"/>
      <c r="C1166" s="917"/>
      <c r="D1166" s="917"/>
      <c r="E1166" s="917"/>
      <c r="F1166" s="917"/>
      <c r="G1166" s="917"/>
      <c r="H1166" s="917"/>
      <c r="I1166" s="917"/>
      <c r="J1166" s="917"/>
      <c r="K1166" s="917"/>
      <c r="L1166" s="917"/>
      <c r="M1166" s="917"/>
      <c r="N1166" s="917"/>
      <c r="O1166" s="917"/>
      <c r="P1166" s="917"/>
      <c r="Q1166" s="917"/>
      <c r="R1166" s="917"/>
      <c r="S1166" s="917"/>
      <c r="T1166" s="917"/>
      <c r="U1166" s="918"/>
      <c r="V1166" s="916"/>
      <c r="W1166" s="917"/>
      <c r="X1166" s="917"/>
      <c r="Y1166" s="917"/>
      <c r="Z1166" s="917"/>
      <c r="AA1166" s="917"/>
      <c r="AB1166" s="917"/>
      <c r="AC1166" s="917"/>
      <c r="AD1166" s="917"/>
      <c r="AE1166" s="917"/>
      <c r="AF1166" s="917"/>
      <c r="AG1166" s="917"/>
      <c r="AH1166" s="917"/>
      <c r="AI1166" s="917"/>
      <c r="AJ1166" s="917"/>
      <c r="AK1166" s="917"/>
      <c r="AL1166" s="917"/>
      <c r="AM1166" s="917"/>
      <c r="AN1166" s="917"/>
      <c r="AO1166" s="918"/>
      <c r="AP1166" s="935"/>
      <c r="AQ1166" s="936"/>
      <c r="AR1166" s="936"/>
      <c r="AS1166" s="937"/>
      <c r="AT1166" s="941"/>
      <c r="AU1166" s="942"/>
      <c r="AV1166" s="942"/>
      <c r="AW1166" s="943"/>
    </row>
    <row r="1167" spans="1:49" ht="14.25" hidden="1" customHeight="1">
      <c r="A1167" s="931"/>
      <c r="B1167" s="916"/>
      <c r="C1167" s="917"/>
      <c r="D1167" s="917"/>
      <c r="E1167" s="917"/>
      <c r="F1167" s="917"/>
      <c r="G1167" s="917"/>
      <c r="H1167" s="917"/>
      <c r="I1167" s="917"/>
      <c r="J1167" s="917"/>
      <c r="K1167" s="917"/>
      <c r="L1167" s="917"/>
      <c r="M1167" s="917"/>
      <c r="N1167" s="917"/>
      <c r="O1167" s="917"/>
      <c r="P1167" s="917"/>
      <c r="Q1167" s="917"/>
      <c r="R1167" s="917"/>
      <c r="S1167" s="917"/>
      <c r="T1167" s="917"/>
      <c r="U1167" s="918"/>
      <c r="V1167" s="916"/>
      <c r="W1167" s="917"/>
      <c r="X1167" s="917"/>
      <c r="Y1167" s="917"/>
      <c r="Z1167" s="917"/>
      <c r="AA1167" s="917"/>
      <c r="AB1167" s="917"/>
      <c r="AC1167" s="917"/>
      <c r="AD1167" s="917"/>
      <c r="AE1167" s="917"/>
      <c r="AF1167" s="917"/>
      <c r="AG1167" s="917"/>
      <c r="AH1167" s="917"/>
      <c r="AI1167" s="917"/>
      <c r="AJ1167" s="917"/>
      <c r="AK1167" s="917"/>
      <c r="AL1167" s="917"/>
      <c r="AM1167" s="917"/>
      <c r="AN1167" s="917"/>
      <c r="AO1167" s="918"/>
      <c r="AP1167" s="944" t="s">
        <v>993</v>
      </c>
      <c r="AQ1167" s="945"/>
      <c r="AR1167" s="945"/>
      <c r="AS1167" s="945"/>
      <c r="AT1167" s="938"/>
      <c r="AU1167" s="939"/>
      <c r="AV1167" s="939"/>
      <c r="AW1167" s="940"/>
    </row>
    <row r="1168" spans="1:49" ht="14.25" hidden="1" customHeight="1">
      <c r="A1168" s="931"/>
      <c r="B1168" s="916"/>
      <c r="C1168" s="917"/>
      <c r="D1168" s="917"/>
      <c r="E1168" s="917"/>
      <c r="F1168" s="917"/>
      <c r="G1168" s="917"/>
      <c r="H1168" s="917"/>
      <c r="I1168" s="917"/>
      <c r="J1168" s="917"/>
      <c r="K1168" s="917"/>
      <c r="L1168" s="917"/>
      <c r="M1168" s="917"/>
      <c r="N1168" s="917"/>
      <c r="O1168" s="917"/>
      <c r="P1168" s="917"/>
      <c r="Q1168" s="917"/>
      <c r="R1168" s="917"/>
      <c r="S1168" s="917"/>
      <c r="T1168" s="917"/>
      <c r="U1168" s="918"/>
      <c r="V1168" s="916"/>
      <c r="W1168" s="917"/>
      <c r="X1168" s="917"/>
      <c r="Y1168" s="917"/>
      <c r="Z1168" s="917"/>
      <c r="AA1168" s="917"/>
      <c r="AB1168" s="917"/>
      <c r="AC1168" s="917"/>
      <c r="AD1168" s="917"/>
      <c r="AE1168" s="917"/>
      <c r="AF1168" s="917"/>
      <c r="AG1168" s="917"/>
      <c r="AH1168" s="917"/>
      <c r="AI1168" s="917"/>
      <c r="AJ1168" s="917"/>
      <c r="AK1168" s="917"/>
      <c r="AL1168" s="917"/>
      <c r="AM1168" s="917"/>
      <c r="AN1168" s="917"/>
      <c r="AO1168" s="918"/>
      <c r="AP1168" s="944"/>
      <c r="AQ1168" s="945"/>
      <c r="AR1168" s="945"/>
      <c r="AS1168" s="945"/>
      <c r="AT1168" s="941"/>
      <c r="AU1168" s="942"/>
      <c r="AV1168" s="942"/>
      <c r="AW1168" s="943"/>
    </row>
    <row r="1169" spans="1:49" ht="14.25" hidden="1" customHeight="1">
      <c r="A1169" s="931"/>
      <c r="B1169" s="919"/>
      <c r="C1169" s="920"/>
      <c r="D1169" s="920"/>
      <c r="E1169" s="920"/>
      <c r="F1169" s="920"/>
      <c r="G1169" s="920"/>
      <c r="H1169" s="920"/>
      <c r="I1169" s="920"/>
      <c r="J1169" s="920"/>
      <c r="K1169" s="920"/>
      <c r="L1169" s="920"/>
      <c r="M1169" s="920"/>
      <c r="N1169" s="920"/>
      <c r="O1169" s="920"/>
      <c r="P1169" s="920"/>
      <c r="Q1169" s="920"/>
      <c r="R1169" s="920"/>
      <c r="S1169" s="920"/>
      <c r="T1169" s="920"/>
      <c r="U1169" s="921"/>
      <c r="V1169" s="919"/>
      <c r="W1169" s="920"/>
      <c r="X1169" s="920"/>
      <c r="Y1169" s="920"/>
      <c r="Z1169" s="920"/>
      <c r="AA1169" s="920"/>
      <c r="AB1169" s="920"/>
      <c r="AC1169" s="920"/>
      <c r="AD1169" s="920"/>
      <c r="AE1169" s="920"/>
      <c r="AF1169" s="920"/>
      <c r="AG1169" s="920"/>
      <c r="AH1169" s="920"/>
      <c r="AI1169" s="920"/>
      <c r="AJ1169" s="920"/>
      <c r="AK1169" s="920"/>
      <c r="AL1169" s="920"/>
      <c r="AM1169" s="920"/>
      <c r="AN1169" s="920"/>
      <c r="AO1169" s="921"/>
      <c r="AP1169" s="946" t="str">
        <f t="array" aca="1" ref="AP1169" ca="1">IF(RepairsPhotoIdentifier163="","",IF(INDIRECT("PropertyInspectionCatagoryPhoto"&amp;RIGHT("0"&amp;RepairsPhotoIdentifier163,2))="","",INDIRECT("PropertyInspectionCatagoryPhoto"&amp;RIGHT("0"&amp;RepairsPhotoIdentifier163,2))))</f>
        <v/>
      </c>
      <c r="AQ1169" s="962"/>
      <c r="AR1169" s="962"/>
      <c r="AS1169" s="962"/>
      <c r="AT1169" s="962"/>
      <c r="AU1169" s="962"/>
      <c r="AV1169" s="962"/>
      <c r="AW1169" s="963"/>
    </row>
    <row r="1170" spans="1:49" ht="14.25" hidden="1" customHeight="1">
      <c r="A1170" s="931">
        <v>164</v>
      </c>
      <c r="B1170" s="913"/>
      <c r="C1170" s="914"/>
      <c r="D1170" s="914"/>
      <c r="E1170" s="914"/>
      <c r="F1170" s="914"/>
      <c r="G1170" s="914"/>
      <c r="H1170" s="914"/>
      <c r="I1170" s="914"/>
      <c r="J1170" s="914"/>
      <c r="K1170" s="914"/>
      <c r="L1170" s="914"/>
      <c r="M1170" s="914"/>
      <c r="N1170" s="914"/>
      <c r="O1170" s="914"/>
      <c r="P1170" s="914"/>
      <c r="Q1170" s="914"/>
      <c r="R1170" s="914"/>
      <c r="S1170" s="914"/>
      <c r="T1170" s="914"/>
      <c r="U1170" s="915"/>
      <c r="V1170" s="913"/>
      <c r="W1170" s="914"/>
      <c r="X1170" s="914"/>
      <c r="Y1170" s="914"/>
      <c r="Z1170" s="914"/>
      <c r="AA1170" s="914"/>
      <c r="AB1170" s="914"/>
      <c r="AC1170" s="914"/>
      <c r="AD1170" s="914"/>
      <c r="AE1170" s="914"/>
      <c r="AF1170" s="914"/>
      <c r="AG1170" s="914"/>
      <c r="AH1170" s="914"/>
      <c r="AI1170" s="914"/>
      <c r="AJ1170" s="914"/>
      <c r="AK1170" s="914"/>
      <c r="AL1170" s="914"/>
      <c r="AM1170" s="914"/>
      <c r="AN1170" s="914"/>
      <c r="AO1170" s="915"/>
      <c r="AP1170" s="450" t="s">
        <v>990</v>
      </c>
      <c r="AQ1170" s="451"/>
      <c r="AR1170" s="451"/>
      <c r="AS1170" s="452"/>
      <c r="AT1170" s="932"/>
      <c r="AU1170" s="933"/>
      <c r="AV1170" s="933"/>
      <c r="AW1170" s="934"/>
    </row>
    <row r="1171" spans="1:49" ht="14.25" hidden="1" customHeight="1">
      <c r="A1171" s="931"/>
      <c r="B1171" s="916"/>
      <c r="C1171" s="917"/>
      <c r="D1171" s="917"/>
      <c r="E1171" s="917"/>
      <c r="F1171" s="917"/>
      <c r="G1171" s="917"/>
      <c r="H1171" s="917"/>
      <c r="I1171" s="917"/>
      <c r="J1171" s="917"/>
      <c r="K1171" s="917"/>
      <c r="L1171" s="917"/>
      <c r="M1171" s="917"/>
      <c r="N1171" s="917"/>
      <c r="O1171" s="917"/>
      <c r="P1171" s="917"/>
      <c r="Q1171" s="917"/>
      <c r="R1171" s="917"/>
      <c r="S1171" s="917"/>
      <c r="T1171" s="917"/>
      <c r="U1171" s="918"/>
      <c r="V1171" s="916"/>
      <c r="W1171" s="917"/>
      <c r="X1171" s="917"/>
      <c r="Y1171" s="917"/>
      <c r="Z1171" s="917"/>
      <c r="AA1171" s="917"/>
      <c r="AB1171" s="917"/>
      <c r="AC1171" s="917"/>
      <c r="AD1171" s="917"/>
      <c r="AE1171" s="917"/>
      <c r="AF1171" s="917"/>
      <c r="AG1171" s="917"/>
      <c r="AH1171" s="917"/>
      <c r="AI1171" s="917"/>
      <c r="AJ1171" s="917"/>
      <c r="AK1171" s="917"/>
      <c r="AL1171" s="917"/>
      <c r="AM1171" s="917"/>
      <c r="AN1171" s="917"/>
      <c r="AO1171" s="918"/>
      <c r="AP1171" s="453" t="s">
        <v>991</v>
      </c>
      <c r="AQ1171" s="262"/>
      <c r="AR1171" s="262"/>
      <c r="AS1171" s="262"/>
      <c r="AT1171" s="910"/>
      <c r="AU1171" s="911"/>
      <c r="AV1171" s="911"/>
      <c r="AW1171" s="912"/>
    </row>
    <row r="1172" spans="1:49" ht="14.25" hidden="1" customHeight="1">
      <c r="A1172" s="931"/>
      <c r="B1172" s="916"/>
      <c r="C1172" s="917"/>
      <c r="D1172" s="917"/>
      <c r="E1172" s="917"/>
      <c r="F1172" s="917"/>
      <c r="G1172" s="917"/>
      <c r="H1172" s="917"/>
      <c r="I1172" s="917"/>
      <c r="J1172" s="917"/>
      <c r="K1172" s="917"/>
      <c r="L1172" s="917"/>
      <c r="M1172" s="917"/>
      <c r="N1172" s="917"/>
      <c r="O1172" s="917"/>
      <c r="P1172" s="917"/>
      <c r="Q1172" s="917"/>
      <c r="R1172" s="917"/>
      <c r="S1172" s="917"/>
      <c r="T1172" s="917"/>
      <c r="U1172" s="918"/>
      <c r="V1172" s="916"/>
      <c r="W1172" s="917"/>
      <c r="X1172" s="917"/>
      <c r="Y1172" s="917"/>
      <c r="Z1172" s="917"/>
      <c r="AA1172" s="917"/>
      <c r="AB1172" s="917"/>
      <c r="AC1172" s="917"/>
      <c r="AD1172" s="917"/>
      <c r="AE1172" s="917"/>
      <c r="AF1172" s="917"/>
      <c r="AG1172" s="917"/>
      <c r="AH1172" s="917"/>
      <c r="AI1172" s="917"/>
      <c r="AJ1172" s="917"/>
      <c r="AK1172" s="917"/>
      <c r="AL1172" s="917"/>
      <c r="AM1172" s="917"/>
      <c r="AN1172" s="917"/>
      <c r="AO1172" s="918"/>
      <c r="AP1172" s="935" t="s">
        <v>992</v>
      </c>
      <c r="AQ1172" s="936"/>
      <c r="AR1172" s="936"/>
      <c r="AS1172" s="937"/>
      <c r="AT1172" s="938"/>
      <c r="AU1172" s="939"/>
      <c r="AV1172" s="939"/>
      <c r="AW1172" s="940"/>
    </row>
    <row r="1173" spans="1:49" ht="14.25" hidden="1" customHeight="1">
      <c r="A1173" s="931"/>
      <c r="B1173" s="916"/>
      <c r="C1173" s="917"/>
      <c r="D1173" s="917"/>
      <c r="E1173" s="917"/>
      <c r="F1173" s="917"/>
      <c r="G1173" s="917"/>
      <c r="H1173" s="917"/>
      <c r="I1173" s="917"/>
      <c r="J1173" s="917"/>
      <c r="K1173" s="917"/>
      <c r="L1173" s="917"/>
      <c r="M1173" s="917"/>
      <c r="N1173" s="917"/>
      <c r="O1173" s="917"/>
      <c r="P1173" s="917"/>
      <c r="Q1173" s="917"/>
      <c r="R1173" s="917"/>
      <c r="S1173" s="917"/>
      <c r="T1173" s="917"/>
      <c r="U1173" s="918"/>
      <c r="V1173" s="916"/>
      <c r="W1173" s="917"/>
      <c r="X1173" s="917"/>
      <c r="Y1173" s="917"/>
      <c r="Z1173" s="917"/>
      <c r="AA1173" s="917"/>
      <c r="AB1173" s="917"/>
      <c r="AC1173" s="917"/>
      <c r="AD1173" s="917"/>
      <c r="AE1173" s="917"/>
      <c r="AF1173" s="917"/>
      <c r="AG1173" s="917"/>
      <c r="AH1173" s="917"/>
      <c r="AI1173" s="917"/>
      <c r="AJ1173" s="917"/>
      <c r="AK1173" s="917"/>
      <c r="AL1173" s="917"/>
      <c r="AM1173" s="917"/>
      <c r="AN1173" s="917"/>
      <c r="AO1173" s="918"/>
      <c r="AP1173" s="935"/>
      <c r="AQ1173" s="936"/>
      <c r="AR1173" s="936"/>
      <c r="AS1173" s="937"/>
      <c r="AT1173" s="941"/>
      <c r="AU1173" s="942"/>
      <c r="AV1173" s="942"/>
      <c r="AW1173" s="943"/>
    </row>
    <row r="1174" spans="1:49" ht="14.25" hidden="1" customHeight="1">
      <c r="A1174" s="931"/>
      <c r="B1174" s="916"/>
      <c r="C1174" s="917"/>
      <c r="D1174" s="917"/>
      <c r="E1174" s="917"/>
      <c r="F1174" s="917"/>
      <c r="G1174" s="917"/>
      <c r="H1174" s="917"/>
      <c r="I1174" s="917"/>
      <c r="J1174" s="917"/>
      <c r="K1174" s="917"/>
      <c r="L1174" s="917"/>
      <c r="M1174" s="917"/>
      <c r="N1174" s="917"/>
      <c r="O1174" s="917"/>
      <c r="P1174" s="917"/>
      <c r="Q1174" s="917"/>
      <c r="R1174" s="917"/>
      <c r="S1174" s="917"/>
      <c r="T1174" s="917"/>
      <c r="U1174" s="918"/>
      <c r="V1174" s="916"/>
      <c r="W1174" s="917"/>
      <c r="X1174" s="917"/>
      <c r="Y1174" s="917"/>
      <c r="Z1174" s="917"/>
      <c r="AA1174" s="917"/>
      <c r="AB1174" s="917"/>
      <c r="AC1174" s="917"/>
      <c r="AD1174" s="917"/>
      <c r="AE1174" s="917"/>
      <c r="AF1174" s="917"/>
      <c r="AG1174" s="917"/>
      <c r="AH1174" s="917"/>
      <c r="AI1174" s="917"/>
      <c r="AJ1174" s="917"/>
      <c r="AK1174" s="917"/>
      <c r="AL1174" s="917"/>
      <c r="AM1174" s="917"/>
      <c r="AN1174" s="917"/>
      <c r="AO1174" s="918"/>
      <c r="AP1174" s="944" t="s">
        <v>993</v>
      </c>
      <c r="AQ1174" s="945"/>
      <c r="AR1174" s="945"/>
      <c r="AS1174" s="945"/>
      <c r="AT1174" s="938"/>
      <c r="AU1174" s="939"/>
      <c r="AV1174" s="939"/>
      <c r="AW1174" s="940"/>
    </row>
    <row r="1175" spans="1:49" ht="14.25" hidden="1" customHeight="1">
      <c r="A1175" s="931"/>
      <c r="B1175" s="916"/>
      <c r="C1175" s="917"/>
      <c r="D1175" s="917"/>
      <c r="E1175" s="917"/>
      <c r="F1175" s="917"/>
      <c r="G1175" s="917"/>
      <c r="H1175" s="917"/>
      <c r="I1175" s="917"/>
      <c r="J1175" s="917"/>
      <c r="K1175" s="917"/>
      <c r="L1175" s="917"/>
      <c r="M1175" s="917"/>
      <c r="N1175" s="917"/>
      <c r="O1175" s="917"/>
      <c r="P1175" s="917"/>
      <c r="Q1175" s="917"/>
      <c r="R1175" s="917"/>
      <c r="S1175" s="917"/>
      <c r="T1175" s="917"/>
      <c r="U1175" s="918"/>
      <c r="V1175" s="916"/>
      <c r="W1175" s="917"/>
      <c r="X1175" s="917"/>
      <c r="Y1175" s="917"/>
      <c r="Z1175" s="917"/>
      <c r="AA1175" s="917"/>
      <c r="AB1175" s="917"/>
      <c r="AC1175" s="917"/>
      <c r="AD1175" s="917"/>
      <c r="AE1175" s="917"/>
      <c r="AF1175" s="917"/>
      <c r="AG1175" s="917"/>
      <c r="AH1175" s="917"/>
      <c r="AI1175" s="917"/>
      <c r="AJ1175" s="917"/>
      <c r="AK1175" s="917"/>
      <c r="AL1175" s="917"/>
      <c r="AM1175" s="917"/>
      <c r="AN1175" s="917"/>
      <c r="AO1175" s="918"/>
      <c r="AP1175" s="944"/>
      <c r="AQ1175" s="945"/>
      <c r="AR1175" s="945"/>
      <c r="AS1175" s="945"/>
      <c r="AT1175" s="941"/>
      <c r="AU1175" s="942"/>
      <c r="AV1175" s="942"/>
      <c r="AW1175" s="943"/>
    </row>
    <row r="1176" spans="1:49" ht="14.25" hidden="1" customHeight="1">
      <c r="A1176" s="931"/>
      <c r="B1176" s="919"/>
      <c r="C1176" s="920"/>
      <c r="D1176" s="920"/>
      <c r="E1176" s="920"/>
      <c r="F1176" s="920"/>
      <c r="G1176" s="920"/>
      <c r="H1176" s="920"/>
      <c r="I1176" s="920"/>
      <c r="J1176" s="920"/>
      <c r="K1176" s="920"/>
      <c r="L1176" s="920"/>
      <c r="M1176" s="920"/>
      <c r="N1176" s="920"/>
      <c r="O1176" s="920"/>
      <c r="P1176" s="920"/>
      <c r="Q1176" s="920"/>
      <c r="R1176" s="920"/>
      <c r="S1176" s="920"/>
      <c r="T1176" s="920"/>
      <c r="U1176" s="921"/>
      <c r="V1176" s="919"/>
      <c r="W1176" s="920"/>
      <c r="X1176" s="920"/>
      <c r="Y1176" s="920"/>
      <c r="Z1176" s="920"/>
      <c r="AA1176" s="920"/>
      <c r="AB1176" s="920"/>
      <c r="AC1176" s="920"/>
      <c r="AD1176" s="920"/>
      <c r="AE1176" s="920"/>
      <c r="AF1176" s="920"/>
      <c r="AG1176" s="920"/>
      <c r="AH1176" s="920"/>
      <c r="AI1176" s="920"/>
      <c r="AJ1176" s="920"/>
      <c r="AK1176" s="920"/>
      <c r="AL1176" s="920"/>
      <c r="AM1176" s="920"/>
      <c r="AN1176" s="920"/>
      <c r="AO1176" s="921"/>
      <c r="AP1176" s="946" t="str">
        <f t="array" aca="1" ref="AP1176" ca="1">IF(RepairsPhotoIdentifier164="","",IF(INDIRECT("PropertyInspectionCatagoryPhoto"&amp;RIGHT("0"&amp;RepairsPhotoIdentifier164,2))="","",INDIRECT("PropertyInspectionCatagoryPhoto"&amp;RIGHT("0"&amp;RepairsPhotoIdentifier164,2))))</f>
        <v/>
      </c>
      <c r="AQ1176" s="962"/>
      <c r="AR1176" s="962"/>
      <c r="AS1176" s="962"/>
      <c r="AT1176" s="962"/>
      <c r="AU1176" s="962"/>
      <c r="AV1176" s="962"/>
      <c r="AW1176" s="963"/>
    </row>
    <row r="1177" spans="1:49" ht="14.25" hidden="1" customHeight="1">
      <c r="A1177" s="931">
        <v>165</v>
      </c>
      <c r="B1177" s="913"/>
      <c r="C1177" s="914"/>
      <c r="D1177" s="914"/>
      <c r="E1177" s="914"/>
      <c r="F1177" s="914"/>
      <c r="G1177" s="914"/>
      <c r="H1177" s="914"/>
      <c r="I1177" s="914"/>
      <c r="J1177" s="914"/>
      <c r="K1177" s="914"/>
      <c r="L1177" s="914"/>
      <c r="M1177" s="914"/>
      <c r="N1177" s="914"/>
      <c r="O1177" s="914"/>
      <c r="P1177" s="914"/>
      <c r="Q1177" s="914"/>
      <c r="R1177" s="914"/>
      <c r="S1177" s="914"/>
      <c r="T1177" s="914"/>
      <c r="U1177" s="915"/>
      <c r="V1177" s="913"/>
      <c r="W1177" s="914"/>
      <c r="X1177" s="914"/>
      <c r="Y1177" s="914"/>
      <c r="Z1177" s="914"/>
      <c r="AA1177" s="914"/>
      <c r="AB1177" s="914"/>
      <c r="AC1177" s="914"/>
      <c r="AD1177" s="914"/>
      <c r="AE1177" s="914"/>
      <c r="AF1177" s="914"/>
      <c r="AG1177" s="914"/>
      <c r="AH1177" s="914"/>
      <c r="AI1177" s="914"/>
      <c r="AJ1177" s="914"/>
      <c r="AK1177" s="914"/>
      <c r="AL1177" s="914"/>
      <c r="AM1177" s="914"/>
      <c r="AN1177" s="914"/>
      <c r="AO1177" s="915"/>
      <c r="AP1177" s="450" t="s">
        <v>990</v>
      </c>
      <c r="AQ1177" s="451"/>
      <c r="AR1177" s="451"/>
      <c r="AS1177" s="452"/>
      <c r="AT1177" s="932"/>
      <c r="AU1177" s="933"/>
      <c r="AV1177" s="933"/>
      <c r="AW1177" s="934"/>
    </row>
    <row r="1178" spans="1:49" ht="14.25" hidden="1" customHeight="1">
      <c r="A1178" s="931"/>
      <c r="B1178" s="916"/>
      <c r="C1178" s="917"/>
      <c r="D1178" s="917"/>
      <c r="E1178" s="917"/>
      <c r="F1178" s="917"/>
      <c r="G1178" s="917"/>
      <c r="H1178" s="917"/>
      <c r="I1178" s="917"/>
      <c r="J1178" s="917"/>
      <c r="K1178" s="917"/>
      <c r="L1178" s="917"/>
      <c r="M1178" s="917"/>
      <c r="N1178" s="917"/>
      <c r="O1178" s="917"/>
      <c r="P1178" s="917"/>
      <c r="Q1178" s="917"/>
      <c r="R1178" s="917"/>
      <c r="S1178" s="917"/>
      <c r="T1178" s="917"/>
      <c r="U1178" s="918"/>
      <c r="V1178" s="916"/>
      <c r="W1178" s="917"/>
      <c r="X1178" s="917"/>
      <c r="Y1178" s="917"/>
      <c r="Z1178" s="917"/>
      <c r="AA1178" s="917"/>
      <c r="AB1178" s="917"/>
      <c r="AC1178" s="917"/>
      <c r="AD1178" s="917"/>
      <c r="AE1178" s="917"/>
      <c r="AF1178" s="917"/>
      <c r="AG1178" s="917"/>
      <c r="AH1178" s="917"/>
      <c r="AI1178" s="917"/>
      <c r="AJ1178" s="917"/>
      <c r="AK1178" s="917"/>
      <c r="AL1178" s="917"/>
      <c r="AM1178" s="917"/>
      <c r="AN1178" s="917"/>
      <c r="AO1178" s="918"/>
      <c r="AP1178" s="453" t="s">
        <v>994</v>
      </c>
      <c r="AQ1178" s="262"/>
      <c r="AR1178" s="262"/>
      <c r="AS1178" s="262"/>
      <c r="AT1178" s="910"/>
      <c r="AU1178" s="911"/>
      <c r="AV1178" s="911"/>
      <c r="AW1178" s="912"/>
    </row>
    <row r="1179" spans="1:49" ht="14.25" hidden="1" customHeight="1">
      <c r="A1179" s="931"/>
      <c r="B1179" s="916"/>
      <c r="C1179" s="917"/>
      <c r="D1179" s="917"/>
      <c r="E1179" s="917"/>
      <c r="F1179" s="917"/>
      <c r="G1179" s="917"/>
      <c r="H1179" s="917"/>
      <c r="I1179" s="917"/>
      <c r="J1179" s="917"/>
      <c r="K1179" s="917"/>
      <c r="L1179" s="917"/>
      <c r="M1179" s="917"/>
      <c r="N1179" s="917"/>
      <c r="O1179" s="917"/>
      <c r="P1179" s="917"/>
      <c r="Q1179" s="917"/>
      <c r="R1179" s="917"/>
      <c r="S1179" s="917"/>
      <c r="T1179" s="917"/>
      <c r="U1179" s="918"/>
      <c r="V1179" s="916"/>
      <c r="W1179" s="917"/>
      <c r="X1179" s="917"/>
      <c r="Y1179" s="917"/>
      <c r="Z1179" s="917"/>
      <c r="AA1179" s="917"/>
      <c r="AB1179" s="917"/>
      <c r="AC1179" s="917"/>
      <c r="AD1179" s="917"/>
      <c r="AE1179" s="917"/>
      <c r="AF1179" s="917"/>
      <c r="AG1179" s="917"/>
      <c r="AH1179" s="917"/>
      <c r="AI1179" s="917"/>
      <c r="AJ1179" s="917"/>
      <c r="AK1179" s="917"/>
      <c r="AL1179" s="917"/>
      <c r="AM1179" s="917"/>
      <c r="AN1179" s="917"/>
      <c r="AO1179" s="918"/>
      <c r="AP1179" s="935" t="s">
        <v>992</v>
      </c>
      <c r="AQ1179" s="936"/>
      <c r="AR1179" s="936"/>
      <c r="AS1179" s="937"/>
      <c r="AT1179" s="938"/>
      <c r="AU1179" s="939"/>
      <c r="AV1179" s="939"/>
      <c r="AW1179" s="940"/>
    </row>
    <row r="1180" spans="1:49" ht="14.25" hidden="1" customHeight="1">
      <c r="A1180" s="931"/>
      <c r="B1180" s="916"/>
      <c r="C1180" s="917"/>
      <c r="D1180" s="917"/>
      <c r="E1180" s="917"/>
      <c r="F1180" s="917"/>
      <c r="G1180" s="917"/>
      <c r="H1180" s="917"/>
      <c r="I1180" s="917"/>
      <c r="J1180" s="917"/>
      <c r="K1180" s="917"/>
      <c r="L1180" s="917"/>
      <c r="M1180" s="917"/>
      <c r="N1180" s="917"/>
      <c r="O1180" s="917"/>
      <c r="P1180" s="917"/>
      <c r="Q1180" s="917"/>
      <c r="R1180" s="917"/>
      <c r="S1180" s="917"/>
      <c r="T1180" s="917"/>
      <c r="U1180" s="918"/>
      <c r="V1180" s="916"/>
      <c r="W1180" s="917"/>
      <c r="X1180" s="917"/>
      <c r="Y1180" s="917"/>
      <c r="Z1180" s="917"/>
      <c r="AA1180" s="917"/>
      <c r="AB1180" s="917"/>
      <c r="AC1180" s="917"/>
      <c r="AD1180" s="917"/>
      <c r="AE1180" s="917"/>
      <c r="AF1180" s="917"/>
      <c r="AG1180" s="917"/>
      <c r="AH1180" s="917"/>
      <c r="AI1180" s="917"/>
      <c r="AJ1180" s="917"/>
      <c r="AK1180" s="917"/>
      <c r="AL1180" s="917"/>
      <c r="AM1180" s="917"/>
      <c r="AN1180" s="917"/>
      <c r="AO1180" s="918"/>
      <c r="AP1180" s="935"/>
      <c r="AQ1180" s="936"/>
      <c r="AR1180" s="936"/>
      <c r="AS1180" s="937"/>
      <c r="AT1180" s="941"/>
      <c r="AU1180" s="942"/>
      <c r="AV1180" s="942"/>
      <c r="AW1180" s="943"/>
    </row>
    <row r="1181" spans="1:49" ht="14.25" hidden="1" customHeight="1">
      <c r="A1181" s="931"/>
      <c r="B1181" s="916"/>
      <c r="C1181" s="917"/>
      <c r="D1181" s="917"/>
      <c r="E1181" s="917"/>
      <c r="F1181" s="917"/>
      <c r="G1181" s="917"/>
      <c r="H1181" s="917"/>
      <c r="I1181" s="917"/>
      <c r="J1181" s="917"/>
      <c r="K1181" s="917"/>
      <c r="L1181" s="917"/>
      <c r="M1181" s="917"/>
      <c r="N1181" s="917"/>
      <c r="O1181" s="917"/>
      <c r="P1181" s="917"/>
      <c r="Q1181" s="917"/>
      <c r="R1181" s="917"/>
      <c r="S1181" s="917"/>
      <c r="T1181" s="917"/>
      <c r="U1181" s="918"/>
      <c r="V1181" s="916"/>
      <c r="W1181" s="917"/>
      <c r="X1181" s="917"/>
      <c r="Y1181" s="917"/>
      <c r="Z1181" s="917"/>
      <c r="AA1181" s="917"/>
      <c r="AB1181" s="917"/>
      <c r="AC1181" s="917"/>
      <c r="AD1181" s="917"/>
      <c r="AE1181" s="917"/>
      <c r="AF1181" s="917"/>
      <c r="AG1181" s="917"/>
      <c r="AH1181" s="917"/>
      <c r="AI1181" s="917"/>
      <c r="AJ1181" s="917"/>
      <c r="AK1181" s="917"/>
      <c r="AL1181" s="917"/>
      <c r="AM1181" s="917"/>
      <c r="AN1181" s="917"/>
      <c r="AO1181" s="918"/>
      <c r="AP1181" s="944" t="s">
        <v>993</v>
      </c>
      <c r="AQ1181" s="945"/>
      <c r="AR1181" s="945"/>
      <c r="AS1181" s="945"/>
      <c r="AT1181" s="938"/>
      <c r="AU1181" s="939"/>
      <c r="AV1181" s="939"/>
      <c r="AW1181" s="940"/>
    </row>
    <row r="1182" spans="1:49" ht="14.25" hidden="1" customHeight="1">
      <c r="A1182" s="931"/>
      <c r="B1182" s="916"/>
      <c r="C1182" s="917"/>
      <c r="D1182" s="917"/>
      <c r="E1182" s="917"/>
      <c r="F1182" s="917"/>
      <c r="G1182" s="917"/>
      <c r="H1182" s="917"/>
      <c r="I1182" s="917"/>
      <c r="J1182" s="917"/>
      <c r="K1182" s="917"/>
      <c r="L1182" s="917"/>
      <c r="M1182" s="917"/>
      <c r="N1182" s="917"/>
      <c r="O1182" s="917"/>
      <c r="P1182" s="917"/>
      <c r="Q1182" s="917"/>
      <c r="R1182" s="917"/>
      <c r="S1182" s="917"/>
      <c r="T1182" s="917"/>
      <c r="U1182" s="918"/>
      <c r="V1182" s="916"/>
      <c r="W1182" s="917"/>
      <c r="X1182" s="917"/>
      <c r="Y1182" s="917"/>
      <c r="Z1182" s="917"/>
      <c r="AA1182" s="917"/>
      <c r="AB1182" s="917"/>
      <c r="AC1182" s="917"/>
      <c r="AD1182" s="917"/>
      <c r="AE1182" s="917"/>
      <c r="AF1182" s="917"/>
      <c r="AG1182" s="917"/>
      <c r="AH1182" s="917"/>
      <c r="AI1182" s="917"/>
      <c r="AJ1182" s="917"/>
      <c r="AK1182" s="917"/>
      <c r="AL1182" s="917"/>
      <c r="AM1182" s="917"/>
      <c r="AN1182" s="917"/>
      <c r="AO1182" s="918"/>
      <c r="AP1182" s="944"/>
      <c r="AQ1182" s="945"/>
      <c r="AR1182" s="945"/>
      <c r="AS1182" s="945"/>
      <c r="AT1182" s="941"/>
      <c r="AU1182" s="942"/>
      <c r="AV1182" s="942"/>
      <c r="AW1182" s="943"/>
    </row>
    <row r="1183" spans="1:49" ht="14.25" hidden="1" customHeight="1">
      <c r="A1183" s="931"/>
      <c r="B1183" s="919"/>
      <c r="C1183" s="920"/>
      <c r="D1183" s="920"/>
      <c r="E1183" s="920"/>
      <c r="F1183" s="920"/>
      <c r="G1183" s="920"/>
      <c r="H1183" s="920"/>
      <c r="I1183" s="920"/>
      <c r="J1183" s="920"/>
      <c r="K1183" s="920"/>
      <c r="L1183" s="920"/>
      <c r="M1183" s="920"/>
      <c r="N1183" s="920"/>
      <c r="O1183" s="920"/>
      <c r="P1183" s="920"/>
      <c r="Q1183" s="920"/>
      <c r="R1183" s="920"/>
      <c r="S1183" s="920"/>
      <c r="T1183" s="920"/>
      <c r="U1183" s="921"/>
      <c r="V1183" s="919"/>
      <c r="W1183" s="920"/>
      <c r="X1183" s="920"/>
      <c r="Y1183" s="920"/>
      <c r="Z1183" s="920"/>
      <c r="AA1183" s="920"/>
      <c r="AB1183" s="920"/>
      <c r="AC1183" s="920"/>
      <c r="AD1183" s="920"/>
      <c r="AE1183" s="920"/>
      <c r="AF1183" s="920"/>
      <c r="AG1183" s="920"/>
      <c r="AH1183" s="920"/>
      <c r="AI1183" s="920"/>
      <c r="AJ1183" s="920"/>
      <c r="AK1183" s="920"/>
      <c r="AL1183" s="920"/>
      <c r="AM1183" s="920"/>
      <c r="AN1183" s="920"/>
      <c r="AO1183" s="921"/>
      <c r="AP1183" s="946" t="str">
        <f t="array" aca="1" ref="AP1183" ca="1">IF(RepairsPhotoIdentifier165="","",IF(INDIRECT("PropertyInspectionCatagoryPhoto"&amp;RIGHT("0"&amp;RepairsPhotoIdentifier165,2))="","",INDIRECT("PropertyInspectionCatagoryPhoto"&amp;RIGHT("0"&amp;RepairsPhotoIdentifier165,2))))</f>
        <v/>
      </c>
      <c r="AQ1183" s="962"/>
      <c r="AR1183" s="962"/>
      <c r="AS1183" s="962"/>
      <c r="AT1183" s="962"/>
      <c r="AU1183" s="962"/>
      <c r="AV1183" s="962"/>
      <c r="AW1183" s="963"/>
    </row>
    <row r="1184" spans="1:49" ht="14.25" hidden="1" customHeight="1">
      <c r="A1184" s="931">
        <v>166</v>
      </c>
      <c r="B1184" s="913"/>
      <c r="C1184" s="914"/>
      <c r="D1184" s="914"/>
      <c r="E1184" s="914"/>
      <c r="F1184" s="914"/>
      <c r="G1184" s="914"/>
      <c r="H1184" s="914"/>
      <c r="I1184" s="914"/>
      <c r="J1184" s="914"/>
      <c r="K1184" s="914"/>
      <c r="L1184" s="914"/>
      <c r="M1184" s="914"/>
      <c r="N1184" s="914"/>
      <c r="O1184" s="914"/>
      <c r="P1184" s="914"/>
      <c r="Q1184" s="914"/>
      <c r="R1184" s="914"/>
      <c r="S1184" s="914"/>
      <c r="T1184" s="914"/>
      <c r="U1184" s="915"/>
      <c r="V1184" s="913"/>
      <c r="W1184" s="914"/>
      <c r="X1184" s="914"/>
      <c r="Y1184" s="914"/>
      <c r="Z1184" s="914"/>
      <c r="AA1184" s="914"/>
      <c r="AB1184" s="914"/>
      <c r="AC1184" s="914"/>
      <c r="AD1184" s="914"/>
      <c r="AE1184" s="914"/>
      <c r="AF1184" s="914"/>
      <c r="AG1184" s="914"/>
      <c r="AH1184" s="914"/>
      <c r="AI1184" s="914"/>
      <c r="AJ1184" s="914"/>
      <c r="AK1184" s="914"/>
      <c r="AL1184" s="914"/>
      <c r="AM1184" s="914"/>
      <c r="AN1184" s="914"/>
      <c r="AO1184" s="915"/>
      <c r="AP1184" s="450" t="s">
        <v>990</v>
      </c>
      <c r="AQ1184" s="451"/>
      <c r="AR1184" s="451"/>
      <c r="AS1184" s="452"/>
      <c r="AT1184" s="932"/>
      <c r="AU1184" s="933"/>
      <c r="AV1184" s="933"/>
      <c r="AW1184" s="934"/>
    </row>
    <row r="1185" spans="1:49" ht="14.25" hidden="1" customHeight="1">
      <c r="A1185" s="931"/>
      <c r="B1185" s="916"/>
      <c r="C1185" s="917"/>
      <c r="D1185" s="917"/>
      <c r="E1185" s="917"/>
      <c r="F1185" s="917"/>
      <c r="G1185" s="917"/>
      <c r="H1185" s="917"/>
      <c r="I1185" s="917"/>
      <c r="J1185" s="917"/>
      <c r="K1185" s="917"/>
      <c r="L1185" s="917"/>
      <c r="M1185" s="917"/>
      <c r="N1185" s="917"/>
      <c r="O1185" s="917"/>
      <c r="P1185" s="917"/>
      <c r="Q1185" s="917"/>
      <c r="R1185" s="917"/>
      <c r="S1185" s="917"/>
      <c r="T1185" s="917"/>
      <c r="U1185" s="918"/>
      <c r="V1185" s="916"/>
      <c r="W1185" s="917"/>
      <c r="X1185" s="917"/>
      <c r="Y1185" s="917"/>
      <c r="Z1185" s="917"/>
      <c r="AA1185" s="917"/>
      <c r="AB1185" s="917"/>
      <c r="AC1185" s="917"/>
      <c r="AD1185" s="917"/>
      <c r="AE1185" s="917"/>
      <c r="AF1185" s="917"/>
      <c r="AG1185" s="917"/>
      <c r="AH1185" s="917"/>
      <c r="AI1185" s="917"/>
      <c r="AJ1185" s="917"/>
      <c r="AK1185" s="917"/>
      <c r="AL1185" s="917"/>
      <c r="AM1185" s="917"/>
      <c r="AN1185" s="917"/>
      <c r="AO1185" s="918"/>
      <c r="AP1185" s="453" t="s">
        <v>991</v>
      </c>
      <c r="AQ1185" s="262"/>
      <c r="AR1185" s="262"/>
      <c r="AS1185" s="262"/>
      <c r="AT1185" s="910"/>
      <c r="AU1185" s="911"/>
      <c r="AV1185" s="911"/>
      <c r="AW1185" s="912"/>
    </row>
    <row r="1186" spans="1:49" ht="14.25" hidden="1" customHeight="1">
      <c r="A1186" s="931"/>
      <c r="B1186" s="916"/>
      <c r="C1186" s="917"/>
      <c r="D1186" s="917"/>
      <c r="E1186" s="917"/>
      <c r="F1186" s="917"/>
      <c r="G1186" s="917"/>
      <c r="H1186" s="917"/>
      <c r="I1186" s="917"/>
      <c r="J1186" s="917"/>
      <c r="K1186" s="917"/>
      <c r="L1186" s="917"/>
      <c r="M1186" s="917"/>
      <c r="N1186" s="917"/>
      <c r="O1186" s="917"/>
      <c r="P1186" s="917"/>
      <c r="Q1186" s="917"/>
      <c r="R1186" s="917"/>
      <c r="S1186" s="917"/>
      <c r="T1186" s="917"/>
      <c r="U1186" s="918"/>
      <c r="V1186" s="916"/>
      <c r="W1186" s="917"/>
      <c r="X1186" s="917"/>
      <c r="Y1186" s="917"/>
      <c r="Z1186" s="917"/>
      <c r="AA1186" s="917"/>
      <c r="AB1186" s="917"/>
      <c r="AC1186" s="917"/>
      <c r="AD1186" s="917"/>
      <c r="AE1186" s="917"/>
      <c r="AF1186" s="917"/>
      <c r="AG1186" s="917"/>
      <c r="AH1186" s="917"/>
      <c r="AI1186" s="917"/>
      <c r="AJ1186" s="917"/>
      <c r="AK1186" s="917"/>
      <c r="AL1186" s="917"/>
      <c r="AM1186" s="917"/>
      <c r="AN1186" s="917"/>
      <c r="AO1186" s="918"/>
      <c r="AP1186" s="935" t="s">
        <v>992</v>
      </c>
      <c r="AQ1186" s="936"/>
      <c r="AR1186" s="936"/>
      <c r="AS1186" s="937"/>
      <c r="AT1186" s="938"/>
      <c r="AU1186" s="939"/>
      <c r="AV1186" s="939"/>
      <c r="AW1186" s="940"/>
    </row>
    <row r="1187" spans="1:49" ht="14.25" hidden="1" customHeight="1">
      <c r="A1187" s="931"/>
      <c r="B1187" s="916"/>
      <c r="C1187" s="917"/>
      <c r="D1187" s="917"/>
      <c r="E1187" s="917"/>
      <c r="F1187" s="917"/>
      <c r="G1187" s="917"/>
      <c r="H1187" s="917"/>
      <c r="I1187" s="917"/>
      <c r="J1187" s="917"/>
      <c r="K1187" s="917"/>
      <c r="L1187" s="917"/>
      <c r="M1187" s="917"/>
      <c r="N1187" s="917"/>
      <c r="O1187" s="917"/>
      <c r="P1187" s="917"/>
      <c r="Q1187" s="917"/>
      <c r="R1187" s="917"/>
      <c r="S1187" s="917"/>
      <c r="T1187" s="917"/>
      <c r="U1187" s="918"/>
      <c r="V1187" s="916"/>
      <c r="W1187" s="917"/>
      <c r="X1187" s="917"/>
      <c r="Y1187" s="917"/>
      <c r="Z1187" s="917"/>
      <c r="AA1187" s="917"/>
      <c r="AB1187" s="917"/>
      <c r="AC1187" s="917"/>
      <c r="AD1187" s="917"/>
      <c r="AE1187" s="917"/>
      <c r="AF1187" s="917"/>
      <c r="AG1187" s="917"/>
      <c r="AH1187" s="917"/>
      <c r="AI1187" s="917"/>
      <c r="AJ1187" s="917"/>
      <c r="AK1187" s="917"/>
      <c r="AL1187" s="917"/>
      <c r="AM1187" s="917"/>
      <c r="AN1187" s="917"/>
      <c r="AO1187" s="918"/>
      <c r="AP1187" s="935"/>
      <c r="AQ1187" s="936"/>
      <c r="AR1187" s="936"/>
      <c r="AS1187" s="937"/>
      <c r="AT1187" s="941"/>
      <c r="AU1187" s="942"/>
      <c r="AV1187" s="942"/>
      <c r="AW1187" s="943"/>
    </row>
    <row r="1188" spans="1:49" ht="14.25" hidden="1" customHeight="1">
      <c r="A1188" s="931"/>
      <c r="B1188" s="916"/>
      <c r="C1188" s="917"/>
      <c r="D1188" s="917"/>
      <c r="E1188" s="917"/>
      <c r="F1188" s="917"/>
      <c r="G1188" s="917"/>
      <c r="H1188" s="917"/>
      <c r="I1188" s="917"/>
      <c r="J1188" s="917"/>
      <c r="K1188" s="917"/>
      <c r="L1188" s="917"/>
      <c r="M1188" s="917"/>
      <c r="N1188" s="917"/>
      <c r="O1188" s="917"/>
      <c r="P1188" s="917"/>
      <c r="Q1188" s="917"/>
      <c r="R1188" s="917"/>
      <c r="S1188" s="917"/>
      <c r="T1188" s="917"/>
      <c r="U1188" s="918"/>
      <c r="V1188" s="916"/>
      <c r="W1188" s="917"/>
      <c r="X1188" s="917"/>
      <c r="Y1188" s="917"/>
      <c r="Z1188" s="917"/>
      <c r="AA1188" s="917"/>
      <c r="AB1188" s="917"/>
      <c r="AC1188" s="917"/>
      <c r="AD1188" s="917"/>
      <c r="AE1188" s="917"/>
      <c r="AF1188" s="917"/>
      <c r="AG1188" s="917"/>
      <c r="AH1188" s="917"/>
      <c r="AI1188" s="917"/>
      <c r="AJ1188" s="917"/>
      <c r="AK1188" s="917"/>
      <c r="AL1188" s="917"/>
      <c r="AM1188" s="917"/>
      <c r="AN1188" s="917"/>
      <c r="AO1188" s="918"/>
      <c r="AP1188" s="944" t="s">
        <v>993</v>
      </c>
      <c r="AQ1188" s="945"/>
      <c r="AR1188" s="945"/>
      <c r="AS1188" s="945"/>
      <c r="AT1188" s="938"/>
      <c r="AU1188" s="939"/>
      <c r="AV1188" s="939"/>
      <c r="AW1188" s="940"/>
    </row>
    <row r="1189" spans="1:49" ht="14.25" hidden="1" customHeight="1">
      <c r="A1189" s="931"/>
      <c r="B1189" s="916"/>
      <c r="C1189" s="917"/>
      <c r="D1189" s="917"/>
      <c r="E1189" s="917"/>
      <c r="F1189" s="917"/>
      <c r="G1189" s="917"/>
      <c r="H1189" s="917"/>
      <c r="I1189" s="917"/>
      <c r="J1189" s="917"/>
      <c r="K1189" s="917"/>
      <c r="L1189" s="917"/>
      <c r="M1189" s="917"/>
      <c r="N1189" s="917"/>
      <c r="O1189" s="917"/>
      <c r="P1189" s="917"/>
      <c r="Q1189" s="917"/>
      <c r="R1189" s="917"/>
      <c r="S1189" s="917"/>
      <c r="T1189" s="917"/>
      <c r="U1189" s="918"/>
      <c r="V1189" s="916"/>
      <c r="W1189" s="917"/>
      <c r="X1189" s="917"/>
      <c r="Y1189" s="917"/>
      <c r="Z1189" s="917"/>
      <c r="AA1189" s="917"/>
      <c r="AB1189" s="917"/>
      <c r="AC1189" s="917"/>
      <c r="AD1189" s="917"/>
      <c r="AE1189" s="917"/>
      <c r="AF1189" s="917"/>
      <c r="AG1189" s="917"/>
      <c r="AH1189" s="917"/>
      <c r="AI1189" s="917"/>
      <c r="AJ1189" s="917"/>
      <c r="AK1189" s="917"/>
      <c r="AL1189" s="917"/>
      <c r="AM1189" s="917"/>
      <c r="AN1189" s="917"/>
      <c r="AO1189" s="918"/>
      <c r="AP1189" s="944"/>
      <c r="AQ1189" s="945"/>
      <c r="AR1189" s="945"/>
      <c r="AS1189" s="945"/>
      <c r="AT1189" s="941"/>
      <c r="AU1189" s="942"/>
      <c r="AV1189" s="942"/>
      <c r="AW1189" s="943"/>
    </row>
    <row r="1190" spans="1:49" ht="14.25" hidden="1" customHeight="1">
      <c r="A1190" s="931"/>
      <c r="B1190" s="919"/>
      <c r="C1190" s="920"/>
      <c r="D1190" s="920"/>
      <c r="E1190" s="920"/>
      <c r="F1190" s="920"/>
      <c r="G1190" s="920"/>
      <c r="H1190" s="920"/>
      <c r="I1190" s="920"/>
      <c r="J1190" s="920"/>
      <c r="K1190" s="920"/>
      <c r="L1190" s="920"/>
      <c r="M1190" s="920"/>
      <c r="N1190" s="920"/>
      <c r="O1190" s="920"/>
      <c r="P1190" s="920"/>
      <c r="Q1190" s="920"/>
      <c r="R1190" s="920"/>
      <c r="S1190" s="920"/>
      <c r="T1190" s="920"/>
      <c r="U1190" s="921"/>
      <c r="V1190" s="919"/>
      <c r="W1190" s="920"/>
      <c r="X1190" s="920"/>
      <c r="Y1190" s="920"/>
      <c r="Z1190" s="920"/>
      <c r="AA1190" s="920"/>
      <c r="AB1190" s="920"/>
      <c r="AC1190" s="920"/>
      <c r="AD1190" s="920"/>
      <c r="AE1190" s="920"/>
      <c r="AF1190" s="920"/>
      <c r="AG1190" s="920"/>
      <c r="AH1190" s="920"/>
      <c r="AI1190" s="920"/>
      <c r="AJ1190" s="920"/>
      <c r="AK1190" s="920"/>
      <c r="AL1190" s="920"/>
      <c r="AM1190" s="920"/>
      <c r="AN1190" s="920"/>
      <c r="AO1190" s="921"/>
      <c r="AP1190" s="946" t="str">
        <f t="array" aca="1" ref="AP1190" ca="1">IF(RepairsPhotoIdentifier166="","",IF(INDIRECT("PropertyInspectionCatagoryPhoto"&amp;RIGHT("0"&amp;RepairsPhotoIdentifier166,2))="","",INDIRECT("PropertyInspectionCatagoryPhoto"&amp;RIGHT("0"&amp;RepairsPhotoIdentifier166,2))))</f>
        <v/>
      </c>
      <c r="AQ1190" s="962"/>
      <c r="AR1190" s="962"/>
      <c r="AS1190" s="962"/>
      <c r="AT1190" s="962"/>
      <c r="AU1190" s="962"/>
      <c r="AV1190" s="962"/>
      <c r="AW1190" s="963"/>
    </row>
    <row r="1191" spans="1:49" ht="14.25" hidden="1" customHeight="1">
      <c r="A1191" s="931">
        <v>167</v>
      </c>
      <c r="B1191" s="913"/>
      <c r="C1191" s="914"/>
      <c r="D1191" s="914"/>
      <c r="E1191" s="914"/>
      <c r="F1191" s="914"/>
      <c r="G1191" s="914"/>
      <c r="H1191" s="914"/>
      <c r="I1191" s="914"/>
      <c r="J1191" s="914"/>
      <c r="K1191" s="914"/>
      <c r="L1191" s="914"/>
      <c r="M1191" s="914"/>
      <c r="N1191" s="914"/>
      <c r="O1191" s="914"/>
      <c r="P1191" s="914"/>
      <c r="Q1191" s="914"/>
      <c r="R1191" s="914"/>
      <c r="S1191" s="914"/>
      <c r="T1191" s="914"/>
      <c r="U1191" s="915"/>
      <c r="V1191" s="913"/>
      <c r="W1191" s="914"/>
      <c r="X1191" s="914"/>
      <c r="Y1191" s="914"/>
      <c r="Z1191" s="914"/>
      <c r="AA1191" s="914"/>
      <c r="AB1191" s="914"/>
      <c r="AC1191" s="914"/>
      <c r="AD1191" s="914"/>
      <c r="AE1191" s="914"/>
      <c r="AF1191" s="914"/>
      <c r="AG1191" s="914"/>
      <c r="AH1191" s="914"/>
      <c r="AI1191" s="914"/>
      <c r="AJ1191" s="914"/>
      <c r="AK1191" s="914"/>
      <c r="AL1191" s="914"/>
      <c r="AM1191" s="914"/>
      <c r="AN1191" s="914"/>
      <c r="AO1191" s="915"/>
      <c r="AP1191" s="450" t="s">
        <v>990</v>
      </c>
      <c r="AQ1191" s="451"/>
      <c r="AR1191" s="451"/>
      <c r="AS1191" s="452"/>
      <c r="AT1191" s="932"/>
      <c r="AU1191" s="933"/>
      <c r="AV1191" s="933"/>
      <c r="AW1191" s="934"/>
    </row>
    <row r="1192" spans="1:49" ht="14.25" hidden="1" customHeight="1">
      <c r="A1192" s="931"/>
      <c r="B1192" s="916"/>
      <c r="C1192" s="917"/>
      <c r="D1192" s="917"/>
      <c r="E1192" s="917"/>
      <c r="F1192" s="917"/>
      <c r="G1192" s="917"/>
      <c r="H1192" s="917"/>
      <c r="I1192" s="917"/>
      <c r="J1192" s="917"/>
      <c r="K1192" s="917"/>
      <c r="L1192" s="917"/>
      <c r="M1192" s="917"/>
      <c r="N1192" s="917"/>
      <c r="O1192" s="917"/>
      <c r="P1192" s="917"/>
      <c r="Q1192" s="917"/>
      <c r="R1192" s="917"/>
      <c r="S1192" s="917"/>
      <c r="T1192" s="917"/>
      <c r="U1192" s="918"/>
      <c r="V1192" s="916"/>
      <c r="W1192" s="917"/>
      <c r="X1192" s="917"/>
      <c r="Y1192" s="917"/>
      <c r="Z1192" s="917"/>
      <c r="AA1192" s="917"/>
      <c r="AB1192" s="917"/>
      <c r="AC1192" s="917"/>
      <c r="AD1192" s="917"/>
      <c r="AE1192" s="917"/>
      <c r="AF1192" s="917"/>
      <c r="AG1192" s="917"/>
      <c r="AH1192" s="917"/>
      <c r="AI1192" s="917"/>
      <c r="AJ1192" s="917"/>
      <c r="AK1192" s="917"/>
      <c r="AL1192" s="917"/>
      <c r="AM1192" s="917"/>
      <c r="AN1192" s="917"/>
      <c r="AO1192" s="918"/>
      <c r="AP1192" s="453" t="s">
        <v>994</v>
      </c>
      <c r="AQ1192" s="262"/>
      <c r="AR1192" s="262"/>
      <c r="AS1192" s="262"/>
      <c r="AT1192" s="910"/>
      <c r="AU1192" s="911"/>
      <c r="AV1192" s="911"/>
      <c r="AW1192" s="912"/>
    </row>
    <row r="1193" spans="1:49" ht="14.25" hidden="1" customHeight="1">
      <c r="A1193" s="931"/>
      <c r="B1193" s="916"/>
      <c r="C1193" s="917"/>
      <c r="D1193" s="917"/>
      <c r="E1193" s="917"/>
      <c r="F1193" s="917"/>
      <c r="G1193" s="917"/>
      <c r="H1193" s="917"/>
      <c r="I1193" s="917"/>
      <c r="J1193" s="917"/>
      <c r="K1193" s="917"/>
      <c r="L1193" s="917"/>
      <c r="M1193" s="917"/>
      <c r="N1193" s="917"/>
      <c r="O1193" s="917"/>
      <c r="P1193" s="917"/>
      <c r="Q1193" s="917"/>
      <c r="R1193" s="917"/>
      <c r="S1193" s="917"/>
      <c r="T1193" s="917"/>
      <c r="U1193" s="918"/>
      <c r="V1193" s="916"/>
      <c r="W1193" s="917"/>
      <c r="X1193" s="917"/>
      <c r="Y1193" s="917"/>
      <c r="Z1193" s="917"/>
      <c r="AA1193" s="917"/>
      <c r="AB1193" s="917"/>
      <c r="AC1193" s="917"/>
      <c r="AD1193" s="917"/>
      <c r="AE1193" s="917"/>
      <c r="AF1193" s="917"/>
      <c r="AG1193" s="917"/>
      <c r="AH1193" s="917"/>
      <c r="AI1193" s="917"/>
      <c r="AJ1193" s="917"/>
      <c r="AK1193" s="917"/>
      <c r="AL1193" s="917"/>
      <c r="AM1193" s="917"/>
      <c r="AN1193" s="917"/>
      <c r="AO1193" s="918"/>
      <c r="AP1193" s="935" t="s">
        <v>992</v>
      </c>
      <c r="AQ1193" s="936"/>
      <c r="AR1193" s="936"/>
      <c r="AS1193" s="937"/>
      <c r="AT1193" s="938"/>
      <c r="AU1193" s="939"/>
      <c r="AV1193" s="939"/>
      <c r="AW1193" s="940"/>
    </row>
    <row r="1194" spans="1:49" ht="14.25" hidden="1" customHeight="1">
      <c r="A1194" s="931"/>
      <c r="B1194" s="916"/>
      <c r="C1194" s="917"/>
      <c r="D1194" s="917"/>
      <c r="E1194" s="917"/>
      <c r="F1194" s="917"/>
      <c r="G1194" s="917"/>
      <c r="H1194" s="917"/>
      <c r="I1194" s="917"/>
      <c r="J1194" s="917"/>
      <c r="K1194" s="917"/>
      <c r="L1194" s="917"/>
      <c r="M1194" s="917"/>
      <c r="N1194" s="917"/>
      <c r="O1194" s="917"/>
      <c r="P1194" s="917"/>
      <c r="Q1194" s="917"/>
      <c r="R1194" s="917"/>
      <c r="S1194" s="917"/>
      <c r="T1194" s="917"/>
      <c r="U1194" s="918"/>
      <c r="V1194" s="916"/>
      <c r="W1194" s="917"/>
      <c r="X1194" s="917"/>
      <c r="Y1194" s="917"/>
      <c r="Z1194" s="917"/>
      <c r="AA1194" s="917"/>
      <c r="AB1194" s="917"/>
      <c r="AC1194" s="917"/>
      <c r="AD1194" s="917"/>
      <c r="AE1194" s="917"/>
      <c r="AF1194" s="917"/>
      <c r="AG1194" s="917"/>
      <c r="AH1194" s="917"/>
      <c r="AI1194" s="917"/>
      <c r="AJ1194" s="917"/>
      <c r="AK1194" s="917"/>
      <c r="AL1194" s="917"/>
      <c r="AM1194" s="917"/>
      <c r="AN1194" s="917"/>
      <c r="AO1194" s="918"/>
      <c r="AP1194" s="935"/>
      <c r="AQ1194" s="936"/>
      <c r="AR1194" s="936"/>
      <c r="AS1194" s="937"/>
      <c r="AT1194" s="941"/>
      <c r="AU1194" s="942"/>
      <c r="AV1194" s="942"/>
      <c r="AW1194" s="943"/>
    </row>
    <row r="1195" spans="1:49" ht="14.25" hidden="1" customHeight="1">
      <c r="A1195" s="931"/>
      <c r="B1195" s="916"/>
      <c r="C1195" s="917"/>
      <c r="D1195" s="917"/>
      <c r="E1195" s="917"/>
      <c r="F1195" s="917"/>
      <c r="G1195" s="917"/>
      <c r="H1195" s="917"/>
      <c r="I1195" s="917"/>
      <c r="J1195" s="917"/>
      <c r="K1195" s="917"/>
      <c r="L1195" s="917"/>
      <c r="M1195" s="917"/>
      <c r="N1195" s="917"/>
      <c r="O1195" s="917"/>
      <c r="P1195" s="917"/>
      <c r="Q1195" s="917"/>
      <c r="R1195" s="917"/>
      <c r="S1195" s="917"/>
      <c r="T1195" s="917"/>
      <c r="U1195" s="918"/>
      <c r="V1195" s="916"/>
      <c r="W1195" s="917"/>
      <c r="X1195" s="917"/>
      <c r="Y1195" s="917"/>
      <c r="Z1195" s="917"/>
      <c r="AA1195" s="917"/>
      <c r="AB1195" s="917"/>
      <c r="AC1195" s="917"/>
      <c r="AD1195" s="917"/>
      <c r="AE1195" s="917"/>
      <c r="AF1195" s="917"/>
      <c r="AG1195" s="917"/>
      <c r="AH1195" s="917"/>
      <c r="AI1195" s="917"/>
      <c r="AJ1195" s="917"/>
      <c r="AK1195" s="917"/>
      <c r="AL1195" s="917"/>
      <c r="AM1195" s="917"/>
      <c r="AN1195" s="917"/>
      <c r="AO1195" s="918"/>
      <c r="AP1195" s="944" t="s">
        <v>993</v>
      </c>
      <c r="AQ1195" s="945"/>
      <c r="AR1195" s="945"/>
      <c r="AS1195" s="945"/>
      <c r="AT1195" s="938"/>
      <c r="AU1195" s="939"/>
      <c r="AV1195" s="939"/>
      <c r="AW1195" s="940"/>
    </row>
    <row r="1196" spans="1:49" ht="14.25" hidden="1" customHeight="1">
      <c r="A1196" s="931"/>
      <c r="B1196" s="916"/>
      <c r="C1196" s="917"/>
      <c r="D1196" s="917"/>
      <c r="E1196" s="917"/>
      <c r="F1196" s="917"/>
      <c r="G1196" s="917"/>
      <c r="H1196" s="917"/>
      <c r="I1196" s="917"/>
      <c r="J1196" s="917"/>
      <c r="K1196" s="917"/>
      <c r="L1196" s="917"/>
      <c r="M1196" s="917"/>
      <c r="N1196" s="917"/>
      <c r="O1196" s="917"/>
      <c r="P1196" s="917"/>
      <c r="Q1196" s="917"/>
      <c r="R1196" s="917"/>
      <c r="S1196" s="917"/>
      <c r="T1196" s="917"/>
      <c r="U1196" s="918"/>
      <c r="V1196" s="916"/>
      <c r="W1196" s="917"/>
      <c r="X1196" s="917"/>
      <c r="Y1196" s="917"/>
      <c r="Z1196" s="917"/>
      <c r="AA1196" s="917"/>
      <c r="AB1196" s="917"/>
      <c r="AC1196" s="917"/>
      <c r="AD1196" s="917"/>
      <c r="AE1196" s="917"/>
      <c r="AF1196" s="917"/>
      <c r="AG1196" s="917"/>
      <c r="AH1196" s="917"/>
      <c r="AI1196" s="917"/>
      <c r="AJ1196" s="917"/>
      <c r="AK1196" s="917"/>
      <c r="AL1196" s="917"/>
      <c r="AM1196" s="917"/>
      <c r="AN1196" s="917"/>
      <c r="AO1196" s="918"/>
      <c r="AP1196" s="944"/>
      <c r="AQ1196" s="945"/>
      <c r="AR1196" s="945"/>
      <c r="AS1196" s="945"/>
      <c r="AT1196" s="941"/>
      <c r="AU1196" s="942"/>
      <c r="AV1196" s="942"/>
      <c r="AW1196" s="943"/>
    </row>
    <row r="1197" spans="1:49" ht="14.25" hidden="1" customHeight="1">
      <c r="A1197" s="931"/>
      <c r="B1197" s="919"/>
      <c r="C1197" s="920"/>
      <c r="D1197" s="920"/>
      <c r="E1197" s="920"/>
      <c r="F1197" s="920"/>
      <c r="G1197" s="920"/>
      <c r="H1197" s="920"/>
      <c r="I1197" s="920"/>
      <c r="J1197" s="920"/>
      <c r="K1197" s="920"/>
      <c r="L1197" s="920"/>
      <c r="M1197" s="920"/>
      <c r="N1197" s="920"/>
      <c r="O1197" s="920"/>
      <c r="P1197" s="920"/>
      <c r="Q1197" s="920"/>
      <c r="R1197" s="920"/>
      <c r="S1197" s="920"/>
      <c r="T1197" s="920"/>
      <c r="U1197" s="921"/>
      <c r="V1197" s="919"/>
      <c r="W1197" s="920"/>
      <c r="X1197" s="920"/>
      <c r="Y1197" s="920"/>
      <c r="Z1197" s="920"/>
      <c r="AA1197" s="920"/>
      <c r="AB1197" s="920"/>
      <c r="AC1197" s="920"/>
      <c r="AD1197" s="920"/>
      <c r="AE1197" s="920"/>
      <c r="AF1197" s="920"/>
      <c r="AG1197" s="920"/>
      <c r="AH1197" s="920"/>
      <c r="AI1197" s="920"/>
      <c r="AJ1197" s="920"/>
      <c r="AK1197" s="920"/>
      <c r="AL1197" s="920"/>
      <c r="AM1197" s="920"/>
      <c r="AN1197" s="920"/>
      <c r="AO1197" s="921"/>
      <c r="AP1197" s="946" t="str">
        <f t="array" aca="1" ref="AP1197" ca="1">IF(RepairsPhotoIdentifier167="","",IF(INDIRECT("PropertyInspectionCatagoryPhoto"&amp;RIGHT("0"&amp;RepairsPhotoIdentifier167,2))="","",INDIRECT("PropertyInspectionCatagoryPhoto"&amp;RIGHT("0"&amp;RepairsPhotoIdentifier167,2))))</f>
        <v/>
      </c>
      <c r="AQ1197" s="962"/>
      <c r="AR1197" s="962"/>
      <c r="AS1197" s="962"/>
      <c r="AT1197" s="962"/>
      <c r="AU1197" s="962"/>
      <c r="AV1197" s="962"/>
      <c r="AW1197" s="963"/>
    </row>
    <row r="1198" spans="1:49" ht="14.25" hidden="1" customHeight="1">
      <c r="A1198" s="931">
        <v>168</v>
      </c>
      <c r="B1198" s="913"/>
      <c r="C1198" s="914"/>
      <c r="D1198" s="914"/>
      <c r="E1198" s="914"/>
      <c r="F1198" s="914"/>
      <c r="G1198" s="914"/>
      <c r="H1198" s="914"/>
      <c r="I1198" s="914"/>
      <c r="J1198" s="914"/>
      <c r="K1198" s="914"/>
      <c r="L1198" s="914"/>
      <c r="M1198" s="914"/>
      <c r="N1198" s="914"/>
      <c r="O1198" s="914"/>
      <c r="P1198" s="914"/>
      <c r="Q1198" s="914"/>
      <c r="R1198" s="914"/>
      <c r="S1198" s="914"/>
      <c r="T1198" s="914"/>
      <c r="U1198" s="915"/>
      <c r="V1198" s="913"/>
      <c r="W1198" s="914"/>
      <c r="X1198" s="914"/>
      <c r="Y1198" s="914"/>
      <c r="Z1198" s="914"/>
      <c r="AA1198" s="914"/>
      <c r="AB1198" s="914"/>
      <c r="AC1198" s="914"/>
      <c r="AD1198" s="914"/>
      <c r="AE1198" s="914"/>
      <c r="AF1198" s="914"/>
      <c r="AG1198" s="914"/>
      <c r="AH1198" s="914"/>
      <c r="AI1198" s="914"/>
      <c r="AJ1198" s="914"/>
      <c r="AK1198" s="914"/>
      <c r="AL1198" s="914"/>
      <c r="AM1198" s="914"/>
      <c r="AN1198" s="914"/>
      <c r="AO1198" s="915"/>
      <c r="AP1198" s="450" t="s">
        <v>990</v>
      </c>
      <c r="AQ1198" s="451"/>
      <c r="AR1198" s="451"/>
      <c r="AS1198" s="452"/>
      <c r="AT1198" s="932"/>
      <c r="AU1198" s="933"/>
      <c r="AV1198" s="933"/>
      <c r="AW1198" s="934"/>
    </row>
    <row r="1199" spans="1:49" ht="14.25" hidden="1" customHeight="1">
      <c r="A1199" s="931"/>
      <c r="B1199" s="916"/>
      <c r="C1199" s="917"/>
      <c r="D1199" s="917"/>
      <c r="E1199" s="917"/>
      <c r="F1199" s="917"/>
      <c r="G1199" s="917"/>
      <c r="H1199" s="917"/>
      <c r="I1199" s="917"/>
      <c r="J1199" s="917"/>
      <c r="K1199" s="917"/>
      <c r="L1199" s="917"/>
      <c r="M1199" s="917"/>
      <c r="N1199" s="917"/>
      <c r="O1199" s="917"/>
      <c r="P1199" s="917"/>
      <c r="Q1199" s="917"/>
      <c r="R1199" s="917"/>
      <c r="S1199" s="917"/>
      <c r="T1199" s="917"/>
      <c r="U1199" s="918"/>
      <c r="V1199" s="916"/>
      <c r="W1199" s="917"/>
      <c r="X1199" s="917"/>
      <c r="Y1199" s="917"/>
      <c r="Z1199" s="917"/>
      <c r="AA1199" s="917"/>
      <c r="AB1199" s="917"/>
      <c r="AC1199" s="917"/>
      <c r="AD1199" s="917"/>
      <c r="AE1199" s="917"/>
      <c r="AF1199" s="917"/>
      <c r="AG1199" s="917"/>
      <c r="AH1199" s="917"/>
      <c r="AI1199" s="917"/>
      <c r="AJ1199" s="917"/>
      <c r="AK1199" s="917"/>
      <c r="AL1199" s="917"/>
      <c r="AM1199" s="917"/>
      <c r="AN1199" s="917"/>
      <c r="AO1199" s="918"/>
      <c r="AP1199" s="453" t="s">
        <v>991</v>
      </c>
      <c r="AQ1199" s="262"/>
      <c r="AR1199" s="262"/>
      <c r="AS1199" s="262"/>
      <c r="AT1199" s="910"/>
      <c r="AU1199" s="911"/>
      <c r="AV1199" s="911"/>
      <c r="AW1199" s="912"/>
    </row>
    <row r="1200" spans="1:49" ht="14.25" hidden="1" customHeight="1">
      <c r="A1200" s="931"/>
      <c r="B1200" s="916"/>
      <c r="C1200" s="917"/>
      <c r="D1200" s="917"/>
      <c r="E1200" s="917"/>
      <c r="F1200" s="917"/>
      <c r="G1200" s="917"/>
      <c r="H1200" s="917"/>
      <c r="I1200" s="917"/>
      <c r="J1200" s="917"/>
      <c r="K1200" s="917"/>
      <c r="L1200" s="917"/>
      <c r="M1200" s="917"/>
      <c r="N1200" s="917"/>
      <c r="O1200" s="917"/>
      <c r="P1200" s="917"/>
      <c r="Q1200" s="917"/>
      <c r="R1200" s="917"/>
      <c r="S1200" s="917"/>
      <c r="T1200" s="917"/>
      <c r="U1200" s="918"/>
      <c r="V1200" s="916"/>
      <c r="W1200" s="917"/>
      <c r="X1200" s="917"/>
      <c r="Y1200" s="917"/>
      <c r="Z1200" s="917"/>
      <c r="AA1200" s="917"/>
      <c r="AB1200" s="917"/>
      <c r="AC1200" s="917"/>
      <c r="AD1200" s="917"/>
      <c r="AE1200" s="917"/>
      <c r="AF1200" s="917"/>
      <c r="AG1200" s="917"/>
      <c r="AH1200" s="917"/>
      <c r="AI1200" s="917"/>
      <c r="AJ1200" s="917"/>
      <c r="AK1200" s="917"/>
      <c r="AL1200" s="917"/>
      <c r="AM1200" s="917"/>
      <c r="AN1200" s="917"/>
      <c r="AO1200" s="918"/>
      <c r="AP1200" s="935" t="s">
        <v>992</v>
      </c>
      <c r="AQ1200" s="936"/>
      <c r="AR1200" s="936"/>
      <c r="AS1200" s="937"/>
      <c r="AT1200" s="938"/>
      <c r="AU1200" s="939"/>
      <c r="AV1200" s="939"/>
      <c r="AW1200" s="940"/>
    </row>
    <row r="1201" spans="1:49" ht="14.25" hidden="1" customHeight="1">
      <c r="A1201" s="931"/>
      <c r="B1201" s="916"/>
      <c r="C1201" s="917"/>
      <c r="D1201" s="917"/>
      <c r="E1201" s="917"/>
      <c r="F1201" s="917"/>
      <c r="G1201" s="917"/>
      <c r="H1201" s="917"/>
      <c r="I1201" s="917"/>
      <c r="J1201" s="917"/>
      <c r="K1201" s="917"/>
      <c r="L1201" s="917"/>
      <c r="M1201" s="917"/>
      <c r="N1201" s="917"/>
      <c r="O1201" s="917"/>
      <c r="P1201" s="917"/>
      <c r="Q1201" s="917"/>
      <c r="R1201" s="917"/>
      <c r="S1201" s="917"/>
      <c r="T1201" s="917"/>
      <c r="U1201" s="918"/>
      <c r="V1201" s="916"/>
      <c r="W1201" s="917"/>
      <c r="X1201" s="917"/>
      <c r="Y1201" s="917"/>
      <c r="Z1201" s="917"/>
      <c r="AA1201" s="917"/>
      <c r="AB1201" s="917"/>
      <c r="AC1201" s="917"/>
      <c r="AD1201" s="917"/>
      <c r="AE1201" s="917"/>
      <c r="AF1201" s="917"/>
      <c r="AG1201" s="917"/>
      <c r="AH1201" s="917"/>
      <c r="AI1201" s="917"/>
      <c r="AJ1201" s="917"/>
      <c r="AK1201" s="917"/>
      <c r="AL1201" s="917"/>
      <c r="AM1201" s="917"/>
      <c r="AN1201" s="917"/>
      <c r="AO1201" s="918"/>
      <c r="AP1201" s="935"/>
      <c r="AQ1201" s="936"/>
      <c r="AR1201" s="936"/>
      <c r="AS1201" s="937"/>
      <c r="AT1201" s="941"/>
      <c r="AU1201" s="942"/>
      <c r="AV1201" s="942"/>
      <c r="AW1201" s="943"/>
    </row>
    <row r="1202" spans="1:49" ht="14.25" hidden="1" customHeight="1">
      <c r="A1202" s="931"/>
      <c r="B1202" s="916"/>
      <c r="C1202" s="917"/>
      <c r="D1202" s="917"/>
      <c r="E1202" s="917"/>
      <c r="F1202" s="917"/>
      <c r="G1202" s="917"/>
      <c r="H1202" s="917"/>
      <c r="I1202" s="917"/>
      <c r="J1202" s="917"/>
      <c r="K1202" s="917"/>
      <c r="L1202" s="917"/>
      <c r="M1202" s="917"/>
      <c r="N1202" s="917"/>
      <c r="O1202" s="917"/>
      <c r="P1202" s="917"/>
      <c r="Q1202" s="917"/>
      <c r="R1202" s="917"/>
      <c r="S1202" s="917"/>
      <c r="T1202" s="917"/>
      <c r="U1202" s="918"/>
      <c r="V1202" s="916"/>
      <c r="W1202" s="917"/>
      <c r="X1202" s="917"/>
      <c r="Y1202" s="917"/>
      <c r="Z1202" s="917"/>
      <c r="AA1202" s="917"/>
      <c r="AB1202" s="917"/>
      <c r="AC1202" s="917"/>
      <c r="AD1202" s="917"/>
      <c r="AE1202" s="917"/>
      <c r="AF1202" s="917"/>
      <c r="AG1202" s="917"/>
      <c r="AH1202" s="917"/>
      <c r="AI1202" s="917"/>
      <c r="AJ1202" s="917"/>
      <c r="AK1202" s="917"/>
      <c r="AL1202" s="917"/>
      <c r="AM1202" s="917"/>
      <c r="AN1202" s="917"/>
      <c r="AO1202" s="918"/>
      <c r="AP1202" s="944" t="s">
        <v>993</v>
      </c>
      <c r="AQ1202" s="945"/>
      <c r="AR1202" s="945"/>
      <c r="AS1202" s="945"/>
      <c r="AT1202" s="938"/>
      <c r="AU1202" s="939"/>
      <c r="AV1202" s="939"/>
      <c r="AW1202" s="940"/>
    </row>
    <row r="1203" spans="1:49" ht="14.25" hidden="1" customHeight="1">
      <c r="A1203" s="931"/>
      <c r="B1203" s="916"/>
      <c r="C1203" s="917"/>
      <c r="D1203" s="917"/>
      <c r="E1203" s="917"/>
      <c r="F1203" s="917"/>
      <c r="G1203" s="917"/>
      <c r="H1203" s="917"/>
      <c r="I1203" s="917"/>
      <c r="J1203" s="917"/>
      <c r="K1203" s="917"/>
      <c r="L1203" s="917"/>
      <c r="M1203" s="917"/>
      <c r="N1203" s="917"/>
      <c r="O1203" s="917"/>
      <c r="P1203" s="917"/>
      <c r="Q1203" s="917"/>
      <c r="R1203" s="917"/>
      <c r="S1203" s="917"/>
      <c r="T1203" s="917"/>
      <c r="U1203" s="918"/>
      <c r="V1203" s="916"/>
      <c r="W1203" s="917"/>
      <c r="X1203" s="917"/>
      <c r="Y1203" s="917"/>
      <c r="Z1203" s="917"/>
      <c r="AA1203" s="917"/>
      <c r="AB1203" s="917"/>
      <c r="AC1203" s="917"/>
      <c r="AD1203" s="917"/>
      <c r="AE1203" s="917"/>
      <c r="AF1203" s="917"/>
      <c r="AG1203" s="917"/>
      <c r="AH1203" s="917"/>
      <c r="AI1203" s="917"/>
      <c r="AJ1203" s="917"/>
      <c r="AK1203" s="917"/>
      <c r="AL1203" s="917"/>
      <c r="AM1203" s="917"/>
      <c r="AN1203" s="917"/>
      <c r="AO1203" s="918"/>
      <c r="AP1203" s="944"/>
      <c r="AQ1203" s="945"/>
      <c r="AR1203" s="945"/>
      <c r="AS1203" s="945"/>
      <c r="AT1203" s="941"/>
      <c r="AU1203" s="942"/>
      <c r="AV1203" s="942"/>
      <c r="AW1203" s="943"/>
    </row>
    <row r="1204" spans="1:49" ht="14.25" hidden="1" customHeight="1">
      <c r="A1204" s="931"/>
      <c r="B1204" s="919"/>
      <c r="C1204" s="920"/>
      <c r="D1204" s="920"/>
      <c r="E1204" s="920"/>
      <c r="F1204" s="920"/>
      <c r="G1204" s="920"/>
      <c r="H1204" s="920"/>
      <c r="I1204" s="920"/>
      <c r="J1204" s="920"/>
      <c r="K1204" s="920"/>
      <c r="L1204" s="920"/>
      <c r="M1204" s="920"/>
      <c r="N1204" s="920"/>
      <c r="O1204" s="920"/>
      <c r="P1204" s="920"/>
      <c r="Q1204" s="920"/>
      <c r="R1204" s="920"/>
      <c r="S1204" s="920"/>
      <c r="T1204" s="920"/>
      <c r="U1204" s="921"/>
      <c r="V1204" s="919"/>
      <c r="W1204" s="920"/>
      <c r="X1204" s="920"/>
      <c r="Y1204" s="920"/>
      <c r="Z1204" s="920"/>
      <c r="AA1204" s="920"/>
      <c r="AB1204" s="920"/>
      <c r="AC1204" s="920"/>
      <c r="AD1204" s="920"/>
      <c r="AE1204" s="920"/>
      <c r="AF1204" s="920"/>
      <c r="AG1204" s="920"/>
      <c r="AH1204" s="920"/>
      <c r="AI1204" s="920"/>
      <c r="AJ1204" s="920"/>
      <c r="AK1204" s="920"/>
      <c r="AL1204" s="920"/>
      <c r="AM1204" s="920"/>
      <c r="AN1204" s="920"/>
      <c r="AO1204" s="921"/>
      <c r="AP1204" s="946" t="str">
        <f t="array" aca="1" ref="AP1204" ca="1">IF(RepairsPhotoIdentifier168="","",IF(INDIRECT("PropertyInspectionCatagoryPhoto"&amp;RIGHT("0"&amp;RepairsPhotoIdentifier168,2))="","",INDIRECT("PropertyInspectionCatagoryPhoto"&amp;RIGHT("0"&amp;RepairsPhotoIdentifier168,2))))</f>
        <v/>
      </c>
      <c r="AQ1204" s="962"/>
      <c r="AR1204" s="962"/>
      <c r="AS1204" s="962"/>
      <c r="AT1204" s="962"/>
      <c r="AU1204" s="962"/>
      <c r="AV1204" s="962"/>
      <c r="AW1204" s="963"/>
    </row>
    <row r="1205" spans="1:49" ht="14.25" hidden="1" customHeight="1">
      <c r="A1205" s="931">
        <v>169</v>
      </c>
      <c r="B1205" s="913"/>
      <c r="C1205" s="914"/>
      <c r="D1205" s="914"/>
      <c r="E1205" s="914"/>
      <c r="F1205" s="914"/>
      <c r="G1205" s="914"/>
      <c r="H1205" s="914"/>
      <c r="I1205" s="914"/>
      <c r="J1205" s="914"/>
      <c r="K1205" s="914"/>
      <c r="L1205" s="914"/>
      <c r="M1205" s="914"/>
      <c r="N1205" s="914"/>
      <c r="O1205" s="914"/>
      <c r="P1205" s="914"/>
      <c r="Q1205" s="914"/>
      <c r="R1205" s="914"/>
      <c r="S1205" s="914"/>
      <c r="T1205" s="914"/>
      <c r="U1205" s="915"/>
      <c r="V1205" s="913"/>
      <c r="W1205" s="914"/>
      <c r="X1205" s="914"/>
      <c r="Y1205" s="914"/>
      <c r="Z1205" s="914"/>
      <c r="AA1205" s="914"/>
      <c r="AB1205" s="914"/>
      <c r="AC1205" s="914"/>
      <c r="AD1205" s="914"/>
      <c r="AE1205" s="914"/>
      <c r="AF1205" s="914"/>
      <c r="AG1205" s="914"/>
      <c r="AH1205" s="914"/>
      <c r="AI1205" s="914"/>
      <c r="AJ1205" s="914"/>
      <c r="AK1205" s="914"/>
      <c r="AL1205" s="914"/>
      <c r="AM1205" s="914"/>
      <c r="AN1205" s="914"/>
      <c r="AO1205" s="915"/>
      <c r="AP1205" s="450" t="s">
        <v>990</v>
      </c>
      <c r="AQ1205" s="451"/>
      <c r="AR1205" s="451"/>
      <c r="AS1205" s="452"/>
      <c r="AT1205" s="932"/>
      <c r="AU1205" s="933"/>
      <c r="AV1205" s="933"/>
      <c r="AW1205" s="934"/>
    </row>
    <row r="1206" spans="1:49" ht="14.25" hidden="1" customHeight="1">
      <c r="A1206" s="931"/>
      <c r="B1206" s="916"/>
      <c r="C1206" s="917"/>
      <c r="D1206" s="917"/>
      <c r="E1206" s="917"/>
      <c r="F1206" s="917"/>
      <c r="G1206" s="917"/>
      <c r="H1206" s="917"/>
      <c r="I1206" s="917"/>
      <c r="J1206" s="917"/>
      <c r="K1206" s="917"/>
      <c r="L1206" s="917"/>
      <c r="M1206" s="917"/>
      <c r="N1206" s="917"/>
      <c r="O1206" s="917"/>
      <c r="P1206" s="917"/>
      <c r="Q1206" s="917"/>
      <c r="R1206" s="917"/>
      <c r="S1206" s="917"/>
      <c r="T1206" s="917"/>
      <c r="U1206" s="918"/>
      <c r="V1206" s="916"/>
      <c r="W1206" s="917"/>
      <c r="X1206" s="917"/>
      <c r="Y1206" s="917"/>
      <c r="Z1206" s="917"/>
      <c r="AA1206" s="917"/>
      <c r="AB1206" s="917"/>
      <c r="AC1206" s="917"/>
      <c r="AD1206" s="917"/>
      <c r="AE1206" s="917"/>
      <c r="AF1206" s="917"/>
      <c r="AG1206" s="917"/>
      <c r="AH1206" s="917"/>
      <c r="AI1206" s="917"/>
      <c r="AJ1206" s="917"/>
      <c r="AK1206" s="917"/>
      <c r="AL1206" s="917"/>
      <c r="AM1206" s="917"/>
      <c r="AN1206" s="917"/>
      <c r="AO1206" s="918"/>
      <c r="AP1206" s="453" t="s">
        <v>994</v>
      </c>
      <c r="AQ1206" s="262"/>
      <c r="AR1206" s="262"/>
      <c r="AS1206" s="262"/>
      <c r="AT1206" s="910"/>
      <c r="AU1206" s="911"/>
      <c r="AV1206" s="911"/>
      <c r="AW1206" s="912"/>
    </row>
    <row r="1207" spans="1:49" ht="14.25" hidden="1" customHeight="1">
      <c r="A1207" s="931"/>
      <c r="B1207" s="916"/>
      <c r="C1207" s="917"/>
      <c r="D1207" s="917"/>
      <c r="E1207" s="917"/>
      <c r="F1207" s="917"/>
      <c r="G1207" s="917"/>
      <c r="H1207" s="917"/>
      <c r="I1207" s="917"/>
      <c r="J1207" s="917"/>
      <c r="K1207" s="917"/>
      <c r="L1207" s="917"/>
      <c r="M1207" s="917"/>
      <c r="N1207" s="917"/>
      <c r="O1207" s="917"/>
      <c r="P1207" s="917"/>
      <c r="Q1207" s="917"/>
      <c r="R1207" s="917"/>
      <c r="S1207" s="917"/>
      <c r="T1207" s="917"/>
      <c r="U1207" s="918"/>
      <c r="V1207" s="916"/>
      <c r="W1207" s="917"/>
      <c r="X1207" s="917"/>
      <c r="Y1207" s="917"/>
      <c r="Z1207" s="917"/>
      <c r="AA1207" s="917"/>
      <c r="AB1207" s="917"/>
      <c r="AC1207" s="917"/>
      <c r="AD1207" s="917"/>
      <c r="AE1207" s="917"/>
      <c r="AF1207" s="917"/>
      <c r="AG1207" s="917"/>
      <c r="AH1207" s="917"/>
      <c r="AI1207" s="917"/>
      <c r="AJ1207" s="917"/>
      <c r="AK1207" s="917"/>
      <c r="AL1207" s="917"/>
      <c r="AM1207" s="917"/>
      <c r="AN1207" s="917"/>
      <c r="AO1207" s="918"/>
      <c r="AP1207" s="935" t="s">
        <v>992</v>
      </c>
      <c r="AQ1207" s="936"/>
      <c r="AR1207" s="936"/>
      <c r="AS1207" s="937"/>
      <c r="AT1207" s="938"/>
      <c r="AU1207" s="939"/>
      <c r="AV1207" s="939"/>
      <c r="AW1207" s="940"/>
    </row>
    <row r="1208" spans="1:49" ht="14.25" hidden="1" customHeight="1">
      <c r="A1208" s="931"/>
      <c r="B1208" s="916"/>
      <c r="C1208" s="917"/>
      <c r="D1208" s="917"/>
      <c r="E1208" s="917"/>
      <c r="F1208" s="917"/>
      <c r="G1208" s="917"/>
      <c r="H1208" s="917"/>
      <c r="I1208" s="917"/>
      <c r="J1208" s="917"/>
      <c r="K1208" s="917"/>
      <c r="L1208" s="917"/>
      <c r="M1208" s="917"/>
      <c r="N1208" s="917"/>
      <c r="O1208" s="917"/>
      <c r="P1208" s="917"/>
      <c r="Q1208" s="917"/>
      <c r="R1208" s="917"/>
      <c r="S1208" s="917"/>
      <c r="T1208" s="917"/>
      <c r="U1208" s="918"/>
      <c r="V1208" s="916"/>
      <c r="W1208" s="917"/>
      <c r="X1208" s="917"/>
      <c r="Y1208" s="917"/>
      <c r="Z1208" s="917"/>
      <c r="AA1208" s="917"/>
      <c r="AB1208" s="917"/>
      <c r="AC1208" s="917"/>
      <c r="AD1208" s="917"/>
      <c r="AE1208" s="917"/>
      <c r="AF1208" s="917"/>
      <c r="AG1208" s="917"/>
      <c r="AH1208" s="917"/>
      <c r="AI1208" s="917"/>
      <c r="AJ1208" s="917"/>
      <c r="AK1208" s="917"/>
      <c r="AL1208" s="917"/>
      <c r="AM1208" s="917"/>
      <c r="AN1208" s="917"/>
      <c r="AO1208" s="918"/>
      <c r="AP1208" s="935"/>
      <c r="AQ1208" s="936"/>
      <c r="AR1208" s="936"/>
      <c r="AS1208" s="937"/>
      <c r="AT1208" s="941"/>
      <c r="AU1208" s="942"/>
      <c r="AV1208" s="942"/>
      <c r="AW1208" s="943"/>
    </row>
    <row r="1209" spans="1:49" ht="14.25" hidden="1" customHeight="1">
      <c r="A1209" s="931"/>
      <c r="B1209" s="916"/>
      <c r="C1209" s="917"/>
      <c r="D1209" s="917"/>
      <c r="E1209" s="917"/>
      <c r="F1209" s="917"/>
      <c r="G1209" s="917"/>
      <c r="H1209" s="917"/>
      <c r="I1209" s="917"/>
      <c r="J1209" s="917"/>
      <c r="K1209" s="917"/>
      <c r="L1209" s="917"/>
      <c r="M1209" s="917"/>
      <c r="N1209" s="917"/>
      <c r="O1209" s="917"/>
      <c r="P1209" s="917"/>
      <c r="Q1209" s="917"/>
      <c r="R1209" s="917"/>
      <c r="S1209" s="917"/>
      <c r="T1209" s="917"/>
      <c r="U1209" s="918"/>
      <c r="V1209" s="916"/>
      <c r="W1209" s="917"/>
      <c r="X1209" s="917"/>
      <c r="Y1209" s="917"/>
      <c r="Z1209" s="917"/>
      <c r="AA1209" s="917"/>
      <c r="AB1209" s="917"/>
      <c r="AC1209" s="917"/>
      <c r="AD1209" s="917"/>
      <c r="AE1209" s="917"/>
      <c r="AF1209" s="917"/>
      <c r="AG1209" s="917"/>
      <c r="AH1209" s="917"/>
      <c r="AI1209" s="917"/>
      <c r="AJ1209" s="917"/>
      <c r="AK1209" s="917"/>
      <c r="AL1209" s="917"/>
      <c r="AM1209" s="917"/>
      <c r="AN1209" s="917"/>
      <c r="AO1209" s="918"/>
      <c r="AP1209" s="944" t="s">
        <v>993</v>
      </c>
      <c r="AQ1209" s="945"/>
      <c r="AR1209" s="945"/>
      <c r="AS1209" s="945"/>
      <c r="AT1209" s="938"/>
      <c r="AU1209" s="939"/>
      <c r="AV1209" s="939"/>
      <c r="AW1209" s="940"/>
    </row>
    <row r="1210" spans="1:49" ht="14.25" hidden="1" customHeight="1">
      <c r="A1210" s="931"/>
      <c r="B1210" s="916"/>
      <c r="C1210" s="917"/>
      <c r="D1210" s="917"/>
      <c r="E1210" s="917"/>
      <c r="F1210" s="917"/>
      <c r="G1210" s="917"/>
      <c r="H1210" s="917"/>
      <c r="I1210" s="917"/>
      <c r="J1210" s="917"/>
      <c r="K1210" s="917"/>
      <c r="L1210" s="917"/>
      <c r="M1210" s="917"/>
      <c r="N1210" s="917"/>
      <c r="O1210" s="917"/>
      <c r="P1210" s="917"/>
      <c r="Q1210" s="917"/>
      <c r="R1210" s="917"/>
      <c r="S1210" s="917"/>
      <c r="T1210" s="917"/>
      <c r="U1210" s="918"/>
      <c r="V1210" s="916"/>
      <c r="W1210" s="917"/>
      <c r="X1210" s="917"/>
      <c r="Y1210" s="917"/>
      <c r="Z1210" s="917"/>
      <c r="AA1210" s="917"/>
      <c r="AB1210" s="917"/>
      <c r="AC1210" s="917"/>
      <c r="AD1210" s="917"/>
      <c r="AE1210" s="917"/>
      <c r="AF1210" s="917"/>
      <c r="AG1210" s="917"/>
      <c r="AH1210" s="917"/>
      <c r="AI1210" s="917"/>
      <c r="AJ1210" s="917"/>
      <c r="AK1210" s="917"/>
      <c r="AL1210" s="917"/>
      <c r="AM1210" s="917"/>
      <c r="AN1210" s="917"/>
      <c r="AO1210" s="918"/>
      <c r="AP1210" s="944"/>
      <c r="AQ1210" s="945"/>
      <c r="AR1210" s="945"/>
      <c r="AS1210" s="945"/>
      <c r="AT1210" s="941"/>
      <c r="AU1210" s="942"/>
      <c r="AV1210" s="942"/>
      <c r="AW1210" s="943"/>
    </row>
    <row r="1211" spans="1:49" ht="14.25" hidden="1" customHeight="1">
      <c r="A1211" s="931"/>
      <c r="B1211" s="919"/>
      <c r="C1211" s="920"/>
      <c r="D1211" s="920"/>
      <c r="E1211" s="920"/>
      <c r="F1211" s="920"/>
      <c r="G1211" s="920"/>
      <c r="H1211" s="920"/>
      <c r="I1211" s="920"/>
      <c r="J1211" s="920"/>
      <c r="K1211" s="920"/>
      <c r="L1211" s="920"/>
      <c r="M1211" s="920"/>
      <c r="N1211" s="920"/>
      <c r="O1211" s="920"/>
      <c r="P1211" s="920"/>
      <c r="Q1211" s="920"/>
      <c r="R1211" s="920"/>
      <c r="S1211" s="920"/>
      <c r="T1211" s="920"/>
      <c r="U1211" s="921"/>
      <c r="V1211" s="919"/>
      <c r="W1211" s="920"/>
      <c r="X1211" s="920"/>
      <c r="Y1211" s="920"/>
      <c r="Z1211" s="920"/>
      <c r="AA1211" s="920"/>
      <c r="AB1211" s="920"/>
      <c r="AC1211" s="920"/>
      <c r="AD1211" s="920"/>
      <c r="AE1211" s="920"/>
      <c r="AF1211" s="920"/>
      <c r="AG1211" s="920"/>
      <c r="AH1211" s="920"/>
      <c r="AI1211" s="920"/>
      <c r="AJ1211" s="920"/>
      <c r="AK1211" s="920"/>
      <c r="AL1211" s="920"/>
      <c r="AM1211" s="920"/>
      <c r="AN1211" s="920"/>
      <c r="AO1211" s="921"/>
      <c r="AP1211" s="946" t="str">
        <f t="array" aca="1" ref="AP1211" ca="1">IF(RepairsPhotoIdentifier169="","",IF(INDIRECT("PropertyInspectionCatagoryPhoto"&amp;RIGHT("0"&amp;RepairsPhotoIdentifier169,2))="","",INDIRECT("PropertyInspectionCatagoryPhoto"&amp;RIGHT("0"&amp;RepairsPhotoIdentifier169,2))))</f>
        <v/>
      </c>
      <c r="AQ1211" s="962"/>
      <c r="AR1211" s="962"/>
      <c r="AS1211" s="962"/>
      <c r="AT1211" s="962"/>
      <c r="AU1211" s="962"/>
      <c r="AV1211" s="962"/>
      <c r="AW1211" s="963"/>
    </row>
    <row r="1212" spans="1:49" ht="14.25" hidden="1" customHeight="1">
      <c r="A1212" s="931">
        <v>170</v>
      </c>
      <c r="B1212" s="913"/>
      <c r="C1212" s="914"/>
      <c r="D1212" s="914"/>
      <c r="E1212" s="914"/>
      <c r="F1212" s="914"/>
      <c r="G1212" s="914"/>
      <c r="H1212" s="914"/>
      <c r="I1212" s="914"/>
      <c r="J1212" s="914"/>
      <c r="K1212" s="914"/>
      <c r="L1212" s="914"/>
      <c r="M1212" s="914"/>
      <c r="N1212" s="914"/>
      <c r="O1212" s="914"/>
      <c r="P1212" s="914"/>
      <c r="Q1212" s="914"/>
      <c r="R1212" s="914"/>
      <c r="S1212" s="914"/>
      <c r="T1212" s="914"/>
      <c r="U1212" s="915"/>
      <c r="V1212" s="913"/>
      <c r="W1212" s="914"/>
      <c r="X1212" s="914"/>
      <c r="Y1212" s="914"/>
      <c r="Z1212" s="914"/>
      <c r="AA1212" s="914"/>
      <c r="AB1212" s="914"/>
      <c r="AC1212" s="914"/>
      <c r="AD1212" s="914"/>
      <c r="AE1212" s="914"/>
      <c r="AF1212" s="914"/>
      <c r="AG1212" s="914"/>
      <c r="AH1212" s="914"/>
      <c r="AI1212" s="914"/>
      <c r="AJ1212" s="914"/>
      <c r="AK1212" s="914"/>
      <c r="AL1212" s="914"/>
      <c r="AM1212" s="914"/>
      <c r="AN1212" s="914"/>
      <c r="AO1212" s="915"/>
      <c r="AP1212" s="450" t="s">
        <v>990</v>
      </c>
      <c r="AQ1212" s="451"/>
      <c r="AR1212" s="451"/>
      <c r="AS1212" s="452"/>
      <c r="AT1212" s="932"/>
      <c r="AU1212" s="933"/>
      <c r="AV1212" s="933"/>
      <c r="AW1212" s="934"/>
    </row>
    <row r="1213" spans="1:49" ht="14.25" hidden="1" customHeight="1">
      <c r="A1213" s="931"/>
      <c r="B1213" s="916"/>
      <c r="C1213" s="917"/>
      <c r="D1213" s="917"/>
      <c r="E1213" s="917"/>
      <c r="F1213" s="917"/>
      <c r="G1213" s="917"/>
      <c r="H1213" s="917"/>
      <c r="I1213" s="917"/>
      <c r="J1213" s="917"/>
      <c r="K1213" s="917"/>
      <c r="L1213" s="917"/>
      <c r="M1213" s="917"/>
      <c r="N1213" s="917"/>
      <c r="O1213" s="917"/>
      <c r="P1213" s="917"/>
      <c r="Q1213" s="917"/>
      <c r="R1213" s="917"/>
      <c r="S1213" s="917"/>
      <c r="T1213" s="917"/>
      <c r="U1213" s="918"/>
      <c r="V1213" s="916"/>
      <c r="W1213" s="917"/>
      <c r="X1213" s="917"/>
      <c r="Y1213" s="917"/>
      <c r="Z1213" s="917"/>
      <c r="AA1213" s="917"/>
      <c r="AB1213" s="917"/>
      <c r="AC1213" s="917"/>
      <c r="AD1213" s="917"/>
      <c r="AE1213" s="917"/>
      <c r="AF1213" s="917"/>
      <c r="AG1213" s="917"/>
      <c r="AH1213" s="917"/>
      <c r="AI1213" s="917"/>
      <c r="AJ1213" s="917"/>
      <c r="AK1213" s="917"/>
      <c r="AL1213" s="917"/>
      <c r="AM1213" s="917"/>
      <c r="AN1213" s="917"/>
      <c r="AO1213" s="918"/>
      <c r="AP1213" s="453" t="s">
        <v>991</v>
      </c>
      <c r="AQ1213" s="262"/>
      <c r="AR1213" s="262"/>
      <c r="AS1213" s="262"/>
      <c r="AT1213" s="910"/>
      <c r="AU1213" s="911"/>
      <c r="AV1213" s="911"/>
      <c r="AW1213" s="912"/>
    </row>
    <row r="1214" spans="1:49" ht="14.25" hidden="1" customHeight="1">
      <c r="A1214" s="931"/>
      <c r="B1214" s="916"/>
      <c r="C1214" s="917"/>
      <c r="D1214" s="917"/>
      <c r="E1214" s="917"/>
      <c r="F1214" s="917"/>
      <c r="G1214" s="917"/>
      <c r="H1214" s="917"/>
      <c r="I1214" s="917"/>
      <c r="J1214" s="917"/>
      <c r="K1214" s="917"/>
      <c r="L1214" s="917"/>
      <c r="M1214" s="917"/>
      <c r="N1214" s="917"/>
      <c r="O1214" s="917"/>
      <c r="P1214" s="917"/>
      <c r="Q1214" s="917"/>
      <c r="R1214" s="917"/>
      <c r="S1214" s="917"/>
      <c r="T1214" s="917"/>
      <c r="U1214" s="918"/>
      <c r="V1214" s="916"/>
      <c r="W1214" s="917"/>
      <c r="X1214" s="917"/>
      <c r="Y1214" s="917"/>
      <c r="Z1214" s="917"/>
      <c r="AA1214" s="917"/>
      <c r="AB1214" s="917"/>
      <c r="AC1214" s="917"/>
      <c r="AD1214" s="917"/>
      <c r="AE1214" s="917"/>
      <c r="AF1214" s="917"/>
      <c r="AG1214" s="917"/>
      <c r="AH1214" s="917"/>
      <c r="AI1214" s="917"/>
      <c r="AJ1214" s="917"/>
      <c r="AK1214" s="917"/>
      <c r="AL1214" s="917"/>
      <c r="AM1214" s="917"/>
      <c r="AN1214" s="917"/>
      <c r="AO1214" s="918"/>
      <c r="AP1214" s="935" t="s">
        <v>992</v>
      </c>
      <c r="AQ1214" s="936"/>
      <c r="AR1214" s="936"/>
      <c r="AS1214" s="937"/>
      <c r="AT1214" s="938"/>
      <c r="AU1214" s="939"/>
      <c r="AV1214" s="939"/>
      <c r="AW1214" s="940"/>
    </row>
    <row r="1215" spans="1:49" ht="14.25" hidden="1" customHeight="1">
      <c r="A1215" s="931"/>
      <c r="B1215" s="916"/>
      <c r="C1215" s="917"/>
      <c r="D1215" s="917"/>
      <c r="E1215" s="917"/>
      <c r="F1215" s="917"/>
      <c r="G1215" s="917"/>
      <c r="H1215" s="917"/>
      <c r="I1215" s="917"/>
      <c r="J1215" s="917"/>
      <c r="K1215" s="917"/>
      <c r="L1215" s="917"/>
      <c r="M1215" s="917"/>
      <c r="N1215" s="917"/>
      <c r="O1215" s="917"/>
      <c r="P1215" s="917"/>
      <c r="Q1215" s="917"/>
      <c r="R1215" s="917"/>
      <c r="S1215" s="917"/>
      <c r="T1215" s="917"/>
      <c r="U1215" s="918"/>
      <c r="V1215" s="916"/>
      <c r="W1215" s="917"/>
      <c r="X1215" s="917"/>
      <c r="Y1215" s="917"/>
      <c r="Z1215" s="917"/>
      <c r="AA1215" s="917"/>
      <c r="AB1215" s="917"/>
      <c r="AC1215" s="917"/>
      <c r="AD1215" s="917"/>
      <c r="AE1215" s="917"/>
      <c r="AF1215" s="917"/>
      <c r="AG1215" s="917"/>
      <c r="AH1215" s="917"/>
      <c r="AI1215" s="917"/>
      <c r="AJ1215" s="917"/>
      <c r="AK1215" s="917"/>
      <c r="AL1215" s="917"/>
      <c r="AM1215" s="917"/>
      <c r="AN1215" s="917"/>
      <c r="AO1215" s="918"/>
      <c r="AP1215" s="935"/>
      <c r="AQ1215" s="936"/>
      <c r="AR1215" s="936"/>
      <c r="AS1215" s="937"/>
      <c r="AT1215" s="941"/>
      <c r="AU1215" s="942"/>
      <c r="AV1215" s="942"/>
      <c r="AW1215" s="943"/>
    </row>
    <row r="1216" spans="1:49" ht="14.25" hidden="1" customHeight="1">
      <c r="A1216" s="931"/>
      <c r="B1216" s="916"/>
      <c r="C1216" s="917"/>
      <c r="D1216" s="917"/>
      <c r="E1216" s="917"/>
      <c r="F1216" s="917"/>
      <c r="G1216" s="917"/>
      <c r="H1216" s="917"/>
      <c r="I1216" s="917"/>
      <c r="J1216" s="917"/>
      <c r="K1216" s="917"/>
      <c r="L1216" s="917"/>
      <c r="M1216" s="917"/>
      <c r="N1216" s="917"/>
      <c r="O1216" s="917"/>
      <c r="P1216" s="917"/>
      <c r="Q1216" s="917"/>
      <c r="R1216" s="917"/>
      <c r="S1216" s="917"/>
      <c r="T1216" s="917"/>
      <c r="U1216" s="918"/>
      <c r="V1216" s="916"/>
      <c r="W1216" s="917"/>
      <c r="X1216" s="917"/>
      <c r="Y1216" s="917"/>
      <c r="Z1216" s="917"/>
      <c r="AA1216" s="917"/>
      <c r="AB1216" s="917"/>
      <c r="AC1216" s="917"/>
      <c r="AD1216" s="917"/>
      <c r="AE1216" s="917"/>
      <c r="AF1216" s="917"/>
      <c r="AG1216" s="917"/>
      <c r="AH1216" s="917"/>
      <c r="AI1216" s="917"/>
      <c r="AJ1216" s="917"/>
      <c r="AK1216" s="917"/>
      <c r="AL1216" s="917"/>
      <c r="AM1216" s="917"/>
      <c r="AN1216" s="917"/>
      <c r="AO1216" s="918"/>
      <c r="AP1216" s="944" t="s">
        <v>993</v>
      </c>
      <c r="AQ1216" s="945"/>
      <c r="AR1216" s="945"/>
      <c r="AS1216" s="945"/>
      <c r="AT1216" s="938"/>
      <c r="AU1216" s="939"/>
      <c r="AV1216" s="939"/>
      <c r="AW1216" s="940"/>
    </row>
    <row r="1217" spans="1:49" ht="14.25" hidden="1" customHeight="1">
      <c r="A1217" s="931"/>
      <c r="B1217" s="916"/>
      <c r="C1217" s="917"/>
      <c r="D1217" s="917"/>
      <c r="E1217" s="917"/>
      <c r="F1217" s="917"/>
      <c r="G1217" s="917"/>
      <c r="H1217" s="917"/>
      <c r="I1217" s="917"/>
      <c r="J1217" s="917"/>
      <c r="K1217" s="917"/>
      <c r="L1217" s="917"/>
      <c r="M1217" s="917"/>
      <c r="N1217" s="917"/>
      <c r="O1217" s="917"/>
      <c r="P1217" s="917"/>
      <c r="Q1217" s="917"/>
      <c r="R1217" s="917"/>
      <c r="S1217" s="917"/>
      <c r="T1217" s="917"/>
      <c r="U1217" s="918"/>
      <c r="V1217" s="916"/>
      <c r="W1217" s="917"/>
      <c r="X1217" s="917"/>
      <c r="Y1217" s="917"/>
      <c r="Z1217" s="917"/>
      <c r="AA1217" s="917"/>
      <c r="AB1217" s="917"/>
      <c r="AC1217" s="917"/>
      <c r="AD1217" s="917"/>
      <c r="AE1217" s="917"/>
      <c r="AF1217" s="917"/>
      <c r="AG1217" s="917"/>
      <c r="AH1217" s="917"/>
      <c r="AI1217" s="917"/>
      <c r="AJ1217" s="917"/>
      <c r="AK1217" s="917"/>
      <c r="AL1217" s="917"/>
      <c r="AM1217" s="917"/>
      <c r="AN1217" s="917"/>
      <c r="AO1217" s="918"/>
      <c r="AP1217" s="944"/>
      <c r="AQ1217" s="945"/>
      <c r="AR1217" s="945"/>
      <c r="AS1217" s="945"/>
      <c r="AT1217" s="941"/>
      <c r="AU1217" s="942"/>
      <c r="AV1217" s="942"/>
      <c r="AW1217" s="943"/>
    </row>
    <row r="1218" spans="1:49" ht="14.25" hidden="1" customHeight="1">
      <c r="A1218" s="931"/>
      <c r="B1218" s="919"/>
      <c r="C1218" s="920"/>
      <c r="D1218" s="920"/>
      <c r="E1218" s="920"/>
      <c r="F1218" s="920"/>
      <c r="G1218" s="920"/>
      <c r="H1218" s="920"/>
      <c r="I1218" s="920"/>
      <c r="J1218" s="920"/>
      <c r="K1218" s="920"/>
      <c r="L1218" s="920"/>
      <c r="M1218" s="920"/>
      <c r="N1218" s="920"/>
      <c r="O1218" s="920"/>
      <c r="P1218" s="920"/>
      <c r="Q1218" s="920"/>
      <c r="R1218" s="920"/>
      <c r="S1218" s="920"/>
      <c r="T1218" s="920"/>
      <c r="U1218" s="921"/>
      <c r="V1218" s="919"/>
      <c r="W1218" s="920"/>
      <c r="X1218" s="920"/>
      <c r="Y1218" s="920"/>
      <c r="Z1218" s="920"/>
      <c r="AA1218" s="920"/>
      <c r="AB1218" s="920"/>
      <c r="AC1218" s="920"/>
      <c r="AD1218" s="920"/>
      <c r="AE1218" s="920"/>
      <c r="AF1218" s="920"/>
      <c r="AG1218" s="920"/>
      <c r="AH1218" s="920"/>
      <c r="AI1218" s="920"/>
      <c r="AJ1218" s="920"/>
      <c r="AK1218" s="920"/>
      <c r="AL1218" s="920"/>
      <c r="AM1218" s="920"/>
      <c r="AN1218" s="920"/>
      <c r="AO1218" s="921"/>
      <c r="AP1218" s="946" t="str">
        <f t="array" aca="1" ref="AP1218" ca="1">IF(RepairsPhotoIdentifier170="","",IF(INDIRECT("PropertyInspectionCatagoryPhoto"&amp;RIGHT("0"&amp;RepairsPhotoIdentifier170,2))="","",INDIRECT("PropertyInspectionCatagoryPhoto"&amp;RIGHT("0"&amp;RepairsPhotoIdentifier170,2))))</f>
        <v/>
      </c>
      <c r="AQ1218" s="962"/>
      <c r="AR1218" s="962"/>
      <c r="AS1218" s="962"/>
      <c r="AT1218" s="962"/>
      <c r="AU1218" s="962"/>
      <c r="AV1218" s="962"/>
      <c r="AW1218" s="963"/>
    </row>
    <row r="1219" spans="1:49" ht="14.25" hidden="1" customHeight="1">
      <c r="A1219" s="931">
        <v>171</v>
      </c>
      <c r="B1219" s="913"/>
      <c r="C1219" s="914"/>
      <c r="D1219" s="914"/>
      <c r="E1219" s="914"/>
      <c r="F1219" s="914"/>
      <c r="G1219" s="914"/>
      <c r="H1219" s="914"/>
      <c r="I1219" s="914"/>
      <c r="J1219" s="914"/>
      <c r="K1219" s="914"/>
      <c r="L1219" s="914"/>
      <c r="M1219" s="914"/>
      <c r="N1219" s="914"/>
      <c r="O1219" s="914"/>
      <c r="P1219" s="914"/>
      <c r="Q1219" s="914"/>
      <c r="R1219" s="914"/>
      <c r="S1219" s="914"/>
      <c r="T1219" s="914"/>
      <c r="U1219" s="915"/>
      <c r="V1219" s="913"/>
      <c r="W1219" s="914"/>
      <c r="X1219" s="914"/>
      <c r="Y1219" s="914"/>
      <c r="Z1219" s="914"/>
      <c r="AA1219" s="914"/>
      <c r="AB1219" s="914"/>
      <c r="AC1219" s="914"/>
      <c r="AD1219" s="914"/>
      <c r="AE1219" s="914"/>
      <c r="AF1219" s="914"/>
      <c r="AG1219" s="914"/>
      <c r="AH1219" s="914"/>
      <c r="AI1219" s="914"/>
      <c r="AJ1219" s="914"/>
      <c r="AK1219" s="914"/>
      <c r="AL1219" s="914"/>
      <c r="AM1219" s="914"/>
      <c r="AN1219" s="914"/>
      <c r="AO1219" s="915"/>
      <c r="AP1219" s="450" t="s">
        <v>990</v>
      </c>
      <c r="AQ1219" s="451"/>
      <c r="AR1219" s="451"/>
      <c r="AS1219" s="452"/>
      <c r="AT1219" s="932"/>
      <c r="AU1219" s="933"/>
      <c r="AV1219" s="933"/>
      <c r="AW1219" s="934"/>
    </row>
    <row r="1220" spans="1:49" ht="14.25" hidden="1" customHeight="1">
      <c r="A1220" s="931"/>
      <c r="B1220" s="916"/>
      <c r="C1220" s="917"/>
      <c r="D1220" s="917"/>
      <c r="E1220" s="917"/>
      <c r="F1220" s="917"/>
      <c r="G1220" s="917"/>
      <c r="H1220" s="917"/>
      <c r="I1220" s="917"/>
      <c r="J1220" s="917"/>
      <c r="K1220" s="917"/>
      <c r="L1220" s="917"/>
      <c r="M1220" s="917"/>
      <c r="N1220" s="917"/>
      <c r="O1220" s="917"/>
      <c r="P1220" s="917"/>
      <c r="Q1220" s="917"/>
      <c r="R1220" s="917"/>
      <c r="S1220" s="917"/>
      <c r="T1220" s="917"/>
      <c r="U1220" s="918"/>
      <c r="V1220" s="916"/>
      <c r="W1220" s="917"/>
      <c r="X1220" s="917"/>
      <c r="Y1220" s="917"/>
      <c r="Z1220" s="917"/>
      <c r="AA1220" s="917"/>
      <c r="AB1220" s="917"/>
      <c r="AC1220" s="917"/>
      <c r="AD1220" s="917"/>
      <c r="AE1220" s="917"/>
      <c r="AF1220" s="917"/>
      <c r="AG1220" s="917"/>
      <c r="AH1220" s="917"/>
      <c r="AI1220" s="917"/>
      <c r="AJ1220" s="917"/>
      <c r="AK1220" s="917"/>
      <c r="AL1220" s="917"/>
      <c r="AM1220" s="917"/>
      <c r="AN1220" s="917"/>
      <c r="AO1220" s="918"/>
      <c r="AP1220" s="453" t="s">
        <v>994</v>
      </c>
      <c r="AQ1220" s="262"/>
      <c r="AR1220" s="262"/>
      <c r="AS1220" s="262"/>
      <c r="AT1220" s="910"/>
      <c r="AU1220" s="911"/>
      <c r="AV1220" s="911"/>
      <c r="AW1220" s="912"/>
    </row>
    <row r="1221" spans="1:49" ht="14.25" hidden="1" customHeight="1">
      <c r="A1221" s="931"/>
      <c r="B1221" s="916"/>
      <c r="C1221" s="917"/>
      <c r="D1221" s="917"/>
      <c r="E1221" s="917"/>
      <c r="F1221" s="917"/>
      <c r="G1221" s="917"/>
      <c r="H1221" s="917"/>
      <c r="I1221" s="917"/>
      <c r="J1221" s="917"/>
      <c r="K1221" s="917"/>
      <c r="L1221" s="917"/>
      <c r="M1221" s="917"/>
      <c r="N1221" s="917"/>
      <c r="O1221" s="917"/>
      <c r="P1221" s="917"/>
      <c r="Q1221" s="917"/>
      <c r="R1221" s="917"/>
      <c r="S1221" s="917"/>
      <c r="T1221" s="917"/>
      <c r="U1221" s="918"/>
      <c r="V1221" s="916"/>
      <c r="W1221" s="917"/>
      <c r="X1221" s="917"/>
      <c r="Y1221" s="917"/>
      <c r="Z1221" s="917"/>
      <c r="AA1221" s="917"/>
      <c r="AB1221" s="917"/>
      <c r="AC1221" s="917"/>
      <c r="AD1221" s="917"/>
      <c r="AE1221" s="917"/>
      <c r="AF1221" s="917"/>
      <c r="AG1221" s="917"/>
      <c r="AH1221" s="917"/>
      <c r="AI1221" s="917"/>
      <c r="AJ1221" s="917"/>
      <c r="AK1221" s="917"/>
      <c r="AL1221" s="917"/>
      <c r="AM1221" s="917"/>
      <c r="AN1221" s="917"/>
      <c r="AO1221" s="918"/>
      <c r="AP1221" s="935" t="s">
        <v>992</v>
      </c>
      <c r="AQ1221" s="936"/>
      <c r="AR1221" s="936"/>
      <c r="AS1221" s="937"/>
      <c r="AT1221" s="938"/>
      <c r="AU1221" s="939"/>
      <c r="AV1221" s="939"/>
      <c r="AW1221" s="940"/>
    </row>
    <row r="1222" spans="1:49" ht="14.25" hidden="1" customHeight="1">
      <c r="A1222" s="931"/>
      <c r="B1222" s="916"/>
      <c r="C1222" s="917"/>
      <c r="D1222" s="917"/>
      <c r="E1222" s="917"/>
      <c r="F1222" s="917"/>
      <c r="G1222" s="917"/>
      <c r="H1222" s="917"/>
      <c r="I1222" s="917"/>
      <c r="J1222" s="917"/>
      <c r="K1222" s="917"/>
      <c r="L1222" s="917"/>
      <c r="M1222" s="917"/>
      <c r="N1222" s="917"/>
      <c r="O1222" s="917"/>
      <c r="P1222" s="917"/>
      <c r="Q1222" s="917"/>
      <c r="R1222" s="917"/>
      <c r="S1222" s="917"/>
      <c r="T1222" s="917"/>
      <c r="U1222" s="918"/>
      <c r="V1222" s="916"/>
      <c r="W1222" s="917"/>
      <c r="X1222" s="917"/>
      <c r="Y1222" s="917"/>
      <c r="Z1222" s="917"/>
      <c r="AA1222" s="917"/>
      <c r="AB1222" s="917"/>
      <c r="AC1222" s="917"/>
      <c r="AD1222" s="917"/>
      <c r="AE1222" s="917"/>
      <c r="AF1222" s="917"/>
      <c r="AG1222" s="917"/>
      <c r="AH1222" s="917"/>
      <c r="AI1222" s="917"/>
      <c r="AJ1222" s="917"/>
      <c r="AK1222" s="917"/>
      <c r="AL1222" s="917"/>
      <c r="AM1222" s="917"/>
      <c r="AN1222" s="917"/>
      <c r="AO1222" s="918"/>
      <c r="AP1222" s="935"/>
      <c r="AQ1222" s="936"/>
      <c r="AR1222" s="936"/>
      <c r="AS1222" s="937"/>
      <c r="AT1222" s="941"/>
      <c r="AU1222" s="942"/>
      <c r="AV1222" s="942"/>
      <c r="AW1222" s="943"/>
    </row>
    <row r="1223" spans="1:49" ht="14.25" hidden="1" customHeight="1">
      <c r="A1223" s="931"/>
      <c r="B1223" s="916"/>
      <c r="C1223" s="917"/>
      <c r="D1223" s="917"/>
      <c r="E1223" s="917"/>
      <c r="F1223" s="917"/>
      <c r="G1223" s="917"/>
      <c r="H1223" s="917"/>
      <c r="I1223" s="917"/>
      <c r="J1223" s="917"/>
      <c r="K1223" s="917"/>
      <c r="L1223" s="917"/>
      <c r="M1223" s="917"/>
      <c r="N1223" s="917"/>
      <c r="O1223" s="917"/>
      <c r="P1223" s="917"/>
      <c r="Q1223" s="917"/>
      <c r="R1223" s="917"/>
      <c r="S1223" s="917"/>
      <c r="T1223" s="917"/>
      <c r="U1223" s="918"/>
      <c r="V1223" s="916"/>
      <c r="W1223" s="917"/>
      <c r="X1223" s="917"/>
      <c r="Y1223" s="917"/>
      <c r="Z1223" s="917"/>
      <c r="AA1223" s="917"/>
      <c r="AB1223" s="917"/>
      <c r="AC1223" s="917"/>
      <c r="AD1223" s="917"/>
      <c r="AE1223" s="917"/>
      <c r="AF1223" s="917"/>
      <c r="AG1223" s="917"/>
      <c r="AH1223" s="917"/>
      <c r="AI1223" s="917"/>
      <c r="AJ1223" s="917"/>
      <c r="AK1223" s="917"/>
      <c r="AL1223" s="917"/>
      <c r="AM1223" s="917"/>
      <c r="AN1223" s="917"/>
      <c r="AO1223" s="918"/>
      <c r="AP1223" s="944" t="s">
        <v>993</v>
      </c>
      <c r="AQ1223" s="945"/>
      <c r="AR1223" s="945"/>
      <c r="AS1223" s="945"/>
      <c r="AT1223" s="938"/>
      <c r="AU1223" s="939"/>
      <c r="AV1223" s="939"/>
      <c r="AW1223" s="940"/>
    </row>
    <row r="1224" spans="1:49" ht="14.25" hidden="1" customHeight="1">
      <c r="A1224" s="931"/>
      <c r="B1224" s="916"/>
      <c r="C1224" s="917"/>
      <c r="D1224" s="917"/>
      <c r="E1224" s="917"/>
      <c r="F1224" s="917"/>
      <c r="G1224" s="917"/>
      <c r="H1224" s="917"/>
      <c r="I1224" s="917"/>
      <c r="J1224" s="917"/>
      <c r="K1224" s="917"/>
      <c r="L1224" s="917"/>
      <c r="M1224" s="917"/>
      <c r="N1224" s="917"/>
      <c r="O1224" s="917"/>
      <c r="P1224" s="917"/>
      <c r="Q1224" s="917"/>
      <c r="R1224" s="917"/>
      <c r="S1224" s="917"/>
      <c r="T1224" s="917"/>
      <c r="U1224" s="918"/>
      <c r="V1224" s="916"/>
      <c r="W1224" s="917"/>
      <c r="X1224" s="917"/>
      <c r="Y1224" s="917"/>
      <c r="Z1224" s="917"/>
      <c r="AA1224" s="917"/>
      <c r="AB1224" s="917"/>
      <c r="AC1224" s="917"/>
      <c r="AD1224" s="917"/>
      <c r="AE1224" s="917"/>
      <c r="AF1224" s="917"/>
      <c r="AG1224" s="917"/>
      <c r="AH1224" s="917"/>
      <c r="AI1224" s="917"/>
      <c r="AJ1224" s="917"/>
      <c r="AK1224" s="917"/>
      <c r="AL1224" s="917"/>
      <c r="AM1224" s="917"/>
      <c r="AN1224" s="917"/>
      <c r="AO1224" s="918"/>
      <c r="AP1224" s="944"/>
      <c r="AQ1224" s="945"/>
      <c r="AR1224" s="945"/>
      <c r="AS1224" s="945"/>
      <c r="AT1224" s="941"/>
      <c r="AU1224" s="942"/>
      <c r="AV1224" s="942"/>
      <c r="AW1224" s="943"/>
    </row>
    <row r="1225" spans="1:49" ht="14.25" hidden="1" customHeight="1">
      <c r="A1225" s="931"/>
      <c r="B1225" s="919"/>
      <c r="C1225" s="920"/>
      <c r="D1225" s="920"/>
      <c r="E1225" s="920"/>
      <c r="F1225" s="920"/>
      <c r="G1225" s="920"/>
      <c r="H1225" s="920"/>
      <c r="I1225" s="920"/>
      <c r="J1225" s="920"/>
      <c r="K1225" s="920"/>
      <c r="L1225" s="920"/>
      <c r="M1225" s="920"/>
      <c r="N1225" s="920"/>
      <c r="O1225" s="920"/>
      <c r="P1225" s="920"/>
      <c r="Q1225" s="920"/>
      <c r="R1225" s="920"/>
      <c r="S1225" s="920"/>
      <c r="T1225" s="920"/>
      <c r="U1225" s="921"/>
      <c r="V1225" s="919"/>
      <c r="W1225" s="920"/>
      <c r="X1225" s="920"/>
      <c r="Y1225" s="920"/>
      <c r="Z1225" s="920"/>
      <c r="AA1225" s="920"/>
      <c r="AB1225" s="920"/>
      <c r="AC1225" s="920"/>
      <c r="AD1225" s="920"/>
      <c r="AE1225" s="920"/>
      <c r="AF1225" s="920"/>
      <c r="AG1225" s="920"/>
      <c r="AH1225" s="920"/>
      <c r="AI1225" s="920"/>
      <c r="AJ1225" s="920"/>
      <c r="AK1225" s="920"/>
      <c r="AL1225" s="920"/>
      <c r="AM1225" s="920"/>
      <c r="AN1225" s="920"/>
      <c r="AO1225" s="921"/>
      <c r="AP1225" s="946" t="str">
        <f t="array" aca="1" ref="AP1225" ca="1">IF(RepairsPhotoIdentifier171="","",IF(INDIRECT("PropertyInspectionCatagoryPhoto"&amp;RIGHT("0"&amp;RepairsPhotoIdentifier171,2))="","",INDIRECT("PropertyInspectionCatagoryPhoto"&amp;RIGHT("0"&amp;RepairsPhotoIdentifier171,2))))</f>
        <v/>
      </c>
      <c r="AQ1225" s="962"/>
      <c r="AR1225" s="962"/>
      <c r="AS1225" s="962"/>
      <c r="AT1225" s="962"/>
      <c r="AU1225" s="962"/>
      <c r="AV1225" s="962"/>
      <c r="AW1225" s="963"/>
    </row>
    <row r="1226" spans="1:49" ht="14.25" hidden="1" customHeight="1">
      <c r="A1226" s="931">
        <v>172</v>
      </c>
      <c r="B1226" s="913"/>
      <c r="C1226" s="914"/>
      <c r="D1226" s="914"/>
      <c r="E1226" s="914"/>
      <c r="F1226" s="914"/>
      <c r="G1226" s="914"/>
      <c r="H1226" s="914"/>
      <c r="I1226" s="914"/>
      <c r="J1226" s="914"/>
      <c r="K1226" s="914"/>
      <c r="L1226" s="914"/>
      <c r="M1226" s="914"/>
      <c r="N1226" s="914"/>
      <c r="O1226" s="914"/>
      <c r="P1226" s="914"/>
      <c r="Q1226" s="914"/>
      <c r="R1226" s="914"/>
      <c r="S1226" s="914"/>
      <c r="T1226" s="914"/>
      <c r="U1226" s="915"/>
      <c r="V1226" s="913"/>
      <c r="W1226" s="914"/>
      <c r="X1226" s="914"/>
      <c r="Y1226" s="914"/>
      <c r="Z1226" s="914"/>
      <c r="AA1226" s="914"/>
      <c r="AB1226" s="914"/>
      <c r="AC1226" s="914"/>
      <c r="AD1226" s="914"/>
      <c r="AE1226" s="914"/>
      <c r="AF1226" s="914"/>
      <c r="AG1226" s="914"/>
      <c r="AH1226" s="914"/>
      <c r="AI1226" s="914"/>
      <c r="AJ1226" s="914"/>
      <c r="AK1226" s="914"/>
      <c r="AL1226" s="914"/>
      <c r="AM1226" s="914"/>
      <c r="AN1226" s="914"/>
      <c r="AO1226" s="915"/>
      <c r="AP1226" s="450" t="s">
        <v>990</v>
      </c>
      <c r="AQ1226" s="451"/>
      <c r="AR1226" s="451"/>
      <c r="AS1226" s="452"/>
      <c r="AT1226" s="932"/>
      <c r="AU1226" s="933"/>
      <c r="AV1226" s="933"/>
      <c r="AW1226" s="934"/>
    </row>
    <row r="1227" spans="1:49" ht="14.25" hidden="1" customHeight="1">
      <c r="A1227" s="931"/>
      <c r="B1227" s="916"/>
      <c r="C1227" s="917"/>
      <c r="D1227" s="917"/>
      <c r="E1227" s="917"/>
      <c r="F1227" s="917"/>
      <c r="G1227" s="917"/>
      <c r="H1227" s="917"/>
      <c r="I1227" s="917"/>
      <c r="J1227" s="917"/>
      <c r="K1227" s="917"/>
      <c r="L1227" s="917"/>
      <c r="M1227" s="917"/>
      <c r="N1227" s="917"/>
      <c r="O1227" s="917"/>
      <c r="P1227" s="917"/>
      <c r="Q1227" s="917"/>
      <c r="R1227" s="917"/>
      <c r="S1227" s="917"/>
      <c r="T1227" s="917"/>
      <c r="U1227" s="918"/>
      <c r="V1227" s="916"/>
      <c r="W1227" s="917"/>
      <c r="X1227" s="917"/>
      <c r="Y1227" s="917"/>
      <c r="Z1227" s="917"/>
      <c r="AA1227" s="917"/>
      <c r="AB1227" s="917"/>
      <c r="AC1227" s="917"/>
      <c r="AD1227" s="917"/>
      <c r="AE1227" s="917"/>
      <c r="AF1227" s="917"/>
      <c r="AG1227" s="917"/>
      <c r="AH1227" s="917"/>
      <c r="AI1227" s="917"/>
      <c r="AJ1227" s="917"/>
      <c r="AK1227" s="917"/>
      <c r="AL1227" s="917"/>
      <c r="AM1227" s="917"/>
      <c r="AN1227" s="917"/>
      <c r="AO1227" s="918"/>
      <c r="AP1227" s="453" t="s">
        <v>991</v>
      </c>
      <c r="AQ1227" s="262"/>
      <c r="AR1227" s="262"/>
      <c r="AS1227" s="262"/>
      <c r="AT1227" s="910"/>
      <c r="AU1227" s="911"/>
      <c r="AV1227" s="911"/>
      <c r="AW1227" s="912"/>
    </row>
    <row r="1228" spans="1:49" ht="14.25" hidden="1" customHeight="1">
      <c r="A1228" s="931"/>
      <c r="B1228" s="916"/>
      <c r="C1228" s="917"/>
      <c r="D1228" s="917"/>
      <c r="E1228" s="917"/>
      <c r="F1228" s="917"/>
      <c r="G1228" s="917"/>
      <c r="H1228" s="917"/>
      <c r="I1228" s="917"/>
      <c r="J1228" s="917"/>
      <c r="K1228" s="917"/>
      <c r="L1228" s="917"/>
      <c r="M1228" s="917"/>
      <c r="N1228" s="917"/>
      <c r="O1228" s="917"/>
      <c r="P1228" s="917"/>
      <c r="Q1228" s="917"/>
      <c r="R1228" s="917"/>
      <c r="S1228" s="917"/>
      <c r="T1228" s="917"/>
      <c r="U1228" s="918"/>
      <c r="V1228" s="916"/>
      <c r="W1228" s="917"/>
      <c r="X1228" s="917"/>
      <c r="Y1228" s="917"/>
      <c r="Z1228" s="917"/>
      <c r="AA1228" s="917"/>
      <c r="AB1228" s="917"/>
      <c r="AC1228" s="917"/>
      <c r="AD1228" s="917"/>
      <c r="AE1228" s="917"/>
      <c r="AF1228" s="917"/>
      <c r="AG1228" s="917"/>
      <c r="AH1228" s="917"/>
      <c r="AI1228" s="917"/>
      <c r="AJ1228" s="917"/>
      <c r="AK1228" s="917"/>
      <c r="AL1228" s="917"/>
      <c r="AM1228" s="917"/>
      <c r="AN1228" s="917"/>
      <c r="AO1228" s="918"/>
      <c r="AP1228" s="935" t="s">
        <v>992</v>
      </c>
      <c r="AQ1228" s="936"/>
      <c r="AR1228" s="936"/>
      <c r="AS1228" s="937"/>
      <c r="AT1228" s="938"/>
      <c r="AU1228" s="939"/>
      <c r="AV1228" s="939"/>
      <c r="AW1228" s="940"/>
    </row>
    <row r="1229" spans="1:49" ht="14.25" hidden="1" customHeight="1">
      <c r="A1229" s="931"/>
      <c r="B1229" s="916"/>
      <c r="C1229" s="917"/>
      <c r="D1229" s="917"/>
      <c r="E1229" s="917"/>
      <c r="F1229" s="917"/>
      <c r="G1229" s="917"/>
      <c r="H1229" s="917"/>
      <c r="I1229" s="917"/>
      <c r="J1229" s="917"/>
      <c r="K1229" s="917"/>
      <c r="L1229" s="917"/>
      <c r="M1229" s="917"/>
      <c r="N1229" s="917"/>
      <c r="O1229" s="917"/>
      <c r="P1229" s="917"/>
      <c r="Q1229" s="917"/>
      <c r="R1229" s="917"/>
      <c r="S1229" s="917"/>
      <c r="T1229" s="917"/>
      <c r="U1229" s="918"/>
      <c r="V1229" s="916"/>
      <c r="W1229" s="917"/>
      <c r="X1229" s="917"/>
      <c r="Y1229" s="917"/>
      <c r="Z1229" s="917"/>
      <c r="AA1229" s="917"/>
      <c r="AB1229" s="917"/>
      <c r="AC1229" s="917"/>
      <c r="AD1229" s="917"/>
      <c r="AE1229" s="917"/>
      <c r="AF1229" s="917"/>
      <c r="AG1229" s="917"/>
      <c r="AH1229" s="917"/>
      <c r="AI1229" s="917"/>
      <c r="AJ1229" s="917"/>
      <c r="AK1229" s="917"/>
      <c r="AL1229" s="917"/>
      <c r="AM1229" s="917"/>
      <c r="AN1229" s="917"/>
      <c r="AO1229" s="918"/>
      <c r="AP1229" s="935"/>
      <c r="AQ1229" s="936"/>
      <c r="AR1229" s="936"/>
      <c r="AS1229" s="937"/>
      <c r="AT1229" s="941"/>
      <c r="AU1229" s="942"/>
      <c r="AV1229" s="942"/>
      <c r="AW1229" s="943"/>
    </row>
    <row r="1230" spans="1:49" ht="14.25" hidden="1" customHeight="1">
      <c r="A1230" s="931"/>
      <c r="B1230" s="916"/>
      <c r="C1230" s="917"/>
      <c r="D1230" s="917"/>
      <c r="E1230" s="917"/>
      <c r="F1230" s="917"/>
      <c r="G1230" s="917"/>
      <c r="H1230" s="917"/>
      <c r="I1230" s="917"/>
      <c r="J1230" s="917"/>
      <c r="K1230" s="917"/>
      <c r="L1230" s="917"/>
      <c r="M1230" s="917"/>
      <c r="N1230" s="917"/>
      <c r="O1230" s="917"/>
      <c r="P1230" s="917"/>
      <c r="Q1230" s="917"/>
      <c r="R1230" s="917"/>
      <c r="S1230" s="917"/>
      <c r="T1230" s="917"/>
      <c r="U1230" s="918"/>
      <c r="V1230" s="916"/>
      <c r="W1230" s="917"/>
      <c r="X1230" s="917"/>
      <c r="Y1230" s="917"/>
      <c r="Z1230" s="917"/>
      <c r="AA1230" s="917"/>
      <c r="AB1230" s="917"/>
      <c r="AC1230" s="917"/>
      <c r="AD1230" s="917"/>
      <c r="AE1230" s="917"/>
      <c r="AF1230" s="917"/>
      <c r="AG1230" s="917"/>
      <c r="AH1230" s="917"/>
      <c r="AI1230" s="917"/>
      <c r="AJ1230" s="917"/>
      <c r="AK1230" s="917"/>
      <c r="AL1230" s="917"/>
      <c r="AM1230" s="917"/>
      <c r="AN1230" s="917"/>
      <c r="AO1230" s="918"/>
      <c r="AP1230" s="944" t="s">
        <v>993</v>
      </c>
      <c r="AQ1230" s="945"/>
      <c r="AR1230" s="945"/>
      <c r="AS1230" s="945"/>
      <c r="AT1230" s="938"/>
      <c r="AU1230" s="939"/>
      <c r="AV1230" s="939"/>
      <c r="AW1230" s="940"/>
    </row>
    <row r="1231" spans="1:49" ht="14.25" hidden="1" customHeight="1">
      <c r="A1231" s="931"/>
      <c r="B1231" s="916"/>
      <c r="C1231" s="917"/>
      <c r="D1231" s="917"/>
      <c r="E1231" s="917"/>
      <c r="F1231" s="917"/>
      <c r="G1231" s="917"/>
      <c r="H1231" s="917"/>
      <c r="I1231" s="917"/>
      <c r="J1231" s="917"/>
      <c r="K1231" s="917"/>
      <c r="L1231" s="917"/>
      <c r="M1231" s="917"/>
      <c r="N1231" s="917"/>
      <c r="O1231" s="917"/>
      <c r="P1231" s="917"/>
      <c r="Q1231" s="917"/>
      <c r="R1231" s="917"/>
      <c r="S1231" s="917"/>
      <c r="T1231" s="917"/>
      <c r="U1231" s="918"/>
      <c r="V1231" s="916"/>
      <c r="W1231" s="917"/>
      <c r="X1231" s="917"/>
      <c r="Y1231" s="917"/>
      <c r="Z1231" s="917"/>
      <c r="AA1231" s="917"/>
      <c r="AB1231" s="917"/>
      <c r="AC1231" s="917"/>
      <c r="AD1231" s="917"/>
      <c r="AE1231" s="917"/>
      <c r="AF1231" s="917"/>
      <c r="AG1231" s="917"/>
      <c r="AH1231" s="917"/>
      <c r="AI1231" s="917"/>
      <c r="AJ1231" s="917"/>
      <c r="AK1231" s="917"/>
      <c r="AL1231" s="917"/>
      <c r="AM1231" s="917"/>
      <c r="AN1231" s="917"/>
      <c r="AO1231" s="918"/>
      <c r="AP1231" s="944"/>
      <c r="AQ1231" s="945"/>
      <c r="AR1231" s="945"/>
      <c r="AS1231" s="945"/>
      <c r="AT1231" s="941"/>
      <c r="AU1231" s="942"/>
      <c r="AV1231" s="942"/>
      <c r="AW1231" s="943"/>
    </row>
    <row r="1232" spans="1:49" ht="14.25" hidden="1" customHeight="1">
      <c r="A1232" s="931"/>
      <c r="B1232" s="919"/>
      <c r="C1232" s="920"/>
      <c r="D1232" s="920"/>
      <c r="E1232" s="920"/>
      <c r="F1232" s="920"/>
      <c r="G1232" s="920"/>
      <c r="H1232" s="920"/>
      <c r="I1232" s="920"/>
      <c r="J1232" s="920"/>
      <c r="K1232" s="920"/>
      <c r="L1232" s="920"/>
      <c r="M1232" s="920"/>
      <c r="N1232" s="920"/>
      <c r="O1232" s="920"/>
      <c r="P1232" s="920"/>
      <c r="Q1232" s="920"/>
      <c r="R1232" s="920"/>
      <c r="S1232" s="920"/>
      <c r="T1232" s="920"/>
      <c r="U1232" s="921"/>
      <c r="V1232" s="919"/>
      <c r="W1232" s="920"/>
      <c r="X1232" s="920"/>
      <c r="Y1232" s="920"/>
      <c r="Z1232" s="920"/>
      <c r="AA1232" s="920"/>
      <c r="AB1232" s="920"/>
      <c r="AC1232" s="920"/>
      <c r="AD1232" s="920"/>
      <c r="AE1232" s="920"/>
      <c r="AF1232" s="920"/>
      <c r="AG1232" s="920"/>
      <c r="AH1232" s="920"/>
      <c r="AI1232" s="920"/>
      <c r="AJ1232" s="920"/>
      <c r="AK1232" s="920"/>
      <c r="AL1232" s="920"/>
      <c r="AM1232" s="920"/>
      <c r="AN1232" s="920"/>
      <c r="AO1232" s="921"/>
      <c r="AP1232" s="946" t="str">
        <f t="array" aca="1" ref="AP1232" ca="1">IF(RepairsPhotoIdentifier172="","",IF(INDIRECT("PropertyInspectionCatagoryPhoto"&amp;RIGHT("0"&amp;RepairsPhotoIdentifier172,2))="","",INDIRECT("PropertyInspectionCatagoryPhoto"&amp;RIGHT("0"&amp;RepairsPhotoIdentifier172,2))))</f>
        <v/>
      </c>
      <c r="AQ1232" s="962"/>
      <c r="AR1232" s="962"/>
      <c r="AS1232" s="962"/>
      <c r="AT1232" s="962"/>
      <c r="AU1232" s="962"/>
      <c r="AV1232" s="962"/>
      <c r="AW1232" s="963"/>
    </row>
    <row r="1233" spans="1:49" ht="14.25" hidden="1" customHeight="1">
      <c r="A1233" s="931">
        <v>173</v>
      </c>
      <c r="B1233" s="913"/>
      <c r="C1233" s="914"/>
      <c r="D1233" s="914"/>
      <c r="E1233" s="914"/>
      <c r="F1233" s="914"/>
      <c r="G1233" s="914"/>
      <c r="H1233" s="914"/>
      <c r="I1233" s="914"/>
      <c r="J1233" s="914"/>
      <c r="K1233" s="914"/>
      <c r="L1233" s="914"/>
      <c r="M1233" s="914"/>
      <c r="N1233" s="914"/>
      <c r="O1233" s="914"/>
      <c r="P1233" s="914"/>
      <c r="Q1233" s="914"/>
      <c r="R1233" s="914"/>
      <c r="S1233" s="914"/>
      <c r="T1233" s="914"/>
      <c r="U1233" s="915"/>
      <c r="V1233" s="913"/>
      <c r="W1233" s="914"/>
      <c r="X1233" s="914"/>
      <c r="Y1233" s="914"/>
      <c r="Z1233" s="914"/>
      <c r="AA1233" s="914"/>
      <c r="AB1233" s="914"/>
      <c r="AC1233" s="914"/>
      <c r="AD1233" s="914"/>
      <c r="AE1233" s="914"/>
      <c r="AF1233" s="914"/>
      <c r="AG1233" s="914"/>
      <c r="AH1233" s="914"/>
      <c r="AI1233" s="914"/>
      <c r="AJ1233" s="914"/>
      <c r="AK1233" s="914"/>
      <c r="AL1233" s="914"/>
      <c r="AM1233" s="914"/>
      <c r="AN1233" s="914"/>
      <c r="AO1233" s="915"/>
      <c r="AP1233" s="450" t="s">
        <v>990</v>
      </c>
      <c r="AQ1233" s="451"/>
      <c r="AR1233" s="451"/>
      <c r="AS1233" s="452"/>
      <c r="AT1233" s="932"/>
      <c r="AU1233" s="933"/>
      <c r="AV1233" s="933"/>
      <c r="AW1233" s="934"/>
    </row>
    <row r="1234" spans="1:49" ht="14.25" hidden="1" customHeight="1">
      <c r="A1234" s="931"/>
      <c r="B1234" s="916"/>
      <c r="C1234" s="917"/>
      <c r="D1234" s="917"/>
      <c r="E1234" s="917"/>
      <c r="F1234" s="917"/>
      <c r="G1234" s="917"/>
      <c r="H1234" s="917"/>
      <c r="I1234" s="917"/>
      <c r="J1234" s="917"/>
      <c r="K1234" s="917"/>
      <c r="L1234" s="917"/>
      <c r="M1234" s="917"/>
      <c r="N1234" s="917"/>
      <c r="O1234" s="917"/>
      <c r="P1234" s="917"/>
      <c r="Q1234" s="917"/>
      <c r="R1234" s="917"/>
      <c r="S1234" s="917"/>
      <c r="T1234" s="917"/>
      <c r="U1234" s="918"/>
      <c r="V1234" s="916"/>
      <c r="W1234" s="917"/>
      <c r="X1234" s="917"/>
      <c r="Y1234" s="917"/>
      <c r="Z1234" s="917"/>
      <c r="AA1234" s="917"/>
      <c r="AB1234" s="917"/>
      <c r="AC1234" s="917"/>
      <c r="AD1234" s="917"/>
      <c r="AE1234" s="917"/>
      <c r="AF1234" s="917"/>
      <c r="AG1234" s="917"/>
      <c r="AH1234" s="917"/>
      <c r="AI1234" s="917"/>
      <c r="AJ1234" s="917"/>
      <c r="AK1234" s="917"/>
      <c r="AL1234" s="917"/>
      <c r="AM1234" s="917"/>
      <c r="AN1234" s="917"/>
      <c r="AO1234" s="918"/>
      <c r="AP1234" s="453" t="s">
        <v>994</v>
      </c>
      <c r="AQ1234" s="262"/>
      <c r="AR1234" s="262"/>
      <c r="AS1234" s="262"/>
      <c r="AT1234" s="910"/>
      <c r="AU1234" s="911"/>
      <c r="AV1234" s="911"/>
      <c r="AW1234" s="912"/>
    </row>
    <row r="1235" spans="1:49" ht="14.25" hidden="1" customHeight="1">
      <c r="A1235" s="931"/>
      <c r="B1235" s="916"/>
      <c r="C1235" s="917"/>
      <c r="D1235" s="917"/>
      <c r="E1235" s="917"/>
      <c r="F1235" s="917"/>
      <c r="G1235" s="917"/>
      <c r="H1235" s="917"/>
      <c r="I1235" s="917"/>
      <c r="J1235" s="917"/>
      <c r="K1235" s="917"/>
      <c r="L1235" s="917"/>
      <c r="M1235" s="917"/>
      <c r="N1235" s="917"/>
      <c r="O1235" s="917"/>
      <c r="P1235" s="917"/>
      <c r="Q1235" s="917"/>
      <c r="R1235" s="917"/>
      <c r="S1235" s="917"/>
      <c r="T1235" s="917"/>
      <c r="U1235" s="918"/>
      <c r="V1235" s="916"/>
      <c r="W1235" s="917"/>
      <c r="X1235" s="917"/>
      <c r="Y1235" s="917"/>
      <c r="Z1235" s="917"/>
      <c r="AA1235" s="917"/>
      <c r="AB1235" s="917"/>
      <c r="AC1235" s="917"/>
      <c r="AD1235" s="917"/>
      <c r="AE1235" s="917"/>
      <c r="AF1235" s="917"/>
      <c r="AG1235" s="917"/>
      <c r="AH1235" s="917"/>
      <c r="AI1235" s="917"/>
      <c r="AJ1235" s="917"/>
      <c r="AK1235" s="917"/>
      <c r="AL1235" s="917"/>
      <c r="AM1235" s="917"/>
      <c r="AN1235" s="917"/>
      <c r="AO1235" s="918"/>
      <c r="AP1235" s="935" t="s">
        <v>992</v>
      </c>
      <c r="AQ1235" s="936"/>
      <c r="AR1235" s="936"/>
      <c r="AS1235" s="937"/>
      <c r="AT1235" s="938"/>
      <c r="AU1235" s="939"/>
      <c r="AV1235" s="939"/>
      <c r="AW1235" s="940"/>
    </row>
    <row r="1236" spans="1:49" ht="14.25" hidden="1" customHeight="1">
      <c r="A1236" s="931"/>
      <c r="B1236" s="916"/>
      <c r="C1236" s="917"/>
      <c r="D1236" s="917"/>
      <c r="E1236" s="917"/>
      <c r="F1236" s="917"/>
      <c r="G1236" s="917"/>
      <c r="H1236" s="917"/>
      <c r="I1236" s="917"/>
      <c r="J1236" s="917"/>
      <c r="K1236" s="917"/>
      <c r="L1236" s="917"/>
      <c r="M1236" s="917"/>
      <c r="N1236" s="917"/>
      <c r="O1236" s="917"/>
      <c r="P1236" s="917"/>
      <c r="Q1236" s="917"/>
      <c r="R1236" s="917"/>
      <c r="S1236" s="917"/>
      <c r="T1236" s="917"/>
      <c r="U1236" s="918"/>
      <c r="V1236" s="916"/>
      <c r="W1236" s="917"/>
      <c r="X1236" s="917"/>
      <c r="Y1236" s="917"/>
      <c r="Z1236" s="917"/>
      <c r="AA1236" s="917"/>
      <c r="AB1236" s="917"/>
      <c r="AC1236" s="917"/>
      <c r="AD1236" s="917"/>
      <c r="AE1236" s="917"/>
      <c r="AF1236" s="917"/>
      <c r="AG1236" s="917"/>
      <c r="AH1236" s="917"/>
      <c r="AI1236" s="917"/>
      <c r="AJ1236" s="917"/>
      <c r="AK1236" s="917"/>
      <c r="AL1236" s="917"/>
      <c r="AM1236" s="917"/>
      <c r="AN1236" s="917"/>
      <c r="AO1236" s="918"/>
      <c r="AP1236" s="935"/>
      <c r="AQ1236" s="936"/>
      <c r="AR1236" s="936"/>
      <c r="AS1236" s="937"/>
      <c r="AT1236" s="941"/>
      <c r="AU1236" s="942"/>
      <c r="AV1236" s="942"/>
      <c r="AW1236" s="943"/>
    </row>
    <row r="1237" spans="1:49" ht="14.25" hidden="1" customHeight="1">
      <c r="A1237" s="931"/>
      <c r="B1237" s="916"/>
      <c r="C1237" s="917"/>
      <c r="D1237" s="917"/>
      <c r="E1237" s="917"/>
      <c r="F1237" s="917"/>
      <c r="G1237" s="917"/>
      <c r="H1237" s="917"/>
      <c r="I1237" s="917"/>
      <c r="J1237" s="917"/>
      <c r="K1237" s="917"/>
      <c r="L1237" s="917"/>
      <c r="M1237" s="917"/>
      <c r="N1237" s="917"/>
      <c r="O1237" s="917"/>
      <c r="P1237" s="917"/>
      <c r="Q1237" s="917"/>
      <c r="R1237" s="917"/>
      <c r="S1237" s="917"/>
      <c r="T1237" s="917"/>
      <c r="U1237" s="918"/>
      <c r="V1237" s="916"/>
      <c r="W1237" s="917"/>
      <c r="X1237" s="917"/>
      <c r="Y1237" s="917"/>
      <c r="Z1237" s="917"/>
      <c r="AA1237" s="917"/>
      <c r="AB1237" s="917"/>
      <c r="AC1237" s="917"/>
      <c r="AD1237" s="917"/>
      <c r="AE1237" s="917"/>
      <c r="AF1237" s="917"/>
      <c r="AG1237" s="917"/>
      <c r="AH1237" s="917"/>
      <c r="AI1237" s="917"/>
      <c r="AJ1237" s="917"/>
      <c r="AK1237" s="917"/>
      <c r="AL1237" s="917"/>
      <c r="AM1237" s="917"/>
      <c r="AN1237" s="917"/>
      <c r="AO1237" s="918"/>
      <c r="AP1237" s="944" t="s">
        <v>993</v>
      </c>
      <c r="AQ1237" s="945"/>
      <c r="AR1237" s="945"/>
      <c r="AS1237" s="945"/>
      <c r="AT1237" s="938"/>
      <c r="AU1237" s="939"/>
      <c r="AV1237" s="939"/>
      <c r="AW1237" s="940"/>
    </row>
    <row r="1238" spans="1:49" ht="14.25" hidden="1" customHeight="1">
      <c r="A1238" s="931"/>
      <c r="B1238" s="916"/>
      <c r="C1238" s="917"/>
      <c r="D1238" s="917"/>
      <c r="E1238" s="917"/>
      <c r="F1238" s="917"/>
      <c r="G1238" s="917"/>
      <c r="H1238" s="917"/>
      <c r="I1238" s="917"/>
      <c r="J1238" s="917"/>
      <c r="K1238" s="917"/>
      <c r="L1238" s="917"/>
      <c r="M1238" s="917"/>
      <c r="N1238" s="917"/>
      <c r="O1238" s="917"/>
      <c r="P1238" s="917"/>
      <c r="Q1238" s="917"/>
      <c r="R1238" s="917"/>
      <c r="S1238" s="917"/>
      <c r="T1238" s="917"/>
      <c r="U1238" s="918"/>
      <c r="V1238" s="916"/>
      <c r="W1238" s="917"/>
      <c r="X1238" s="917"/>
      <c r="Y1238" s="917"/>
      <c r="Z1238" s="917"/>
      <c r="AA1238" s="917"/>
      <c r="AB1238" s="917"/>
      <c r="AC1238" s="917"/>
      <c r="AD1238" s="917"/>
      <c r="AE1238" s="917"/>
      <c r="AF1238" s="917"/>
      <c r="AG1238" s="917"/>
      <c r="AH1238" s="917"/>
      <c r="AI1238" s="917"/>
      <c r="AJ1238" s="917"/>
      <c r="AK1238" s="917"/>
      <c r="AL1238" s="917"/>
      <c r="AM1238" s="917"/>
      <c r="AN1238" s="917"/>
      <c r="AO1238" s="918"/>
      <c r="AP1238" s="944"/>
      <c r="AQ1238" s="945"/>
      <c r="AR1238" s="945"/>
      <c r="AS1238" s="945"/>
      <c r="AT1238" s="941"/>
      <c r="AU1238" s="942"/>
      <c r="AV1238" s="942"/>
      <c r="AW1238" s="943"/>
    </row>
    <row r="1239" spans="1:49" ht="14.25" hidden="1" customHeight="1">
      <c r="A1239" s="931"/>
      <c r="B1239" s="919"/>
      <c r="C1239" s="920"/>
      <c r="D1239" s="920"/>
      <c r="E1239" s="920"/>
      <c r="F1239" s="920"/>
      <c r="G1239" s="920"/>
      <c r="H1239" s="920"/>
      <c r="I1239" s="920"/>
      <c r="J1239" s="920"/>
      <c r="K1239" s="920"/>
      <c r="L1239" s="920"/>
      <c r="M1239" s="920"/>
      <c r="N1239" s="920"/>
      <c r="O1239" s="920"/>
      <c r="P1239" s="920"/>
      <c r="Q1239" s="920"/>
      <c r="R1239" s="920"/>
      <c r="S1239" s="920"/>
      <c r="T1239" s="920"/>
      <c r="U1239" s="921"/>
      <c r="V1239" s="919"/>
      <c r="W1239" s="920"/>
      <c r="X1239" s="920"/>
      <c r="Y1239" s="920"/>
      <c r="Z1239" s="920"/>
      <c r="AA1239" s="920"/>
      <c r="AB1239" s="920"/>
      <c r="AC1239" s="920"/>
      <c r="AD1239" s="920"/>
      <c r="AE1239" s="920"/>
      <c r="AF1239" s="920"/>
      <c r="AG1239" s="920"/>
      <c r="AH1239" s="920"/>
      <c r="AI1239" s="920"/>
      <c r="AJ1239" s="920"/>
      <c r="AK1239" s="920"/>
      <c r="AL1239" s="920"/>
      <c r="AM1239" s="920"/>
      <c r="AN1239" s="920"/>
      <c r="AO1239" s="921"/>
      <c r="AP1239" s="946" t="str">
        <f t="array" aca="1" ref="AP1239" ca="1">IF(RepairsPhotoIdentifier173="","",IF(INDIRECT("PropertyInspectionCatagoryPhoto"&amp;RIGHT("0"&amp;RepairsPhotoIdentifier173,2))="","",INDIRECT("PropertyInspectionCatagoryPhoto"&amp;RIGHT("0"&amp;RepairsPhotoIdentifier173,2))))</f>
        <v/>
      </c>
      <c r="AQ1239" s="962"/>
      <c r="AR1239" s="962"/>
      <c r="AS1239" s="962"/>
      <c r="AT1239" s="962"/>
      <c r="AU1239" s="962"/>
      <c r="AV1239" s="962"/>
      <c r="AW1239" s="963"/>
    </row>
    <row r="1240" spans="1:49" ht="14.25" hidden="1" customHeight="1">
      <c r="A1240" s="931">
        <v>174</v>
      </c>
      <c r="B1240" s="913"/>
      <c r="C1240" s="914"/>
      <c r="D1240" s="914"/>
      <c r="E1240" s="914"/>
      <c r="F1240" s="914"/>
      <c r="G1240" s="914"/>
      <c r="H1240" s="914"/>
      <c r="I1240" s="914"/>
      <c r="J1240" s="914"/>
      <c r="K1240" s="914"/>
      <c r="L1240" s="914"/>
      <c r="M1240" s="914"/>
      <c r="N1240" s="914"/>
      <c r="O1240" s="914"/>
      <c r="P1240" s="914"/>
      <c r="Q1240" s="914"/>
      <c r="R1240" s="914"/>
      <c r="S1240" s="914"/>
      <c r="T1240" s="914"/>
      <c r="U1240" s="915"/>
      <c r="V1240" s="913"/>
      <c r="W1240" s="914"/>
      <c r="X1240" s="914"/>
      <c r="Y1240" s="914"/>
      <c r="Z1240" s="914"/>
      <c r="AA1240" s="914"/>
      <c r="AB1240" s="914"/>
      <c r="AC1240" s="914"/>
      <c r="AD1240" s="914"/>
      <c r="AE1240" s="914"/>
      <c r="AF1240" s="914"/>
      <c r="AG1240" s="914"/>
      <c r="AH1240" s="914"/>
      <c r="AI1240" s="914"/>
      <c r="AJ1240" s="914"/>
      <c r="AK1240" s="914"/>
      <c r="AL1240" s="914"/>
      <c r="AM1240" s="914"/>
      <c r="AN1240" s="914"/>
      <c r="AO1240" s="915"/>
      <c r="AP1240" s="450" t="s">
        <v>990</v>
      </c>
      <c r="AQ1240" s="451"/>
      <c r="AR1240" s="451"/>
      <c r="AS1240" s="452"/>
      <c r="AT1240" s="932"/>
      <c r="AU1240" s="933"/>
      <c r="AV1240" s="933"/>
      <c r="AW1240" s="934"/>
    </row>
    <row r="1241" spans="1:49" ht="14.25" hidden="1" customHeight="1">
      <c r="A1241" s="931"/>
      <c r="B1241" s="916"/>
      <c r="C1241" s="917"/>
      <c r="D1241" s="917"/>
      <c r="E1241" s="917"/>
      <c r="F1241" s="917"/>
      <c r="G1241" s="917"/>
      <c r="H1241" s="917"/>
      <c r="I1241" s="917"/>
      <c r="J1241" s="917"/>
      <c r="K1241" s="917"/>
      <c r="L1241" s="917"/>
      <c r="M1241" s="917"/>
      <c r="N1241" s="917"/>
      <c r="O1241" s="917"/>
      <c r="P1241" s="917"/>
      <c r="Q1241" s="917"/>
      <c r="R1241" s="917"/>
      <c r="S1241" s="917"/>
      <c r="T1241" s="917"/>
      <c r="U1241" s="918"/>
      <c r="V1241" s="916"/>
      <c r="W1241" s="917"/>
      <c r="X1241" s="917"/>
      <c r="Y1241" s="917"/>
      <c r="Z1241" s="917"/>
      <c r="AA1241" s="917"/>
      <c r="AB1241" s="917"/>
      <c r="AC1241" s="917"/>
      <c r="AD1241" s="917"/>
      <c r="AE1241" s="917"/>
      <c r="AF1241" s="917"/>
      <c r="AG1241" s="917"/>
      <c r="AH1241" s="917"/>
      <c r="AI1241" s="917"/>
      <c r="AJ1241" s="917"/>
      <c r="AK1241" s="917"/>
      <c r="AL1241" s="917"/>
      <c r="AM1241" s="917"/>
      <c r="AN1241" s="917"/>
      <c r="AO1241" s="918"/>
      <c r="AP1241" s="453" t="s">
        <v>991</v>
      </c>
      <c r="AQ1241" s="262"/>
      <c r="AR1241" s="262"/>
      <c r="AS1241" s="262"/>
      <c r="AT1241" s="910"/>
      <c r="AU1241" s="911"/>
      <c r="AV1241" s="911"/>
      <c r="AW1241" s="912"/>
    </row>
    <row r="1242" spans="1:49" ht="14.25" hidden="1" customHeight="1">
      <c r="A1242" s="931"/>
      <c r="B1242" s="916"/>
      <c r="C1242" s="917"/>
      <c r="D1242" s="917"/>
      <c r="E1242" s="917"/>
      <c r="F1242" s="917"/>
      <c r="G1242" s="917"/>
      <c r="H1242" s="917"/>
      <c r="I1242" s="917"/>
      <c r="J1242" s="917"/>
      <c r="K1242" s="917"/>
      <c r="L1242" s="917"/>
      <c r="M1242" s="917"/>
      <c r="N1242" s="917"/>
      <c r="O1242" s="917"/>
      <c r="P1242" s="917"/>
      <c r="Q1242" s="917"/>
      <c r="R1242" s="917"/>
      <c r="S1242" s="917"/>
      <c r="T1242" s="917"/>
      <c r="U1242" s="918"/>
      <c r="V1242" s="916"/>
      <c r="W1242" s="917"/>
      <c r="X1242" s="917"/>
      <c r="Y1242" s="917"/>
      <c r="Z1242" s="917"/>
      <c r="AA1242" s="917"/>
      <c r="AB1242" s="917"/>
      <c r="AC1242" s="917"/>
      <c r="AD1242" s="917"/>
      <c r="AE1242" s="917"/>
      <c r="AF1242" s="917"/>
      <c r="AG1242" s="917"/>
      <c r="AH1242" s="917"/>
      <c r="AI1242" s="917"/>
      <c r="AJ1242" s="917"/>
      <c r="AK1242" s="917"/>
      <c r="AL1242" s="917"/>
      <c r="AM1242" s="917"/>
      <c r="AN1242" s="917"/>
      <c r="AO1242" s="918"/>
      <c r="AP1242" s="935" t="s">
        <v>992</v>
      </c>
      <c r="AQ1242" s="936"/>
      <c r="AR1242" s="936"/>
      <c r="AS1242" s="937"/>
      <c r="AT1242" s="938"/>
      <c r="AU1242" s="939"/>
      <c r="AV1242" s="939"/>
      <c r="AW1242" s="940"/>
    </row>
    <row r="1243" spans="1:49" ht="14.25" hidden="1" customHeight="1">
      <c r="A1243" s="931"/>
      <c r="B1243" s="916"/>
      <c r="C1243" s="917"/>
      <c r="D1243" s="917"/>
      <c r="E1243" s="917"/>
      <c r="F1243" s="917"/>
      <c r="G1243" s="917"/>
      <c r="H1243" s="917"/>
      <c r="I1243" s="917"/>
      <c r="J1243" s="917"/>
      <c r="K1243" s="917"/>
      <c r="L1243" s="917"/>
      <c r="M1243" s="917"/>
      <c r="N1243" s="917"/>
      <c r="O1243" s="917"/>
      <c r="P1243" s="917"/>
      <c r="Q1243" s="917"/>
      <c r="R1243" s="917"/>
      <c r="S1243" s="917"/>
      <c r="T1243" s="917"/>
      <c r="U1243" s="918"/>
      <c r="V1243" s="916"/>
      <c r="W1243" s="917"/>
      <c r="X1243" s="917"/>
      <c r="Y1243" s="917"/>
      <c r="Z1243" s="917"/>
      <c r="AA1243" s="917"/>
      <c r="AB1243" s="917"/>
      <c r="AC1243" s="917"/>
      <c r="AD1243" s="917"/>
      <c r="AE1243" s="917"/>
      <c r="AF1243" s="917"/>
      <c r="AG1243" s="917"/>
      <c r="AH1243" s="917"/>
      <c r="AI1243" s="917"/>
      <c r="AJ1243" s="917"/>
      <c r="AK1243" s="917"/>
      <c r="AL1243" s="917"/>
      <c r="AM1243" s="917"/>
      <c r="AN1243" s="917"/>
      <c r="AO1243" s="918"/>
      <c r="AP1243" s="935"/>
      <c r="AQ1243" s="936"/>
      <c r="AR1243" s="936"/>
      <c r="AS1243" s="937"/>
      <c r="AT1243" s="941"/>
      <c r="AU1243" s="942"/>
      <c r="AV1243" s="942"/>
      <c r="AW1243" s="943"/>
    </row>
    <row r="1244" spans="1:49" ht="14.25" hidden="1" customHeight="1">
      <c r="A1244" s="931"/>
      <c r="B1244" s="916"/>
      <c r="C1244" s="917"/>
      <c r="D1244" s="917"/>
      <c r="E1244" s="917"/>
      <c r="F1244" s="917"/>
      <c r="G1244" s="917"/>
      <c r="H1244" s="917"/>
      <c r="I1244" s="917"/>
      <c r="J1244" s="917"/>
      <c r="K1244" s="917"/>
      <c r="L1244" s="917"/>
      <c r="M1244" s="917"/>
      <c r="N1244" s="917"/>
      <c r="O1244" s="917"/>
      <c r="P1244" s="917"/>
      <c r="Q1244" s="917"/>
      <c r="R1244" s="917"/>
      <c r="S1244" s="917"/>
      <c r="T1244" s="917"/>
      <c r="U1244" s="918"/>
      <c r="V1244" s="916"/>
      <c r="W1244" s="917"/>
      <c r="X1244" s="917"/>
      <c r="Y1244" s="917"/>
      <c r="Z1244" s="917"/>
      <c r="AA1244" s="917"/>
      <c r="AB1244" s="917"/>
      <c r="AC1244" s="917"/>
      <c r="AD1244" s="917"/>
      <c r="AE1244" s="917"/>
      <c r="AF1244" s="917"/>
      <c r="AG1244" s="917"/>
      <c r="AH1244" s="917"/>
      <c r="AI1244" s="917"/>
      <c r="AJ1244" s="917"/>
      <c r="AK1244" s="917"/>
      <c r="AL1244" s="917"/>
      <c r="AM1244" s="917"/>
      <c r="AN1244" s="917"/>
      <c r="AO1244" s="918"/>
      <c r="AP1244" s="944" t="s">
        <v>993</v>
      </c>
      <c r="AQ1244" s="945"/>
      <c r="AR1244" s="945"/>
      <c r="AS1244" s="945"/>
      <c r="AT1244" s="938"/>
      <c r="AU1244" s="939"/>
      <c r="AV1244" s="939"/>
      <c r="AW1244" s="940"/>
    </row>
    <row r="1245" spans="1:49" ht="14.25" hidden="1" customHeight="1">
      <c r="A1245" s="931"/>
      <c r="B1245" s="916"/>
      <c r="C1245" s="917"/>
      <c r="D1245" s="917"/>
      <c r="E1245" s="917"/>
      <c r="F1245" s="917"/>
      <c r="G1245" s="917"/>
      <c r="H1245" s="917"/>
      <c r="I1245" s="917"/>
      <c r="J1245" s="917"/>
      <c r="K1245" s="917"/>
      <c r="L1245" s="917"/>
      <c r="M1245" s="917"/>
      <c r="N1245" s="917"/>
      <c r="O1245" s="917"/>
      <c r="P1245" s="917"/>
      <c r="Q1245" s="917"/>
      <c r="R1245" s="917"/>
      <c r="S1245" s="917"/>
      <c r="T1245" s="917"/>
      <c r="U1245" s="918"/>
      <c r="V1245" s="916"/>
      <c r="W1245" s="917"/>
      <c r="X1245" s="917"/>
      <c r="Y1245" s="917"/>
      <c r="Z1245" s="917"/>
      <c r="AA1245" s="917"/>
      <c r="AB1245" s="917"/>
      <c r="AC1245" s="917"/>
      <c r="AD1245" s="917"/>
      <c r="AE1245" s="917"/>
      <c r="AF1245" s="917"/>
      <c r="AG1245" s="917"/>
      <c r="AH1245" s="917"/>
      <c r="AI1245" s="917"/>
      <c r="AJ1245" s="917"/>
      <c r="AK1245" s="917"/>
      <c r="AL1245" s="917"/>
      <c r="AM1245" s="917"/>
      <c r="AN1245" s="917"/>
      <c r="AO1245" s="918"/>
      <c r="AP1245" s="944"/>
      <c r="AQ1245" s="945"/>
      <c r="AR1245" s="945"/>
      <c r="AS1245" s="945"/>
      <c r="AT1245" s="941"/>
      <c r="AU1245" s="942"/>
      <c r="AV1245" s="942"/>
      <c r="AW1245" s="943"/>
    </row>
    <row r="1246" spans="1:49" ht="14.25" hidden="1" customHeight="1">
      <c r="A1246" s="931"/>
      <c r="B1246" s="919"/>
      <c r="C1246" s="920"/>
      <c r="D1246" s="920"/>
      <c r="E1246" s="920"/>
      <c r="F1246" s="920"/>
      <c r="G1246" s="920"/>
      <c r="H1246" s="920"/>
      <c r="I1246" s="920"/>
      <c r="J1246" s="920"/>
      <c r="K1246" s="920"/>
      <c r="L1246" s="920"/>
      <c r="M1246" s="920"/>
      <c r="N1246" s="920"/>
      <c r="O1246" s="920"/>
      <c r="P1246" s="920"/>
      <c r="Q1246" s="920"/>
      <c r="R1246" s="920"/>
      <c r="S1246" s="920"/>
      <c r="T1246" s="920"/>
      <c r="U1246" s="921"/>
      <c r="V1246" s="919"/>
      <c r="W1246" s="920"/>
      <c r="X1246" s="920"/>
      <c r="Y1246" s="920"/>
      <c r="Z1246" s="920"/>
      <c r="AA1246" s="920"/>
      <c r="AB1246" s="920"/>
      <c r="AC1246" s="920"/>
      <c r="AD1246" s="920"/>
      <c r="AE1246" s="920"/>
      <c r="AF1246" s="920"/>
      <c r="AG1246" s="920"/>
      <c r="AH1246" s="920"/>
      <c r="AI1246" s="920"/>
      <c r="AJ1246" s="920"/>
      <c r="AK1246" s="920"/>
      <c r="AL1246" s="920"/>
      <c r="AM1246" s="920"/>
      <c r="AN1246" s="920"/>
      <c r="AO1246" s="921"/>
      <c r="AP1246" s="946" t="str">
        <f t="array" aca="1" ref="AP1246" ca="1">IF(RepairsPhotoIdentifier174="","",IF(INDIRECT("PropertyInspectionCatagoryPhoto"&amp;RIGHT("0"&amp;RepairsPhotoIdentifier174,2))="","",INDIRECT("PropertyInspectionCatagoryPhoto"&amp;RIGHT("0"&amp;RepairsPhotoIdentifier174,2))))</f>
        <v/>
      </c>
      <c r="AQ1246" s="962"/>
      <c r="AR1246" s="962"/>
      <c r="AS1246" s="962"/>
      <c r="AT1246" s="962"/>
      <c r="AU1246" s="962"/>
      <c r="AV1246" s="962"/>
      <c r="AW1246" s="963"/>
    </row>
    <row r="1247" spans="1:49" ht="14.25" hidden="1" customHeight="1">
      <c r="A1247" s="931">
        <v>175</v>
      </c>
      <c r="B1247" s="913"/>
      <c r="C1247" s="914"/>
      <c r="D1247" s="914"/>
      <c r="E1247" s="914"/>
      <c r="F1247" s="914"/>
      <c r="G1247" s="914"/>
      <c r="H1247" s="914"/>
      <c r="I1247" s="914"/>
      <c r="J1247" s="914"/>
      <c r="K1247" s="914"/>
      <c r="L1247" s="914"/>
      <c r="M1247" s="914"/>
      <c r="N1247" s="914"/>
      <c r="O1247" s="914"/>
      <c r="P1247" s="914"/>
      <c r="Q1247" s="914"/>
      <c r="R1247" s="914"/>
      <c r="S1247" s="914"/>
      <c r="T1247" s="914"/>
      <c r="U1247" s="915"/>
      <c r="V1247" s="913"/>
      <c r="W1247" s="914"/>
      <c r="X1247" s="914"/>
      <c r="Y1247" s="914"/>
      <c r="Z1247" s="914"/>
      <c r="AA1247" s="914"/>
      <c r="AB1247" s="914"/>
      <c r="AC1247" s="914"/>
      <c r="AD1247" s="914"/>
      <c r="AE1247" s="914"/>
      <c r="AF1247" s="914"/>
      <c r="AG1247" s="914"/>
      <c r="AH1247" s="914"/>
      <c r="AI1247" s="914"/>
      <c r="AJ1247" s="914"/>
      <c r="AK1247" s="914"/>
      <c r="AL1247" s="914"/>
      <c r="AM1247" s="914"/>
      <c r="AN1247" s="914"/>
      <c r="AO1247" s="915"/>
      <c r="AP1247" s="450" t="s">
        <v>990</v>
      </c>
      <c r="AQ1247" s="451"/>
      <c r="AR1247" s="451"/>
      <c r="AS1247" s="452"/>
      <c r="AT1247" s="932"/>
      <c r="AU1247" s="933"/>
      <c r="AV1247" s="933"/>
      <c r="AW1247" s="934"/>
    </row>
    <row r="1248" spans="1:49" ht="14.25" hidden="1" customHeight="1">
      <c r="A1248" s="931"/>
      <c r="B1248" s="916"/>
      <c r="C1248" s="917"/>
      <c r="D1248" s="917"/>
      <c r="E1248" s="917"/>
      <c r="F1248" s="917"/>
      <c r="G1248" s="917"/>
      <c r="H1248" s="917"/>
      <c r="I1248" s="917"/>
      <c r="J1248" s="917"/>
      <c r="K1248" s="917"/>
      <c r="L1248" s="917"/>
      <c r="M1248" s="917"/>
      <c r="N1248" s="917"/>
      <c r="O1248" s="917"/>
      <c r="P1248" s="917"/>
      <c r="Q1248" s="917"/>
      <c r="R1248" s="917"/>
      <c r="S1248" s="917"/>
      <c r="T1248" s="917"/>
      <c r="U1248" s="918"/>
      <c r="V1248" s="916"/>
      <c r="W1248" s="917"/>
      <c r="X1248" s="917"/>
      <c r="Y1248" s="917"/>
      <c r="Z1248" s="917"/>
      <c r="AA1248" s="917"/>
      <c r="AB1248" s="917"/>
      <c r="AC1248" s="917"/>
      <c r="AD1248" s="917"/>
      <c r="AE1248" s="917"/>
      <c r="AF1248" s="917"/>
      <c r="AG1248" s="917"/>
      <c r="AH1248" s="917"/>
      <c r="AI1248" s="917"/>
      <c r="AJ1248" s="917"/>
      <c r="AK1248" s="917"/>
      <c r="AL1248" s="917"/>
      <c r="AM1248" s="917"/>
      <c r="AN1248" s="917"/>
      <c r="AO1248" s="918"/>
      <c r="AP1248" s="453" t="s">
        <v>994</v>
      </c>
      <c r="AQ1248" s="262"/>
      <c r="AR1248" s="262"/>
      <c r="AS1248" s="262"/>
      <c r="AT1248" s="910"/>
      <c r="AU1248" s="911"/>
      <c r="AV1248" s="911"/>
      <c r="AW1248" s="912"/>
    </row>
    <row r="1249" spans="1:49" ht="14.25" hidden="1" customHeight="1">
      <c r="A1249" s="931"/>
      <c r="B1249" s="916"/>
      <c r="C1249" s="917"/>
      <c r="D1249" s="917"/>
      <c r="E1249" s="917"/>
      <c r="F1249" s="917"/>
      <c r="G1249" s="917"/>
      <c r="H1249" s="917"/>
      <c r="I1249" s="917"/>
      <c r="J1249" s="917"/>
      <c r="K1249" s="917"/>
      <c r="L1249" s="917"/>
      <c r="M1249" s="917"/>
      <c r="N1249" s="917"/>
      <c r="O1249" s="917"/>
      <c r="P1249" s="917"/>
      <c r="Q1249" s="917"/>
      <c r="R1249" s="917"/>
      <c r="S1249" s="917"/>
      <c r="T1249" s="917"/>
      <c r="U1249" s="918"/>
      <c r="V1249" s="916"/>
      <c r="W1249" s="917"/>
      <c r="X1249" s="917"/>
      <c r="Y1249" s="917"/>
      <c r="Z1249" s="917"/>
      <c r="AA1249" s="917"/>
      <c r="AB1249" s="917"/>
      <c r="AC1249" s="917"/>
      <c r="AD1249" s="917"/>
      <c r="AE1249" s="917"/>
      <c r="AF1249" s="917"/>
      <c r="AG1249" s="917"/>
      <c r="AH1249" s="917"/>
      <c r="AI1249" s="917"/>
      <c r="AJ1249" s="917"/>
      <c r="AK1249" s="917"/>
      <c r="AL1249" s="917"/>
      <c r="AM1249" s="917"/>
      <c r="AN1249" s="917"/>
      <c r="AO1249" s="918"/>
      <c r="AP1249" s="935" t="s">
        <v>992</v>
      </c>
      <c r="AQ1249" s="936"/>
      <c r="AR1249" s="936"/>
      <c r="AS1249" s="937"/>
      <c r="AT1249" s="938"/>
      <c r="AU1249" s="939"/>
      <c r="AV1249" s="939"/>
      <c r="AW1249" s="940"/>
    </row>
    <row r="1250" spans="1:49" ht="14.25" hidden="1" customHeight="1">
      <c r="A1250" s="931"/>
      <c r="B1250" s="916"/>
      <c r="C1250" s="917"/>
      <c r="D1250" s="917"/>
      <c r="E1250" s="917"/>
      <c r="F1250" s="917"/>
      <c r="G1250" s="917"/>
      <c r="H1250" s="917"/>
      <c r="I1250" s="917"/>
      <c r="J1250" s="917"/>
      <c r="K1250" s="917"/>
      <c r="L1250" s="917"/>
      <c r="M1250" s="917"/>
      <c r="N1250" s="917"/>
      <c r="O1250" s="917"/>
      <c r="P1250" s="917"/>
      <c r="Q1250" s="917"/>
      <c r="R1250" s="917"/>
      <c r="S1250" s="917"/>
      <c r="T1250" s="917"/>
      <c r="U1250" s="918"/>
      <c r="V1250" s="916"/>
      <c r="W1250" s="917"/>
      <c r="X1250" s="917"/>
      <c r="Y1250" s="917"/>
      <c r="Z1250" s="917"/>
      <c r="AA1250" s="917"/>
      <c r="AB1250" s="917"/>
      <c r="AC1250" s="917"/>
      <c r="AD1250" s="917"/>
      <c r="AE1250" s="917"/>
      <c r="AF1250" s="917"/>
      <c r="AG1250" s="917"/>
      <c r="AH1250" s="917"/>
      <c r="AI1250" s="917"/>
      <c r="AJ1250" s="917"/>
      <c r="AK1250" s="917"/>
      <c r="AL1250" s="917"/>
      <c r="AM1250" s="917"/>
      <c r="AN1250" s="917"/>
      <c r="AO1250" s="918"/>
      <c r="AP1250" s="935"/>
      <c r="AQ1250" s="936"/>
      <c r="AR1250" s="936"/>
      <c r="AS1250" s="937"/>
      <c r="AT1250" s="941"/>
      <c r="AU1250" s="942"/>
      <c r="AV1250" s="942"/>
      <c r="AW1250" s="943"/>
    </row>
    <row r="1251" spans="1:49" ht="14.25" hidden="1" customHeight="1">
      <c r="A1251" s="931"/>
      <c r="B1251" s="916"/>
      <c r="C1251" s="917"/>
      <c r="D1251" s="917"/>
      <c r="E1251" s="917"/>
      <c r="F1251" s="917"/>
      <c r="G1251" s="917"/>
      <c r="H1251" s="917"/>
      <c r="I1251" s="917"/>
      <c r="J1251" s="917"/>
      <c r="K1251" s="917"/>
      <c r="L1251" s="917"/>
      <c r="M1251" s="917"/>
      <c r="N1251" s="917"/>
      <c r="O1251" s="917"/>
      <c r="P1251" s="917"/>
      <c r="Q1251" s="917"/>
      <c r="R1251" s="917"/>
      <c r="S1251" s="917"/>
      <c r="T1251" s="917"/>
      <c r="U1251" s="918"/>
      <c r="V1251" s="916"/>
      <c r="W1251" s="917"/>
      <c r="X1251" s="917"/>
      <c r="Y1251" s="917"/>
      <c r="Z1251" s="917"/>
      <c r="AA1251" s="917"/>
      <c r="AB1251" s="917"/>
      <c r="AC1251" s="917"/>
      <c r="AD1251" s="917"/>
      <c r="AE1251" s="917"/>
      <c r="AF1251" s="917"/>
      <c r="AG1251" s="917"/>
      <c r="AH1251" s="917"/>
      <c r="AI1251" s="917"/>
      <c r="AJ1251" s="917"/>
      <c r="AK1251" s="917"/>
      <c r="AL1251" s="917"/>
      <c r="AM1251" s="917"/>
      <c r="AN1251" s="917"/>
      <c r="AO1251" s="918"/>
      <c r="AP1251" s="944" t="s">
        <v>993</v>
      </c>
      <c r="AQ1251" s="945"/>
      <c r="AR1251" s="945"/>
      <c r="AS1251" s="945"/>
      <c r="AT1251" s="938"/>
      <c r="AU1251" s="939"/>
      <c r="AV1251" s="939"/>
      <c r="AW1251" s="940"/>
    </row>
    <row r="1252" spans="1:49" ht="14.25" hidden="1" customHeight="1">
      <c r="A1252" s="931"/>
      <c r="B1252" s="916"/>
      <c r="C1252" s="917"/>
      <c r="D1252" s="917"/>
      <c r="E1252" s="917"/>
      <c r="F1252" s="917"/>
      <c r="G1252" s="917"/>
      <c r="H1252" s="917"/>
      <c r="I1252" s="917"/>
      <c r="J1252" s="917"/>
      <c r="K1252" s="917"/>
      <c r="L1252" s="917"/>
      <c r="M1252" s="917"/>
      <c r="N1252" s="917"/>
      <c r="O1252" s="917"/>
      <c r="P1252" s="917"/>
      <c r="Q1252" s="917"/>
      <c r="R1252" s="917"/>
      <c r="S1252" s="917"/>
      <c r="T1252" s="917"/>
      <c r="U1252" s="918"/>
      <c r="V1252" s="916"/>
      <c r="W1252" s="917"/>
      <c r="X1252" s="917"/>
      <c r="Y1252" s="917"/>
      <c r="Z1252" s="917"/>
      <c r="AA1252" s="917"/>
      <c r="AB1252" s="917"/>
      <c r="AC1252" s="917"/>
      <c r="AD1252" s="917"/>
      <c r="AE1252" s="917"/>
      <c r="AF1252" s="917"/>
      <c r="AG1252" s="917"/>
      <c r="AH1252" s="917"/>
      <c r="AI1252" s="917"/>
      <c r="AJ1252" s="917"/>
      <c r="AK1252" s="917"/>
      <c r="AL1252" s="917"/>
      <c r="AM1252" s="917"/>
      <c r="AN1252" s="917"/>
      <c r="AO1252" s="918"/>
      <c r="AP1252" s="944"/>
      <c r="AQ1252" s="945"/>
      <c r="AR1252" s="945"/>
      <c r="AS1252" s="945"/>
      <c r="AT1252" s="941"/>
      <c r="AU1252" s="942"/>
      <c r="AV1252" s="942"/>
      <c r="AW1252" s="943"/>
    </row>
    <row r="1253" spans="1:49" ht="14.25" hidden="1" customHeight="1">
      <c r="A1253" s="931"/>
      <c r="B1253" s="919"/>
      <c r="C1253" s="920"/>
      <c r="D1253" s="920"/>
      <c r="E1253" s="920"/>
      <c r="F1253" s="920"/>
      <c r="G1253" s="920"/>
      <c r="H1253" s="920"/>
      <c r="I1253" s="920"/>
      <c r="J1253" s="920"/>
      <c r="K1253" s="920"/>
      <c r="L1253" s="920"/>
      <c r="M1253" s="920"/>
      <c r="N1253" s="920"/>
      <c r="O1253" s="920"/>
      <c r="P1253" s="920"/>
      <c r="Q1253" s="920"/>
      <c r="R1253" s="920"/>
      <c r="S1253" s="920"/>
      <c r="T1253" s="920"/>
      <c r="U1253" s="921"/>
      <c r="V1253" s="919"/>
      <c r="W1253" s="920"/>
      <c r="X1253" s="920"/>
      <c r="Y1253" s="920"/>
      <c r="Z1253" s="920"/>
      <c r="AA1253" s="920"/>
      <c r="AB1253" s="920"/>
      <c r="AC1253" s="920"/>
      <c r="AD1253" s="920"/>
      <c r="AE1253" s="920"/>
      <c r="AF1253" s="920"/>
      <c r="AG1253" s="920"/>
      <c r="AH1253" s="920"/>
      <c r="AI1253" s="920"/>
      <c r="AJ1253" s="920"/>
      <c r="AK1253" s="920"/>
      <c r="AL1253" s="920"/>
      <c r="AM1253" s="920"/>
      <c r="AN1253" s="920"/>
      <c r="AO1253" s="921"/>
      <c r="AP1253" s="946" t="str">
        <f t="array" aca="1" ref="AP1253" ca="1">IF(RepairsPhotoIdentifier175="","",IF(INDIRECT("PropertyInspectionCatagoryPhoto"&amp;RIGHT("0"&amp;RepairsPhotoIdentifier175,2))="","",INDIRECT("PropertyInspectionCatagoryPhoto"&amp;RIGHT("0"&amp;RepairsPhotoIdentifier175,2))))</f>
        <v/>
      </c>
      <c r="AQ1253" s="962"/>
      <c r="AR1253" s="962"/>
      <c r="AS1253" s="962"/>
      <c r="AT1253" s="962"/>
      <c r="AU1253" s="962"/>
      <c r="AV1253" s="962"/>
      <c r="AW1253" s="963"/>
    </row>
    <row r="1254" spans="1:49" ht="14.25" hidden="1" customHeight="1">
      <c r="A1254" s="931">
        <v>176</v>
      </c>
      <c r="B1254" s="913"/>
      <c r="C1254" s="914"/>
      <c r="D1254" s="914"/>
      <c r="E1254" s="914"/>
      <c r="F1254" s="914"/>
      <c r="G1254" s="914"/>
      <c r="H1254" s="914"/>
      <c r="I1254" s="914"/>
      <c r="J1254" s="914"/>
      <c r="K1254" s="914"/>
      <c r="L1254" s="914"/>
      <c r="M1254" s="914"/>
      <c r="N1254" s="914"/>
      <c r="O1254" s="914"/>
      <c r="P1254" s="914"/>
      <c r="Q1254" s="914"/>
      <c r="R1254" s="914"/>
      <c r="S1254" s="914"/>
      <c r="T1254" s="914"/>
      <c r="U1254" s="915"/>
      <c r="V1254" s="913"/>
      <c r="W1254" s="914"/>
      <c r="X1254" s="914"/>
      <c r="Y1254" s="914"/>
      <c r="Z1254" s="914"/>
      <c r="AA1254" s="914"/>
      <c r="AB1254" s="914"/>
      <c r="AC1254" s="914"/>
      <c r="AD1254" s="914"/>
      <c r="AE1254" s="914"/>
      <c r="AF1254" s="914"/>
      <c r="AG1254" s="914"/>
      <c r="AH1254" s="914"/>
      <c r="AI1254" s="914"/>
      <c r="AJ1254" s="914"/>
      <c r="AK1254" s="914"/>
      <c r="AL1254" s="914"/>
      <c r="AM1254" s="914"/>
      <c r="AN1254" s="914"/>
      <c r="AO1254" s="915"/>
      <c r="AP1254" s="450" t="s">
        <v>990</v>
      </c>
      <c r="AQ1254" s="451"/>
      <c r="AR1254" s="451"/>
      <c r="AS1254" s="452"/>
      <c r="AT1254" s="932"/>
      <c r="AU1254" s="933"/>
      <c r="AV1254" s="933"/>
      <c r="AW1254" s="934"/>
    </row>
    <row r="1255" spans="1:49" ht="14.25" hidden="1" customHeight="1">
      <c r="A1255" s="931"/>
      <c r="B1255" s="916"/>
      <c r="C1255" s="917"/>
      <c r="D1255" s="917"/>
      <c r="E1255" s="917"/>
      <c r="F1255" s="917"/>
      <c r="G1255" s="917"/>
      <c r="H1255" s="917"/>
      <c r="I1255" s="917"/>
      <c r="J1255" s="917"/>
      <c r="K1255" s="917"/>
      <c r="L1255" s="917"/>
      <c r="M1255" s="917"/>
      <c r="N1255" s="917"/>
      <c r="O1255" s="917"/>
      <c r="P1255" s="917"/>
      <c r="Q1255" s="917"/>
      <c r="R1255" s="917"/>
      <c r="S1255" s="917"/>
      <c r="T1255" s="917"/>
      <c r="U1255" s="918"/>
      <c r="V1255" s="916"/>
      <c r="W1255" s="917"/>
      <c r="X1255" s="917"/>
      <c r="Y1255" s="917"/>
      <c r="Z1255" s="917"/>
      <c r="AA1255" s="917"/>
      <c r="AB1255" s="917"/>
      <c r="AC1255" s="917"/>
      <c r="AD1255" s="917"/>
      <c r="AE1255" s="917"/>
      <c r="AF1255" s="917"/>
      <c r="AG1255" s="917"/>
      <c r="AH1255" s="917"/>
      <c r="AI1255" s="917"/>
      <c r="AJ1255" s="917"/>
      <c r="AK1255" s="917"/>
      <c r="AL1255" s="917"/>
      <c r="AM1255" s="917"/>
      <c r="AN1255" s="917"/>
      <c r="AO1255" s="918"/>
      <c r="AP1255" s="453" t="s">
        <v>991</v>
      </c>
      <c r="AQ1255" s="262"/>
      <c r="AR1255" s="262"/>
      <c r="AS1255" s="262"/>
      <c r="AT1255" s="910"/>
      <c r="AU1255" s="911"/>
      <c r="AV1255" s="911"/>
      <c r="AW1255" s="912"/>
    </row>
    <row r="1256" spans="1:49" ht="14.25" hidden="1" customHeight="1">
      <c r="A1256" s="931"/>
      <c r="B1256" s="916"/>
      <c r="C1256" s="917"/>
      <c r="D1256" s="917"/>
      <c r="E1256" s="917"/>
      <c r="F1256" s="917"/>
      <c r="G1256" s="917"/>
      <c r="H1256" s="917"/>
      <c r="I1256" s="917"/>
      <c r="J1256" s="917"/>
      <c r="K1256" s="917"/>
      <c r="L1256" s="917"/>
      <c r="M1256" s="917"/>
      <c r="N1256" s="917"/>
      <c r="O1256" s="917"/>
      <c r="P1256" s="917"/>
      <c r="Q1256" s="917"/>
      <c r="R1256" s="917"/>
      <c r="S1256" s="917"/>
      <c r="T1256" s="917"/>
      <c r="U1256" s="918"/>
      <c r="V1256" s="916"/>
      <c r="W1256" s="917"/>
      <c r="X1256" s="917"/>
      <c r="Y1256" s="917"/>
      <c r="Z1256" s="917"/>
      <c r="AA1256" s="917"/>
      <c r="AB1256" s="917"/>
      <c r="AC1256" s="917"/>
      <c r="AD1256" s="917"/>
      <c r="AE1256" s="917"/>
      <c r="AF1256" s="917"/>
      <c r="AG1256" s="917"/>
      <c r="AH1256" s="917"/>
      <c r="AI1256" s="917"/>
      <c r="AJ1256" s="917"/>
      <c r="AK1256" s="917"/>
      <c r="AL1256" s="917"/>
      <c r="AM1256" s="917"/>
      <c r="AN1256" s="917"/>
      <c r="AO1256" s="918"/>
      <c r="AP1256" s="935" t="s">
        <v>992</v>
      </c>
      <c r="AQ1256" s="936"/>
      <c r="AR1256" s="936"/>
      <c r="AS1256" s="937"/>
      <c r="AT1256" s="938"/>
      <c r="AU1256" s="939"/>
      <c r="AV1256" s="939"/>
      <c r="AW1256" s="940"/>
    </row>
    <row r="1257" spans="1:49" ht="14.25" hidden="1" customHeight="1">
      <c r="A1257" s="931"/>
      <c r="B1257" s="916"/>
      <c r="C1257" s="917"/>
      <c r="D1257" s="917"/>
      <c r="E1257" s="917"/>
      <c r="F1257" s="917"/>
      <c r="G1257" s="917"/>
      <c r="H1257" s="917"/>
      <c r="I1257" s="917"/>
      <c r="J1257" s="917"/>
      <c r="K1257" s="917"/>
      <c r="L1257" s="917"/>
      <c r="M1257" s="917"/>
      <c r="N1257" s="917"/>
      <c r="O1257" s="917"/>
      <c r="P1257" s="917"/>
      <c r="Q1257" s="917"/>
      <c r="R1257" s="917"/>
      <c r="S1257" s="917"/>
      <c r="T1257" s="917"/>
      <c r="U1257" s="918"/>
      <c r="V1257" s="916"/>
      <c r="W1257" s="917"/>
      <c r="X1257" s="917"/>
      <c r="Y1257" s="917"/>
      <c r="Z1257" s="917"/>
      <c r="AA1257" s="917"/>
      <c r="AB1257" s="917"/>
      <c r="AC1257" s="917"/>
      <c r="AD1257" s="917"/>
      <c r="AE1257" s="917"/>
      <c r="AF1257" s="917"/>
      <c r="AG1257" s="917"/>
      <c r="AH1257" s="917"/>
      <c r="AI1257" s="917"/>
      <c r="AJ1257" s="917"/>
      <c r="AK1257" s="917"/>
      <c r="AL1257" s="917"/>
      <c r="AM1257" s="917"/>
      <c r="AN1257" s="917"/>
      <c r="AO1257" s="918"/>
      <c r="AP1257" s="935"/>
      <c r="AQ1257" s="936"/>
      <c r="AR1257" s="936"/>
      <c r="AS1257" s="937"/>
      <c r="AT1257" s="941"/>
      <c r="AU1257" s="942"/>
      <c r="AV1257" s="942"/>
      <c r="AW1257" s="943"/>
    </row>
    <row r="1258" spans="1:49" ht="14.25" hidden="1" customHeight="1">
      <c r="A1258" s="931"/>
      <c r="B1258" s="916"/>
      <c r="C1258" s="917"/>
      <c r="D1258" s="917"/>
      <c r="E1258" s="917"/>
      <c r="F1258" s="917"/>
      <c r="G1258" s="917"/>
      <c r="H1258" s="917"/>
      <c r="I1258" s="917"/>
      <c r="J1258" s="917"/>
      <c r="K1258" s="917"/>
      <c r="L1258" s="917"/>
      <c r="M1258" s="917"/>
      <c r="N1258" s="917"/>
      <c r="O1258" s="917"/>
      <c r="P1258" s="917"/>
      <c r="Q1258" s="917"/>
      <c r="R1258" s="917"/>
      <c r="S1258" s="917"/>
      <c r="T1258" s="917"/>
      <c r="U1258" s="918"/>
      <c r="V1258" s="916"/>
      <c r="W1258" s="917"/>
      <c r="X1258" s="917"/>
      <c r="Y1258" s="917"/>
      <c r="Z1258" s="917"/>
      <c r="AA1258" s="917"/>
      <c r="AB1258" s="917"/>
      <c r="AC1258" s="917"/>
      <c r="AD1258" s="917"/>
      <c r="AE1258" s="917"/>
      <c r="AF1258" s="917"/>
      <c r="AG1258" s="917"/>
      <c r="AH1258" s="917"/>
      <c r="AI1258" s="917"/>
      <c r="AJ1258" s="917"/>
      <c r="AK1258" s="917"/>
      <c r="AL1258" s="917"/>
      <c r="AM1258" s="917"/>
      <c r="AN1258" s="917"/>
      <c r="AO1258" s="918"/>
      <c r="AP1258" s="944" t="s">
        <v>993</v>
      </c>
      <c r="AQ1258" s="945"/>
      <c r="AR1258" s="945"/>
      <c r="AS1258" s="945"/>
      <c r="AT1258" s="938"/>
      <c r="AU1258" s="939"/>
      <c r="AV1258" s="939"/>
      <c r="AW1258" s="940"/>
    </row>
    <row r="1259" spans="1:49" ht="14.25" hidden="1" customHeight="1">
      <c r="A1259" s="931"/>
      <c r="B1259" s="916"/>
      <c r="C1259" s="917"/>
      <c r="D1259" s="917"/>
      <c r="E1259" s="917"/>
      <c r="F1259" s="917"/>
      <c r="G1259" s="917"/>
      <c r="H1259" s="917"/>
      <c r="I1259" s="917"/>
      <c r="J1259" s="917"/>
      <c r="K1259" s="917"/>
      <c r="L1259" s="917"/>
      <c r="M1259" s="917"/>
      <c r="N1259" s="917"/>
      <c r="O1259" s="917"/>
      <c r="P1259" s="917"/>
      <c r="Q1259" s="917"/>
      <c r="R1259" s="917"/>
      <c r="S1259" s="917"/>
      <c r="T1259" s="917"/>
      <c r="U1259" s="918"/>
      <c r="V1259" s="916"/>
      <c r="W1259" s="917"/>
      <c r="X1259" s="917"/>
      <c r="Y1259" s="917"/>
      <c r="Z1259" s="917"/>
      <c r="AA1259" s="917"/>
      <c r="AB1259" s="917"/>
      <c r="AC1259" s="917"/>
      <c r="AD1259" s="917"/>
      <c r="AE1259" s="917"/>
      <c r="AF1259" s="917"/>
      <c r="AG1259" s="917"/>
      <c r="AH1259" s="917"/>
      <c r="AI1259" s="917"/>
      <c r="AJ1259" s="917"/>
      <c r="AK1259" s="917"/>
      <c r="AL1259" s="917"/>
      <c r="AM1259" s="917"/>
      <c r="AN1259" s="917"/>
      <c r="AO1259" s="918"/>
      <c r="AP1259" s="944"/>
      <c r="AQ1259" s="945"/>
      <c r="AR1259" s="945"/>
      <c r="AS1259" s="945"/>
      <c r="AT1259" s="941"/>
      <c r="AU1259" s="942"/>
      <c r="AV1259" s="942"/>
      <c r="AW1259" s="943"/>
    </row>
    <row r="1260" spans="1:49" ht="14.25" hidden="1" customHeight="1">
      <c r="A1260" s="931"/>
      <c r="B1260" s="919"/>
      <c r="C1260" s="920"/>
      <c r="D1260" s="920"/>
      <c r="E1260" s="920"/>
      <c r="F1260" s="920"/>
      <c r="G1260" s="920"/>
      <c r="H1260" s="920"/>
      <c r="I1260" s="920"/>
      <c r="J1260" s="920"/>
      <c r="K1260" s="920"/>
      <c r="L1260" s="920"/>
      <c r="M1260" s="920"/>
      <c r="N1260" s="920"/>
      <c r="O1260" s="920"/>
      <c r="P1260" s="920"/>
      <c r="Q1260" s="920"/>
      <c r="R1260" s="920"/>
      <c r="S1260" s="920"/>
      <c r="T1260" s="920"/>
      <c r="U1260" s="921"/>
      <c r="V1260" s="919"/>
      <c r="W1260" s="920"/>
      <c r="X1260" s="920"/>
      <c r="Y1260" s="920"/>
      <c r="Z1260" s="920"/>
      <c r="AA1260" s="920"/>
      <c r="AB1260" s="920"/>
      <c r="AC1260" s="920"/>
      <c r="AD1260" s="920"/>
      <c r="AE1260" s="920"/>
      <c r="AF1260" s="920"/>
      <c r="AG1260" s="920"/>
      <c r="AH1260" s="920"/>
      <c r="AI1260" s="920"/>
      <c r="AJ1260" s="920"/>
      <c r="AK1260" s="920"/>
      <c r="AL1260" s="920"/>
      <c r="AM1260" s="920"/>
      <c r="AN1260" s="920"/>
      <c r="AO1260" s="921"/>
      <c r="AP1260" s="946" t="str">
        <f t="array" aca="1" ref="AP1260" ca="1">IF(RepairsPhotoIdentifier176="","",IF(INDIRECT("PropertyInspectionCatagoryPhoto"&amp;RIGHT("0"&amp;RepairsPhotoIdentifier176,2))="","",INDIRECT("PropertyInspectionCatagoryPhoto"&amp;RIGHT("0"&amp;RepairsPhotoIdentifier176,2))))</f>
        <v/>
      </c>
      <c r="AQ1260" s="962"/>
      <c r="AR1260" s="962"/>
      <c r="AS1260" s="962"/>
      <c r="AT1260" s="962"/>
      <c r="AU1260" s="962"/>
      <c r="AV1260" s="962"/>
      <c r="AW1260" s="963"/>
    </row>
    <row r="1261" spans="1:49" ht="14.25" hidden="1" customHeight="1">
      <c r="A1261" s="931">
        <v>177</v>
      </c>
      <c r="B1261" s="913"/>
      <c r="C1261" s="914"/>
      <c r="D1261" s="914"/>
      <c r="E1261" s="914"/>
      <c r="F1261" s="914"/>
      <c r="G1261" s="914"/>
      <c r="H1261" s="914"/>
      <c r="I1261" s="914"/>
      <c r="J1261" s="914"/>
      <c r="K1261" s="914"/>
      <c r="L1261" s="914"/>
      <c r="M1261" s="914"/>
      <c r="N1261" s="914"/>
      <c r="O1261" s="914"/>
      <c r="P1261" s="914"/>
      <c r="Q1261" s="914"/>
      <c r="R1261" s="914"/>
      <c r="S1261" s="914"/>
      <c r="T1261" s="914"/>
      <c r="U1261" s="915"/>
      <c r="V1261" s="913"/>
      <c r="W1261" s="914"/>
      <c r="X1261" s="914"/>
      <c r="Y1261" s="914"/>
      <c r="Z1261" s="914"/>
      <c r="AA1261" s="914"/>
      <c r="AB1261" s="914"/>
      <c r="AC1261" s="914"/>
      <c r="AD1261" s="914"/>
      <c r="AE1261" s="914"/>
      <c r="AF1261" s="914"/>
      <c r="AG1261" s="914"/>
      <c r="AH1261" s="914"/>
      <c r="AI1261" s="914"/>
      <c r="AJ1261" s="914"/>
      <c r="AK1261" s="914"/>
      <c r="AL1261" s="914"/>
      <c r="AM1261" s="914"/>
      <c r="AN1261" s="914"/>
      <c r="AO1261" s="915"/>
      <c r="AP1261" s="450" t="s">
        <v>990</v>
      </c>
      <c r="AQ1261" s="451"/>
      <c r="AR1261" s="451"/>
      <c r="AS1261" s="452"/>
      <c r="AT1261" s="932"/>
      <c r="AU1261" s="933"/>
      <c r="AV1261" s="933"/>
      <c r="AW1261" s="934"/>
    </row>
    <row r="1262" spans="1:49" ht="14.25" hidden="1" customHeight="1">
      <c r="A1262" s="931"/>
      <c r="B1262" s="916"/>
      <c r="C1262" s="917"/>
      <c r="D1262" s="917"/>
      <c r="E1262" s="917"/>
      <c r="F1262" s="917"/>
      <c r="G1262" s="917"/>
      <c r="H1262" s="917"/>
      <c r="I1262" s="917"/>
      <c r="J1262" s="917"/>
      <c r="K1262" s="917"/>
      <c r="L1262" s="917"/>
      <c r="M1262" s="917"/>
      <c r="N1262" s="917"/>
      <c r="O1262" s="917"/>
      <c r="P1262" s="917"/>
      <c r="Q1262" s="917"/>
      <c r="R1262" s="917"/>
      <c r="S1262" s="917"/>
      <c r="T1262" s="917"/>
      <c r="U1262" s="918"/>
      <c r="V1262" s="916"/>
      <c r="W1262" s="917"/>
      <c r="X1262" s="917"/>
      <c r="Y1262" s="917"/>
      <c r="Z1262" s="917"/>
      <c r="AA1262" s="917"/>
      <c r="AB1262" s="917"/>
      <c r="AC1262" s="917"/>
      <c r="AD1262" s="917"/>
      <c r="AE1262" s="917"/>
      <c r="AF1262" s="917"/>
      <c r="AG1262" s="917"/>
      <c r="AH1262" s="917"/>
      <c r="AI1262" s="917"/>
      <c r="AJ1262" s="917"/>
      <c r="AK1262" s="917"/>
      <c r="AL1262" s="917"/>
      <c r="AM1262" s="917"/>
      <c r="AN1262" s="917"/>
      <c r="AO1262" s="918"/>
      <c r="AP1262" s="453" t="s">
        <v>994</v>
      </c>
      <c r="AQ1262" s="262"/>
      <c r="AR1262" s="262"/>
      <c r="AS1262" s="262"/>
      <c r="AT1262" s="910"/>
      <c r="AU1262" s="911"/>
      <c r="AV1262" s="911"/>
      <c r="AW1262" s="912"/>
    </row>
    <row r="1263" spans="1:49" ht="14.25" hidden="1" customHeight="1">
      <c r="A1263" s="931"/>
      <c r="B1263" s="916"/>
      <c r="C1263" s="917"/>
      <c r="D1263" s="917"/>
      <c r="E1263" s="917"/>
      <c r="F1263" s="917"/>
      <c r="G1263" s="917"/>
      <c r="H1263" s="917"/>
      <c r="I1263" s="917"/>
      <c r="J1263" s="917"/>
      <c r="K1263" s="917"/>
      <c r="L1263" s="917"/>
      <c r="M1263" s="917"/>
      <c r="N1263" s="917"/>
      <c r="O1263" s="917"/>
      <c r="P1263" s="917"/>
      <c r="Q1263" s="917"/>
      <c r="R1263" s="917"/>
      <c r="S1263" s="917"/>
      <c r="T1263" s="917"/>
      <c r="U1263" s="918"/>
      <c r="V1263" s="916"/>
      <c r="W1263" s="917"/>
      <c r="X1263" s="917"/>
      <c r="Y1263" s="917"/>
      <c r="Z1263" s="917"/>
      <c r="AA1263" s="917"/>
      <c r="AB1263" s="917"/>
      <c r="AC1263" s="917"/>
      <c r="AD1263" s="917"/>
      <c r="AE1263" s="917"/>
      <c r="AF1263" s="917"/>
      <c r="AG1263" s="917"/>
      <c r="AH1263" s="917"/>
      <c r="AI1263" s="917"/>
      <c r="AJ1263" s="917"/>
      <c r="AK1263" s="917"/>
      <c r="AL1263" s="917"/>
      <c r="AM1263" s="917"/>
      <c r="AN1263" s="917"/>
      <c r="AO1263" s="918"/>
      <c r="AP1263" s="935" t="s">
        <v>992</v>
      </c>
      <c r="AQ1263" s="936"/>
      <c r="AR1263" s="936"/>
      <c r="AS1263" s="937"/>
      <c r="AT1263" s="938"/>
      <c r="AU1263" s="939"/>
      <c r="AV1263" s="939"/>
      <c r="AW1263" s="940"/>
    </row>
    <row r="1264" spans="1:49" ht="14.25" hidden="1" customHeight="1">
      <c r="A1264" s="931"/>
      <c r="B1264" s="916"/>
      <c r="C1264" s="917"/>
      <c r="D1264" s="917"/>
      <c r="E1264" s="917"/>
      <c r="F1264" s="917"/>
      <c r="G1264" s="917"/>
      <c r="H1264" s="917"/>
      <c r="I1264" s="917"/>
      <c r="J1264" s="917"/>
      <c r="K1264" s="917"/>
      <c r="L1264" s="917"/>
      <c r="M1264" s="917"/>
      <c r="N1264" s="917"/>
      <c r="O1264" s="917"/>
      <c r="P1264" s="917"/>
      <c r="Q1264" s="917"/>
      <c r="R1264" s="917"/>
      <c r="S1264" s="917"/>
      <c r="T1264" s="917"/>
      <c r="U1264" s="918"/>
      <c r="V1264" s="916"/>
      <c r="W1264" s="917"/>
      <c r="X1264" s="917"/>
      <c r="Y1264" s="917"/>
      <c r="Z1264" s="917"/>
      <c r="AA1264" s="917"/>
      <c r="AB1264" s="917"/>
      <c r="AC1264" s="917"/>
      <c r="AD1264" s="917"/>
      <c r="AE1264" s="917"/>
      <c r="AF1264" s="917"/>
      <c r="AG1264" s="917"/>
      <c r="AH1264" s="917"/>
      <c r="AI1264" s="917"/>
      <c r="AJ1264" s="917"/>
      <c r="AK1264" s="917"/>
      <c r="AL1264" s="917"/>
      <c r="AM1264" s="917"/>
      <c r="AN1264" s="917"/>
      <c r="AO1264" s="918"/>
      <c r="AP1264" s="935"/>
      <c r="AQ1264" s="936"/>
      <c r="AR1264" s="936"/>
      <c r="AS1264" s="937"/>
      <c r="AT1264" s="941"/>
      <c r="AU1264" s="942"/>
      <c r="AV1264" s="942"/>
      <c r="AW1264" s="943"/>
    </row>
    <row r="1265" spans="1:49" ht="14.25" hidden="1" customHeight="1">
      <c r="A1265" s="931"/>
      <c r="B1265" s="916"/>
      <c r="C1265" s="917"/>
      <c r="D1265" s="917"/>
      <c r="E1265" s="917"/>
      <c r="F1265" s="917"/>
      <c r="G1265" s="917"/>
      <c r="H1265" s="917"/>
      <c r="I1265" s="917"/>
      <c r="J1265" s="917"/>
      <c r="K1265" s="917"/>
      <c r="L1265" s="917"/>
      <c r="M1265" s="917"/>
      <c r="N1265" s="917"/>
      <c r="O1265" s="917"/>
      <c r="P1265" s="917"/>
      <c r="Q1265" s="917"/>
      <c r="R1265" s="917"/>
      <c r="S1265" s="917"/>
      <c r="T1265" s="917"/>
      <c r="U1265" s="918"/>
      <c r="V1265" s="916"/>
      <c r="W1265" s="917"/>
      <c r="X1265" s="917"/>
      <c r="Y1265" s="917"/>
      <c r="Z1265" s="917"/>
      <c r="AA1265" s="917"/>
      <c r="AB1265" s="917"/>
      <c r="AC1265" s="917"/>
      <c r="AD1265" s="917"/>
      <c r="AE1265" s="917"/>
      <c r="AF1265" s="917"/>
      <c r="AG1265" s="917"/>
      <c r="AH1265" s="917"/>
      <c r="AI1265" s="917"/>
      <c r="AJ1265" s="917"/>
      <c r="AK1265" s="917"/>
      <c r="AL1265" s="917"/>
      <c r="AM1265" s="917"/>
      <c r="AN1265" s="917"/>
      <c r="AO1265" s="918"/>
      <c r="AP1265" s="944" t="s">
        <v>993</v>
      </c>
      <c r="AQ1265" s="945"/>
      <c r="AR1265" s="945"/>
      <c r="AS1265" s="945"/>
      <c r="AT1265" s="938"/>
      <c r="AU1265" s="939"/>
      <c r="AV1265" s="939"/>
      <c r="AW1265" s="940"/>
    </row>
    <row r="1266" spans="1:49" ht="14.25" hidden="1" customHeight="1">
      <c r="A1266" s="931"/>
      <c r="B1266" s="916"/>
      <c r="C1266" s="917"/>
      <c r="D1266" s="917"/>
      <c r="E1266" s="917"/>
      <c r="F1266" s="917"/>
      <c r="G1266" s="917"/>
      <c r="H1266" s="917"/>
      <c r="I1266" s="917"/>
      <c r="J1266" s="917"/>
      <c r="K1266" s="917"/>
      <c r="L1266" s="917"/>
      <c r="M1266" s="917"/>
      <c r="N1266" s="917"/>
      <c r="O1266" s="917"/>
      <c r="P1266" s="917"/>
      <c r="Q1266" s="917"/>
      <c r="R1266" s="917"/>
      <c r="S1266" s="917"/>
      <c r="T1266" s="917"/>
      <c r="U1266" s="918"/>
      <c r="V1266" s="916"/>
      <c r="W1266" s="917"/>
      <c r="X1266" s="917"/>
      <c r="Y1266" s="917"/>
      <c r="Z1266" s="917"/>
      <c r="AA1266" s="917"/>
      <c r="AB1266" s="917"/>
      <c r="AC1266" s="917"/>
      <c r="AD1266" s="917"/>
      <c r="AE1266" s="917"/>
      <c r="AF1266" s="917"/>
      <c r="AG1266" s="917"/>
      <c r="AH1266" s="917"/>
      <c r="AI1266" s="917"/>
      <c r="AJ1266" s="917"/>
      <c r="AK1266" s="917"/>
      <c r="AL1266" s="917"/>
      <c r="AM1266" s="917"/>
      <c r="AN1266" s="917"/>
      <c r="AO1266" s="918"/>
      <c r="AP1266" s="944"/>
      <c r="AQ1266" s="945"/>
      <c r="AR1266" s="945"/>
      <c r="AS1266" s="945"/>
      <c r="AT1266" s="941"/>
      <c r="AU1266" s="942"/>
      <c r="AV1266" s="942"/>
      <c r="AW1266" s="943"/>
    </row>
    <row r="1267" spans="1:49" ht="14.25" hidden="1" customHeight="1">
      <c r="A1267" s="931"/>
      <c r="B1267" s="919"/>
      <c r="C1267" s="920"/>
      <c r="D1267" s="920"/>
      <c r="E1267" s="920"/>
      <c r="F1267" s="920"/>
      <c r="G1267" s="920"/>
      <c r="H1267" s="920"/>
      <c r="I1267" s="920"/>
      <c r="J1267" s="920"/>
      <c r="K1267" s="920"/>
      <c r="L1267" s="920"/>
      <c r="M1267" s="920"/>
      <c r="N1267" s="920"/>
      <c r="O1267" s="920"/>
      <c r="P1267" s="920"/>
      <c r="Q1267" s="920"/>
      <c r="R1267" s="920"/>
      <c r="S1267" s="920"/>
      <c r="T1267" s="920"/>
      <c r="U1267" s="921"/>
      <c r="V1267" s="919"/>
      <c r="W1267" s="920"/>
      <c r="X1267" s="920"/>
      <c r="Y1267" s="920"/>
      <c r="Z1267" s="920"/>
      <c r="AA1267" s="920"/>
      <c r="AB1267" s="920"/>
      <c r="AC1267" s="920"/>
      <c r="AD1267" s="920"/>
      <c r="AE1267" s="920"/>
      <c r="AF1267" s="920"/>
      <c r="AG1267" s="920"/>
      <c r="AH1267" s="920"/>
      <c r="AI1267" s="920"/>
      <c r="AJ1267" s="920"/>
      <c r="AK1267" s="920"/>
      <c r="AL1267" s="920"/>
      <c r="AM1267" s="920"/>
      <c r="AN1267" s="920"/>
      <c r="AO1267" s="921"/>
      <c r="AP1267" s="946" t="str">
        <f t="array" aca="1" ref="AP1267" ca="1">IF(RepairsPhotoIdentifier177="","",IF(INDIRECT("PropertyInspectionCatagoryPhoto"&amp;RIGHT("0"&amp;RepairsPhotoIdentifier177,2))="","",INDIRECT("PropertyInspectionCatagoryPhoto"&amp;RIGHT("0"&amp;RepairsPhotoIdentifier177,2))))</f>
        <v/>
      </c>
      <c r="AQ1267" s="962"/>
      <c r="AR1267" s="962"/>
      <c r="AS1267" s="962"/>
      <c r="AT1267" s="962"/>
      <c r="AU1267" s="962"/>
      <c r="AV1267" s="962"/>
      <c r="AW1267" s="963"/>
    </row>
    <row r="1268" spans="1:49" ht="14.25" hidden="1" customHeight="1">
      <c r="A1268" s="931">
        <v>178</v>
      </c>
      <c r="B1268" s="913"/>
      <c r="C1268" s="914"/>
      <c r="D1268" s="914"/>
      <c r="E1268" s="914"/>
      <c r="F1268" s="914"/>
      <c r="G1268" s="914"/>
      <c r="H1268" s="914"/>
      <c r="I1268" s="914"/>
      <c r="J1268" s="914"/>
      <c r="K1268" s="914"/>
      <c r="L1268" s="914"/>
      <c r="M1268" s="914"/>
      <c r="N1268" s="914"/>
      <c r="O1268" s="914"/>
      <c r="P1268" s="914"/>
      <c r="Q1268" s="914"/>
      <c r="R1268" s="914"/>
      <c r="S1268" s="914"/>
      <c r="T1268" s="914"/>
      <c r="U1268" s="915"/>
      <c r="V1268" s="913"/>
      <c r="W1268" s="914"/>
      <c r="X1268" s="914"/>
      <c r="Y1268" s="914"/>
      <c r="Z1268" s="914"/>
      <c r="AA1268" s="914"/>
      <c r="AB1268" s="914"/>
      <c r="AC1268" s="914"/>
      <c r="AD1268" s="914"/>
      <c r="AE1268" s="914"/>
      <c r="AF1268" s="914"/>
      <c r="AG1268" s="914"/>
      <c r="AH1268" s="914"/>
      <c r="AI1268" s="914"/>
      <c r="AJ1268" s="914"/>
      <c r="AK1268" s="914"/>
      <c r="AL1268" s="914"/>
      <c r="AM1268" s="914"/>
      <c r="AN1268" s="914"/>
      <c r="AO1268" s="915"/>
      <c r="AP1268" s="450" t="s">
        <v>990</v>
      </c>
      <c r="AQ1268" s="451"/>
      <c r="AR1268" s="451"/>
      <c r="AS1268" s="452"/>
      <c r="AT1268" s="932"/>
      <c r="AU1268" s="933"/>
      <c r="AV1268" s="933"/>
      <c r="AW1268" s="934"/>
    </row>
    <row r="1269" spans="1:49" ht="14.25" hidden="1" customHeight="1">
      <c r="A1269" s="931"/>
      <c r="B1269" s="916"/>
      <c r="C1269" s="917"/>
      <c r="D1269" s="917"/>
      <c r="E1269" s="917"/>
      <c r="F1269" s="917"/>
      <c r="G1269" s="917"/>
      <c r="H1269" s="917"/>
      <c r="I1269" s="917"/>
      <c r="J1269" s="917"/>
      <c r="K1269" s="917"/>
      <c r="L1269" s="917"/>
      <c r="M1269" s="917"/>
      <c r="N1269" s="917"/>
      <c r="O1269" s="917"/>
      <c r="P1269" s="917"/>
      <c r="Q1269" s="917"/>
      <c r="R1269" s="917"/>
      <c r="S1269" s="917"/>
      <c r="T1269" s="917"/>
      <c r="U1269" s="918"/>
      <c r="V1269" s="916"/>
      <c r="W1269" s="917"/>
      <c r="X1269" s="917"/>
      <c r="Y1269" s="917"/>
      <c r="Z1269" s="917"/>
      <c r="AA1269" s="917"/>
      <c r="AB1269" s="917"/>
      <c r="AC1269" s="917"/>
      <c r="AD1269" s="917"/>
      <c r="AE1269" s="917"/>
      <c r="AF1269" s="917"/>
      <c r="AG1269" s="917"/>
      <c r="AH1269" s="917"/>
      <c r="AI1269" s="917"/>
      <c r="AJ1269" s="917"/>
      <c r="AK1269" s="917"/>
      <c r="AL1269" s="917"/>
      <c r="AM1269" s="917"/>
      <c r="AN1269" s="917"/>
      <c r="AO1269" s="918"/>
      <c r="AP1269" s="453" t="s">
        <v>991</v>
      </c>
      <c r="AQ1269" s="262"/>
      <c r="AR1269" s="262"/>
      <c r="AS1269" s="262"/>
      <c r="AT1269" s="910"/>
      <c r="AU1269" s="911"/>
      <c r="AV1269" s="911"/>
      <c r="AW1269" s="912"/>
    </row>
    <row r="1270" spans="1:49" ht="14.25" hidden="1" customHeight="1">
      <c r="A1270" s="931"/>
      <c r="B1270" s="916"/>
      <c r="C1270" s="917"/>
      <c r="D1270" s="917"/>
      <c r="E1270" s="917"/>
      <c r="F1270" s="917"/>
      <c r="G1270" s="917"/>
      <c r="H1270" s="917"/>
      <c r="I1270" s="917"/>
      <c r="J1270" s="917"/>
      <c r="K1270" s="917"/>
      <c r="L1270" s="917"/>
      <c r="M1270" s="917"/>
      <c r="N1270" s="917"/>
      <c r="O1270" s="917"/>
      <c r="P1270" s="917"/>
      <c r="Q1270" s="917"/>
      <c r="R1270" s="917"/>
      <c r="S1270" s="917"/>
      <c r="T1270" s="917"/>
      <c r="U1270" s="918"/>
      <c r="V1270" s="916"/>
      <c r="W1270" s="917"/>
      <c r="X1270" s="917"/>
      <c r="Y1270" s="917"/>
      <c r="Z1270" s="917"/>
      <c r="AA1270" s="917"/>
      <c r="AB1270" s="917"/>
      <c r="AC1270" s="917"/>
      <c r="AD1270" s="917"/>
      <c r="AE1270" s="917"/>
      <c r="AF1270" s="917"/>
      <c r="AG1270" s="917"/>
      <c r="AH1270" s="917"/>
      <c r="AI1270" s="917"/>
      <c r="AJ1270" s="917"/>
      <c r="AK1270" s="917"/>
      <c r="AL1270" s="917"/>
      <c r="AM1270" s="917"/>
      <c r="AN1270" s="917"/>
      <c r="AO1270" s="918"/>
      <c r="AP1270" s="935" t="s">
        <v>992</v>
      </c>
      <c r="AQ1270" s="936"/>
      <c r="AR1270" s="936"/>
      <c r="AS1270" s="937"/>
      <c r="AT1270" s="938"/>
      <c r="AU1270" s="939"/>
      <c r="AV1270" s="939"/>
      <c r="AW1270" s="940"/>
    </row>
    <row r="1271" spans="1:49" ht="14.25" hidden="1" customHeight="1">
      <c r="A1271" s="931"/>
      <c r="B1271" s="916"/>
      <c r="C1271" s="917"/>
      <c r="D1271" s="917"/>
      <c r="E1271" s="917"/>
      <c r="F1271" s="917"/>
      <c r="G1271" s="917"/>
      <c r="H1271" s="917"/>
      <c r="I1271" s="917"/>
      <c r="J1271" s="917"/>
      <c r="K1271" s="917"/>
      <c r="L1271" s="917"/>
      <c r="M1271" s="917"/>
      <c r="N1271" s="917"/>
      <c r="O1271" s="917"/>
      <c r="P1271" s="917"/>
      <c r="Q1271" s="917"/>
      <c r="R1271" s="917"/>
      <c r="S1271" s="917"/>
      <c r="T1271" s="917"/>
      <c r="U1271" s="918"/>
      <c r="V1271" s="916"/>
      <c r="W1271" s="917"/>
      <c r="X1271" s="917"/>
      <c r="Y1271" s="917"/>
      <c r="Z1271" s="917"/>
      <c r="AA1271" s="917"/>
      <c r="AB1271" s="917"/>
      <c r="AC1271" s="917"/>
      <c r="AD1271" s="917"/>
      <c r="AE1271" s="917"/>
      <c r="AF1271" s="917"/>
      <c r="AG1271" s="917"/>
      <c r="AH1271" s="917"/>
      <c r="AI1271" s="917"/>
      <c r="AJ1271" s="917"/>
      <c r="AK1271" s="917"/>
      <c r="AL1271" s="917"/>
      <c r="AM1271" s="917"/>
      <c r="AN1271" s="917"/>
      <c r="AO1271" s="918"/>
      <c r="AP1271" s="935"/>
      <c r="AQ1271" s="936"/>
      <c r="AR1271" s="936"/>
      <c r="AS1271" s="937"/>
      <c r="AT1271" s="941"/>
      <c r="AU1271" s="942"/>
      <c r="AV1271" s="942"/>
      <c r="AW1271" s="943"/>
    </row>
    <row r="1272" spans="1:49" ht="14.25" hidden="1" customHeight="1">
      <c r="A1272" s="931"/>
      <c r="B1272" s="916"/>
      <c r="C1272" s="917"/>
      <c r="D1272" s="917"/>
      <c r="E1272" s="917"/>
      <c r="F1272" s="917"/>
      <c r="G1272" s="917"/>
      <c r="H1272" s="917"/>
      <c r="I1272" s="917"/>
      <c r="J1272" s="917"/>
      <c r="K1272" s="917"/>
      <c r="L1272" s="917"/>
      <c r="M1272" s="917"/>
      <c r="N1272" s="917"/>
      <c r="O1272" s="917"/>
      <c r="P1272" s="917"/>
      <c r="Q1272" s="917"/>
      <c r="R1272" s="917"/>
      <c r="S1272" s="917"/>
      <c r="T1272" s="917"/>
      <c r="U1272" s="918"/>
      <c r="V1272" s="916"/>
      <c r="W1272" s="917"/>
      <c r="X1272" s="917"/>
      <c r="Y1272" s="917"/>
      <c r="Z1272" s="917"/>
      <c r="AA1272" s="917"/>
      <c r="AB1272" s="917"/>
      <c r="AC1272" s="917"/>
      <c r="AD1272" s="917"/>
      <c r="AE1272" s="917"/>
      <c r="AF1272" s="917"/>
      <c r="AG1272" s="917"/>
      <c r="AH1272" s="917"/>
      <c r="AI1272" s="917"/>
      <c r="AJ1272" s="917"/>
      <c r="AK1272" s="917"/>
      <c r="AL1272" s="917"/>
      <c r="AM1272" s="917"/>
      <c r="AN1272" s="917"/>
      <c r="AO1272" s="918"/>
      <c r="AP1272" s="944" t="s">
        <v>993</v>
      </c>
      <c r="AQ1272" s="945"/>
      <c r="AR1272" s="945"/>
      <c r="AS1272" s="945"/>
      <c r="AT1272" s="938"/>
      <c r="AU1272" s="939"/>
      <c r="AV1272" s="939"/>
      <c r="AW1272" s="940"/>
    </row>
    <row r="1273" spans="1:49" ht="14.25" hidden="1" customHeight="1">
      <c r="A1273" s="931"/>
      <c r="B1273" s="916"/>
      <c r="C1273" s="917"/>
      <c r="D1273" s="917"/>
      <c r="E1273" s="917"/>
      <c r="F1273" s="917"/>
      <c r="G1273" s="917"/>
      <c r="H1273" s="917"/>
      <c r="I1273" s="917"/>
      <c r="J1273" s="917"/>
      <c r="K1273" s="917"/>
      <c r="L1273" s="917"/>
      <c r="M1273" s="917"/>
      <c r="N1273" s="917"/>
      <c r="O1273" s="917"/>
      <c r="P1273" s="917"/>
      <c r="Q1273" s="917"/>
      <c r="R1273" s="917"/>
      <c r="S1273" s="917"/>
      <c r="T1273" s="917"/>
      <c r="U1273" s="918"/>
      <c r="V1273" s="916"/>
      <c r="W1273" s="917"/>
      <c r="X1273" s="917"/>
      <c r="Y1273" s="917"/>
      <c r="Z1273" s="917"/>
      <c r="AA1273" s="917"/>
      <c r="AB1273" s="917"/>
      <c r="AC1273" s="917"/>
      <c r="AD1273" s="917"/>
      <c r="AE1273" s="917"/>
      <c r="AF1273" s="917"/>
      <c r="AG1273" s="917"/>
      <c r="AH1273" s="917"/>
      <c r="AI1273" s="917"/>
      <c r="AJ1273" s="917"/>
      <c r="AK1273" s="917"/>
      <c r="AL1273" s="917"/>
      <c r="AM1273" s="917"/>
      <c r="AN1273" s="917"/>
      <c r="AO1273" s="918"/>
      <c r="AP1273" s="944"/>
      <c r="AQ1273" s="945"/>
      <c r="AR1273" s="945"/>
      <c r="AS1273" s="945"/>
      <c r="AT1273" s="941"/>
      <c r="AU1273" s="942"/>
      <c r="AV1273" s="942"/>
      <c r="AW1273" s="943"/>
    </row>
    <row r="1274" spans="1:49" ht="14.25" hidden="1" customHeight="1">
      <c r="A1274" s="931"/>
      <c r="B1274" s="919"/>
      <c r="C1274" s="920"/>
      <c r="D1274" s="920"/>
      <c r="E1274" s="920"/>
      <c r="F1274" s="920"/>
      <c r="G1274" s="920"/>
      <c r="H1274" s="920"/>
      <c r="I1274" s="920"/>
      <c r="J1274" s="920"/>
      <c r="K1274" s="920"/>
      <c r="L1274" s="920"/>
      <c r="M1274" s="920"/>
      <c r="N1274" s="920"/>
      <c r="O1274" s="920"/>
      <c r="P1274" s="920"/>
      <c r="Q1274" s="920"/>
      <c r="R1274" s="920"/>
      <c r="S1274" s="920"/>
      <c r="T1274" s="920"/>
      <c r="U1274" s="921"/>
      <c r="V1274" s="919"/>
      <c r="W1274" s="920"/>
      <c r="X1274" s="920"/>
      <c r="Y1274" s="920"/>
      <c r="Z1274" s="920"/>
      <c r="AA1274" s="920"/>
      <c r="AB1274" s="920"/>
      <c r="AC1274" s="920"/>
      <c r="AD1274" s="920"/>
      <c r="AE1274" s="920"/>
      <c r="AF1274" s="920"/>
      <c r="AG1274" s="920"/>
      <c r="AH1274" s="920"/>
      <c r="AI1274" s="920"/>
      <c r="AJ1274" s="920"/>
      <c r="AK1274" s="920"/>
      <c r="AL1274" s="920"/>
      <c r="AM1274" s="920"/>
      <c r="AN1274" s="920"/>
      <c r="AO1274" s="921"/>
      <c r="AP1274" s="946" t="str">
        <f t="array" aca="1" ref="AP1274" ca="1">IF(RepairsPhotoIdentifier178="","",IF(INDIRECT("PropertyInspectionCatagoryPhoto"&amp;RIGHT("0"&amp;RepairsPhotoIdentifier178,2))="","",INDIRECT("PropertyInspectionCatagoryPhoto"&amp;RIGHT("0"&amp;RepairsPhotoIdentifier178,2))))</f>
        <v/>
      </c>
      <c r="AQ1274" s="962"/>
      <c r="AR1274" s="962"/>
      <c r="AS1274" s="962"/>
      <c r="AT1274" s="962"/>
      <c r="AU1274" s="962"/>
      <c r="AV1274" s="962"/>
      <c r="AW1274" s="963"/>
    </row>
    <row r="1275" spans="1:49" ht="14.25" hidden="1" customHeight="1">
      <c r="A1275" s="931">
        <v>179</v>
      </c>
      <c r="B1275" s="913"/>
      <c r="C1275" s="914"/>
      <c r="D1275" s="914"/>
      <c r="E1275" s="914"/>
      <c r="F1275" s="914"/>
      <c r="G1275" s="914"/>
      <c r="H1275" s="914"/>
      <c r="I1275" s="914"/>
      <c r="J1275" s="914"/>
      <c r="K1275" s="914"/>
      <c r="L1275" s="914"/>
      <c r="M1275" s="914"/>
      <c r="N1275" s="914"/>
      <c r="O1275" s="914"/>
      <c r="P1275" s="914"/>
      <c r="Q1275" s="914"/>
      <c r="R1275" s="914"/>
      <c r="S1275" s="914"/>
      <c r="T1275" s="914"/>
      <c r="U1275" s="915"/>
      <c r="V1275" s="913"/>
      <c r="W1275" s="914"/>
      <c r="X1275" s="914"/>
      <c r="Y1275" s="914"/>
      <c r="Z1275" s="914"/>
      <c r="AA1275" s="914"/>
      <c r="AB1275" s="914"/>
      <c r="AC1275" s="914"/>
      <c r="AD1275" s="914"/>
      <c r="AE1275" s="914"/>
      <c r="AF1275" s="914"/>
      <c r="AG1275" s="914"/>
      <c r="AH1275" s="914"/>
      <c r="AI1275" s="914"/>
      <c r="AJ1275" s="914"/>
      <c r="AK1275" s="914"/>
      <c r="AL1275" s="914"/>
      <c r="AM1275" s="914"/>
      <c r="AN1275" s="914"/>
      <c r="AO1275" s="915"/>
      <c r="AP1275" s="450" t="s">
        <v>990</v>
      </c>
      <c r="AQ1275" s="451"/>
      <c r="AR1275" s="451"/>
      <c r="AS1275" s="452"/>
      <c r="AT1275" s="932"/>
      <c r="AU1275" s="933"/>
      <c r="AV1275" s="933"/>
      <c r="AW1275" s="934"/>
    </row>
    <row r="1276" spans="1:49" ht="14.25" hidden="1" customHeight="1">
      <c r="A1276" s="931"/>
      <c r="B1276" s="916"/>
      <c r="C1276" s="917"/>
      <c r="D1276" s="917"/>
      <c r="E1276" s="917"/>
      <c r="F1276" s="917"/>
      <c r="G1276" s="917"/>
      <c r="H1276" s="917"/>
      <c r="I1276" s="917"/>
      <c r="J1276" s="917"/>
      <c r="K1276" s="917"/>
      <c r="L1276" s="917"/>
      <c r="M1276" s="917"/>
      <c r="N1276" s="917"/>
      <c r="O1276" s="917"/>
      <c r="P1276" s="917"/>
      <c r="Q1276" s="917"/>
      <c r="R1276" s="917"/>
      <c r="S1276" s="917"/>
      <c r="T1276" s="917"/>
      <c r="U1276" s="918"/>
      <c r="V1276" s="916"/>
      <c r="W1276" s="917"/>
      <c r="X1276" s="917"/>
      <c r="Y1276" s="917"/>
      <c r="Z1276" s="917"/>
      <c r="AA1276" s="917"/>
      <c r="AB1276" s="917"/>
      <c r="AC1276" s="917"/>
      <c r="AD1276" s="917"/>
      <c r="AE1276" s="917"/>
      <c r="AF1276" s="917"/>
      <c r="AG1276" s="917"/>
      <c r="AH1276" s="917"/>
      <c r="AI1276" s="917"/>
      <c r="AJ1276" s="917"/>
      <c r="AK1276" s="917"/>
      <c r="AL1276" s="917"/>
      <c r="AM1276" s="917"/>
      <c r="AN1276" s="917"/>
      <c r="AO1276" s="918"/>
      <c r="AP1276" s="453" t="s">
        <v>994</v>
      </c>
      <c r="AQ1276" s="262"/>
      <c r="AR1276" s="262"/>
      <c r="AS1276" s="262"/>
      <c r="AT1276" s="910"/>
      <c r="AU1276" s="911"/>
      <c r="AV1276" s="911"/>
      <c r="AW1276" s="912"/>
    </row>
    <row r="1277" spans="1:49" ht="14.25" hidden="1" customHeight="1">
      <c r="A1277" s="931"/>
      <c r="B1277" s="916"/>
      <c r="C1277" s="917"/>
      <c r="D1277" s="917"/>
      <c r="E1277" s="917"/>
      <c r="F1277" s="917"/>
      <c r="G1277" s="917"/>
      <c r="H1277" s="917"/>
      <c r="I1277" s="917"/>
      <c r="J1277" s="917"/>
      <c r="K1277" s="917"/>
      <c r="L1277" s="917"/>
      <c r="M1277" s="917"/>
      <c r="N1277" s="917"/>
      <c r="O1277" s="917"/>
      <c r="P1277" s="917"/>
      <c r="Q1277" s="917"/>
      <c r="R1277" s="917"/>
      <c r="S1277" s="917"/>
      <c r="T1277" s="917"/>
      <c r="U1277" s="918"/>
      <c r="V1277" s="916"/>
      <c r="W1277" s="917"/>
      <c r="X1277" s="917"/>
      <c r="Y1277" s="917"/>
      <c r="Z1277" s="917"/>
      <c r="AA1277" s="917"/>
      <c r="AB1277" s="917"/>
      <c r="AC1277" s="917"/>
      <c r="AD1277" s="917"/>
      <c r="AE1277" s="917"/>
      <c r="AF1277" s="917"/>
      <c r="AG1277" s="917"/>
      <c r="AH1277" s="917"/>
      <c r="AI1277" s="917"/>
      <c r="AJ1277" s="917"/>
      <c r="AK1277" s="917"/>
      <c r="AL1277" s="917"/>
      <c r="AM1277" s="917"/>
      <c r="AN1277" s="917"/>
      <c r="AO1277" s="918"/>
      <c r="AP1277" s="935" t="s">
        <v>992</v>
      </c>
      <c r="AQ1277" s="936"/>
      <c r="AR1277" s="936"/>
      <c r="AS1277" s="937"/>
      <c r="AT1277" s="938"/>
      <c r="AU1277" s="939"/>
      <c r="AV1277" s="939"/>
      <c r="AW1277" s="940"/>
    </row>
    <row r="1278" spans="1:49" ht="14.25" hidden="1" customHeight="1">
      <c r="A1278" s="931"/>
      <c r="B1278" s="916"/>
      <c r="C1278" s="917"/>
      <c r="D1278" s="917"/>
      <c r="E1278" s="917"/>
      <c r="F1278" s="917"/>
      <c r="G1278" s="917"/>
      <c r="H1278" s="917"/>
      <c r="I1278" s="917"/>
      <c r="J1278" s="917"/>
      <c r="K1278" s="917"/>
      <c r="L1278" s="917"/>
      <c r="M1278" s="917"/>
      <c r="N1278" s="917"/>
      <c r="O1278" s="917"/>
      <c r="P1278" s="917"/>
      <c r="Q1278" s="917"/>
      <c r="R1278" s="917"/>
      <c r="S1278" s="917"/>
      <c r="T1278" s="917"/>
      <c r="U1278" s="918"/>
      <c r="V1278" s="916"/>
      <c r="W1278" s="917"/>
      <c r="X1278" s="917"/>
      <c r="Y1278" s="917"/>
      <c r="Z1278" s="917"/>
      <c r="AA1278" s="917"/>
      <c r="AB1278" s="917"/>
      <c r="AC1278" s="917"/>
      <c r="AD1278" s="917"/>
      <c r="AE1278" s="917"/>
      <c r="AF1278" s="917"/>
      <c r="AG1278" s="917"/>
      <c r="AH1278" s="917"/>
      <c r="AI1278" s="917"/>
      <c r="AJ1278" s="917"/>
      <c r="AK1278" s="917"/>
      <c r="AL1278" s="917"/>
      <c r="AM1278" s="917"/>
      <c r="AN1278" s="917"/>
      <c r="AO1278" s="918"/>
      <c r="AP1278" s="935"/>
      <c r="AQ1278" s="936"/>
      <c r="AR1278" s="936"/>
      <c r="AS1278" s="937"/>
      <c r="AT1278" s="941"/>
      <c r="AU1278" s="942"/>
      <c r="AV1278" s="942"/>
      <c r="AW1278" s="943"/>
    </row>
    <row r="1279" spans="1:49" ht="14.25" hidden="1" customHeight="1">
      <c r="A1279" s="931"/>
      <c r="B1279" s="916"/>
      <c r="C1279" s="917"/>
      <c r="D1279" s="917"/>
      <c r="E1279" s="917"/>
      <c r="F1279" s="917"/>
      <c r="G1279" s="917"/>
      <c r="H1279" s="917"/>
      <c r="I1279" s="917"/>
      <c r="J1279" s="917"/>
      <c r="K1279" s="917"/>
      <c r="L1279" s="917"/>
      <c r="M1279" s="917"/>
      <c r="N1279" s="917"/>
      <c r="O1279" s="917"/>
      <c r="P1279" s="917"/>
      <c r="Q1279" s="917"/>
      <c r="R1279" s="917"/>
      <c r="S1279" s="917"/>
      <c r="T1279" s="917"/>
      <c r="U1279" s="918"/>
      <c r="V1279" s="916"/>
      <c r="W1279" s="917"/>
      <c r="X1279" s="917"/>
      <c r="Y1279" s="917"/>
      <c r="Z1279" s="917"/>
      <c r="AA1279" s="917"/>
      <c r="AB1279" s="917"/>
      <c r="AC1279" s="917"/>
      <c r="AD1279" s="917"/>
      <c r="AE1279" s="917"/>
      <c r="AF1279" s="917"/>
      <c r="AG1279" s="917"/>
      <c r="AH1279" s="917"/>
      <c r="AI1279" s="917"/>
      <c r="AJ1279" s="917"/>
      <c r="AK1279" s="917"/>
      <c r="AL1279" s="917"/>
      <c r="AM1279" s="917"/>
      <c r="AN1279" s="917"/>
      <c r="AO1279" s="918"/>
      <c r="AP1279" s="944" t="s">
        <v>993</v>
      </c>
      <c r="AQ1279" s="945"/>
      <c r="AR1279" s="945"/>
      <c r="AS1279" s="945"/>
      <c r="AT1279" s="938"/>
      <c r="AU1279" s="939"/>
      <c r="AV1279" s="939"/>
      <c r="AW1279" s="940"/>
    </row>
    <row r="1280" spans="1:49" ht="14.25" hidden="1" customHeight="1">
      <c r="A1280" s="931"/>
      <c r="B1280" s="916"/>
      <c r="C1280" s="917"/>
      <c r="D1280" s="917"/>
      <c r="E1280" s="917"/>
      <c r="F1280" s="917"/>
      <c r="G1280" s="917"/>
      <c r="H1280" s="917"/>
      <c r="I1280" s="917"/>
      <c r="J1280" s="917"/>
      <c r="K1280" s="917"/>
      <c r="L1280" s="917"/>
      <c r="M1280" s="917"/>
      <c r="N1280" s="917"/>
      <c r="O1280" s="917"/>
      <c r="P1280" s="917"/>
      <c r="Q1280" s="917"/>
      <c r="R1280" s="917"/>
      <c r="S1280" s="917"/>
      <c r="T1280" s="917"/>
      <c r="U1280" s="918"/>
      <c r="V1280" s="916"/>
      <c r="W1280" s="917"/>
      <c r="X1280" s="917"/>
      <c r="Y1280" s="917"/>
      <c r="Z1280" s="917"/>
      <c r="AA1280" s="917"/>
      <c r="AB1280" s="917"/>
      <c r="AC1280" s="917"/>
      <c r="AD1280" s="917"/>
      <c r="AE1280" s="917"/>
      <c r="AF1280" s="917"/>
      <c r="AG1280" s="917"/>
      <c r="AH1280" s="917"/>
      <c r="AI1280" s="917"/>
      <c r="AJ1280" s="917"/>
      <c r="AK1280" s="917"/>
      <c r="AL1280" s="917"/>
      <c r="AM1280" s="917"/>
      <c r="AN1280" s="917"/>
      <c r="AO1280" s="918"/>
      <c r="AP1280" s="944"/>
      <c r="AQ1280" s="945"/>
      <c r="AR1280" s="945"/>
      <c r="AS1280" s="945"/>
      <c r="AT1280" s="941"/>
      <c r="AU1280" s="942"/>
      <c r="AV1280" s="942"/>
      <c r="AW1280" s="943"/>
    </row>
    <row r="1281" spans="1:49" ht="14.25" hidden="1" customHeight="1">
      <c r="A1281" s="931"/>
      <c r="B1281" s="919"/>
      <c r="C1281" s="920"/>
      <c r="D1281" s="920"/>
      <c r="E1281" s="920"/>
      <c r="F1281" s="920"/>
      <c r="G1281" s="920"/>
      <c r="H1281" s="920"/>
      <c r="I1281" s="920"/>
      <c r="J1281" s="920"/>
      <c r="K1281" s="920"/>
      <c r="L1281" s="920"/>
      <c r="M1281" s="920"/>
      <c r="N1281" s="920"/>
      <c r="O1281" s="920"/>
      <c r="P1281" s="920"/>
      <c r="Q1281" s="920"/>
      <c r="R1281" s="920"/>
      <c r="S1281" s="920"/>
      <c r="T1281" s="920"/>
      <c r="U1281" s="921"/>
      <c r="V1281" s="919"/>
      <c r="W1281" s="920"/>
      <c r="X1281" s="920"/>
      <c r="Y1281" s="920"/>
      <c r="Z1281" s="920"/>
      <c r="AA1281" s="920"/>
      <c r="AB1281" s="920"/>
      <c r="AC1281" s="920"/>
      <c r="AD1281" s="920"/>
      <c r="AE1281" s="920"/>
      <c r="AF1281" s="920"/>
      <c r="AG1281" s="920"/>
      <c r="AH1281" s="920"/>
      <c r="AI1281" s="920"/>
      <c r="AJ1281" s="920"/>
      <c r="AK1281" s="920"/>
      <c r="AL1281" s="920"/>
      <c r="AM1281" s="920"/>
      <c r="AN1281" s="920"/>
      <c r="AO1281" s="921"/>
      <c r="AP1281" s="946" t="str">
        <f t="array" aca="1" ref="AP1281" ca="1">IF(RepairsPhotoIdentifier179="","",IF(INDIRECT("PropertyInspectionCatagoryPhoto"&amp;RIGHT("0"&amp;RepairsPhotoIdentifier179,2))="","",INDIRECT("PropertyInspectionCatagoryPhoto"&amp;RIGHT("0"&amp;RepairsPhotoIdentifier179,2))))</f>
        <v/>
      </c>
      <c r="AQ1281" s="962"/>
      <c r="AR1281" s="962"/>
      <c r="AS1281" s="962"/>
      <c r="AT1281" s="962"/>
      <c r="AU1281" s="962"/>
      <c r="AV1281" s="962"/>
      <c r="AW1281" s="963"/>
    </row>
    <row r="1282" spans="1:49" ht="14.25" hidden="1" customHeight="1">
      <c r="A1282" s="931">
        <v>180</v>
      </c>
      <c r="B1282" s="913"/>
      <c r="C1282" s="914"/>
      <c r="D1282" s="914"/>
      <c r="E1282" s="914"/>
      <c r="F1282" s="914"/>
      <c r="G1282" s="914"/>
      <c r="H1282" s="914"/>
      <c r="I1282" s="914"/>
      <c r="J1282" s="914"/>
      <c r="K1282" s="914"/>
      <c r="L1282" s="914"/>
      <c r="M1282" s="914"/>
      <c r="N1282" s="914"/>
      <c r="O1282" s="914"/>
      <c r="P1282" s="914"/>
      <c r="Q1282" s="914"/>
      <c r="R1282" s="914"/>
      <c r="S1282" s="914"/>
      <c r="T1282" s="914"/>
      <c r="U1282" s="915"/>
      <c r="V1282" s="913"/>
      <c r="W1282" s="914"/>
      <c r="X1282" s="914"/>
      <c r="Y1282" s="914"/>
      <c r="Z1282" s="914"/>
      <c r="AA1282" s="914"/>
      <c r="AB1282" s="914"/>
      <c r="AC1282" s="914"/>
      <c r="AD1282" s="914"/>
      <c r="AE1282" s="914"/>
      <c r="AF1282" s="914"/>
      <c r="AG1282" s="914"/>
      <c r="AH1282" s="914"/>
      <c r="AI1282" s="914"/>
      <c r="AJ1282" s="914"/>
      <c r="AK1282" s="914"/>
      <c r="AL1282" s="914"/>
      <c r="AM1282" s="914"/>
      <c r="AN1282" s="914"/>
      <c r="AO1282" s="915"/>
      <c r="AP1282" s="450" t="s">
        <v>990</v>
      </c>
      <c r="AQ1282" s="451"/>
      <c r="AR1282" s="451"/>
      <c r="AS1282" s="452"/>
      <c r="AT1282" s="932"/>
      <c r="AU1282" s="933"/>
      <c r="AV1282" s="933"/>
      <c r="AW1282" s="934"/>
    </row>
    <row r="1283" spans="1:49" ht="14.25" hidden="1" customHeight="1">
      <c r="A1283" s="931"/>
      <c r="B1283" s="916"/>
      <c r="C1283" s="917"/>
      <c r="D1283" s="917"/>
      <c r="E1283" s="917"/>
      <c r="F1283" s="917"/>
      <c r="G1283" s="917"/>
      <c r="H1283" s="917"/>
      <c r="I1283" s="917"/>
      <c r="J1283" s="917"/>
      <c r="K1283" s="917"/>
      <c r="L1283" s="917"/>
      <c r="M1283" s="917"/>
      <c r="N1283" s="917"/>
      <c r="O1283" s="917"/>
      <c r="P1283" s="917"/>
      <c r="Q1283" s="917"/>
      <c r="R1283" s="917"/>
      <c r="S1283" s="917"/>
      <c r="T1283" s="917"/>
      <c r="U1283" s="918"/>
      <c r="V1283" s="916"/>
      <c r="W1283" s="917"/>
      <c r="X1283" s="917"/>
      <c r="Y1283" s="917"/>
      <c r="Z1283" s="917"/>
      <c r="AA1283" s="917"/>
      <c r="AB1283" s="917"/>
      <c r="AC1283" s="917"/>
      <c r="AD1283" s="917"/>
      <c r="AE1283" s="917"/>
      <c r="AF1283" s="917"/>
      <c r="AG1283" s="917"/>
      <c r="AH1283" s="917"/>
      <c r="AI1283" s="917"/>
      <c r="AJ1283" s="917"/>
      <c r="AK1283" s="917"/>
      <c r="AL1283" s="917"/>
      <c r="AM1283" s="917"/>
      <c r="AN1283" s="917"/>
      <c r="AO1283" s="918"/>
      <c r="AP1283" s="453" t="s">
        <v>991</v>
      </c>
      <c r="AQ1283" s="262"/>
      <c r="AR1283" s="262"/>
      <c r="AS1283" s="262"/>
      <c r="AT1283" s="910"/>
      <c r="AU1283" s="911"/>
      <c r="AV1283" s="911"/>
      <c r="AW1283" s="912"/>
    </row>
    <row r="1284" spans="1:49" ht="14.25" hidden="1" customHeight="1">
      <c r="A1284" s="931"/>
      <c r="B1284" s="916"/>
      <c r="C1284" s="917"/>
      <c r="D1284" s="917"/>
      <c r="E1284" s="917"/>
      <c r="F1284" s="917"/>
      <c r="G1284" s="917"/>
      <c r="H1284" s="917"/>
      <c r="I1284" s="917"/>
      <c r="J1284" s="917"/>
      <c r="K1284" s="917"/>
      <c r="L1284" s="917"/>
      <c r="M1284" s="917"/>
      <c r="N1284" s="917"/>
      <c r="O1284" s="917"/>
      <c r="P1284" s="917"/>
      <c r="Q1284" s="917"/>
      <c r="R1284" s="917"/>
      <c r="S1284" s="917"/>
      <c r="T1284" s="917"/>
      <c r="U1284" s="918"/>
      <c r="V1284" s="916"/>
      <c r="W1284" s="917"/>
      <c r="X1284" s="917"/>
      <c r="Y1284" s="917"/>
      <c r="Z1284" s="917"/>
      <c r="AA1284" s="917"/>
      <c r="AB1284" s="917"/>
      <c r="AC1284" s="917"/>
      <c r="AD1284" s="917"/>
      <c r="AE1284" s="917"/>
      <c r="AF1284" s="917"/>
      <c r="AG1284" s="917"/>
      <c r="AH1284" s="917"/>
      <c r="AI1284" s="917"/>
      <c r="AJ1284" s="917"/>
      <c r="AK1284" s="917"/>
      <c r="AL1284" s="917"/>
      <c r="AM1284" s="917"/>
      <c r="AN1284" s="917"/>
      <c r="AO1284" s="918"/>
      <c r="AP1284" s="935" t="s">
        <v>992</v>
      </c>
      <c r="AQ1284" s="936"/>
      <c r="AR1284" s="936"/>
      <c r="AS1284" s="937"/>
      <c r="AT1284" s="938"/>
      <c r="AU1284" s="939"/>
      <c r="AV1284" s="939"/>
      <c r="AW1284" s="940"/>
    </row>
    <row r="1285" spans="1:49" ht="14.25" hidden="1" customHeight="1">
      <c r="A1285" s="931"/>
      <c r="B1285" s="916"/>
      <c r="C1285" s="917"/>
      <c r="D1285" s="917"/>
      <c r="E1285" s="917"/>
      <c r="F1285" s="917"/>
      <c r="G1285" s="917"/>
      <c r="H1285" s="917"/>
      <c r="I1285" s="917"/>
      <c r="J1285" s="917"/>
      <c r="K1285" s="917"/>
      <c r="L1285" s="917"/>
      <c r="M1285" s="917"/>
      <c r="N1285" s="917"/>
      <c r="O1285" s="917"/>
      <c r="P1285" s="917"/>
      <c r="Q1285" s="917"/>
      <c r="R1285" s="917"/>
      <c r="S1285" s="917"/>
      <c r="T1285" s="917"/>
      <c r="U1285" s="918"/>
      <c r="V1285" s="916"/>
      <c r="W1285" s="917"/>
      <c r="X1285" s="917"/>
      <c r="Y1285" s="917"/>
      <c r="Z1285" s="917"/>
      <c r="AA1285" s="917"/>
      <c r="AB1285" s="917"/>
      <c r="AC1285" s="917"/>
      <c r="AD1285" s="917"/>
      <c r="AE1285" s="917"/>
      <c r="AF1285" s="917"/>
      <c r="AG1285" s="917"/>
      <c r="AH1285" s="917"/>
      <c r="AI1285" s="917"/>
      <c r="AJ1285" s="917"/>
      <c r="AK1285" s="917"/>
      <c r="AL1285" s="917"/>
      <c r="AM1285" s="917"/>
      <c r="AN1285" s="917"/>
      <c r="AO1285" s="918"/>
      <c r="AP1285" s="935"/>
      <c r="AQ1285" s="936"/>
      <c r="AR1285" s="936"/>
      <c r="AS1285" s="937"/>
      <c r="AT1285" s="941"/>
      <c r="AU1285" s="942"/>
      <c r="AV1285" s="942"/>
      <c r="AW1285" s="943"/>
    </row>
    <row r="1286" spans="1:49" ht="14.25" hidden="1" customHeight="1">
      <c r="A1286" s="931"/>
      <c r="B1286" s="916"/>
      <c r="C1286" s="917"/>
      <c r="D1286" s="917"/>
      <c r="E1286" s="917"/>
      <c r="F1286" s="917"/>
      <c r="G1286" s="917"/>
      <c r="H1286" s="917"/>
      <c r="I1286" s="917"/>
      <c r="J1286" s="917"/>
      <c r="K1286" s="917"/>
      <c r="L1286" s="917"/>
      <c r="M1286" s="917"/>
      <c r="N1286" s="917"/>
      <c r="O1286" s="917"/>
      <c r="P1286" s="917"/>
      <c r="Q1286" s="917"/>
      <c r="R1286" s="917"/>
      <c r="S1286" s="917"/>
      <c r="T1286" s="917"/>
      <c r="U1286" s="918"/>
      <c r="V1286" s="916"/>
      <c r="W1286" s="917"/>
      <c r="X1286" s="917"/>
      <c r="Y1286" s="917"/>
      <c r="Z1286" s="917"/>
      <c r="AA1286" s="917"/>
      <c r="AB1286" s="917"/>
      <c r="AC1286" s="917"/>
      <c r="AD1286" s="917"/>
      <c r="AE1286" s="917"/>
      <c r="AF1286" s="917"/>
      <c r="AG1286" s="917"/>
      <c r="AH1286" s="917"/>
      <c r="AI1286" s="917"/>
      <c r="AJ1286" s="917"/>
      <c r="AK1286" s="917"/>
      <c r="AL1286" s="917"/>
      <c r="AM1286" s="917"/>
      <c r="AN1286" s="917"/>
      <c r="AO1286" s="918"/>
      <c r="AP1286" s="944" t="s">
        <v>993</v>
      </c>
      <c r="AQ1286" s="945"/>
      <c r="AR1286" s="945"/>
      <c r="AS1286" s="945"/>
      <c r="AT1286" s="938"/>
      <c r="AU1286" s="939"/>
      <c r="AV1286" s="939"/>
      <c r="AW1286" s="940"/>
    </row>
    <row r="1287" spans="1:49" ht="14.25" hidden="1" customHeight="1">
      <c r="A1287" s="931"/>
      <c r="B1287" s="916"/>
      <c r="C1287" s="917"/>
      <c r="D1287" s="917"/>
      <c r="E1287" s="917"/>
      <c r="F1287" s="917"/>
      <c r="G1287" s="917"/>
      <c r="H1287" s="917"/>
      <c r="I1287" s="917"/>
      <c r="J1287" s="917"/>
      <c r="K1287" s="917"/>
      <c r="L1287" s="917"/>
      <c r="M1287" s="917"/>
      <c r="N1287" s="917"/>
      <c r="O1287" s="917"/>
      <c r="P1287" s="917"/>
      <c r="Q1287" s="917"/>
      <c r="R1287" s="917"/>
      <c r="S1287" s="917"/>
      <c r="T1287" s="917"/>
      <c r="U1287" s="918"/>
      <c r="V1287" s="916"/>
      <c r="W1287" s="917"/>
      <c r="X1287" s="917"/>
      <c r="Y1287" s="917"/>
      <c r="Z1287" s="917"/>
      <c r="AA1287" s="917"/>
      <c r="AB1287" s="917"/>
      <c r="AC1287" s="917"/>
      <c r="AD1287" s="917"/>
      <c r="AE1287" s="917"/>
      <c r="AF1287" s="917"/>
      <c r="AG1287" s="917"/>
      <c r="AH1287" s="917"/>
      <c r="AI1287" s="917"/>
      <c r="AJ1287" s="917"/>
      <c r="AK1287" s="917"/>
      <c r="AL1287" s="917"/>
      <c r="AM1287" s="917"/>
      <c r="AN1287" s="917"/>
      <c r="AO1287" s="918"/>
      <c r="AP1287" s="944"/>
      <c r="AQ1287" s="945"/>
      <c r="AR1287" s="945"/>
      <c r="AS1287" s="945"/>
      <c r="AT1287" s="941"/>
      <c r="AU1287" s="942"/>
      <c r="AV1287" s="942"/>
      <c r="AW1287" s="943"/>
    </row>
    <row r="1288" spans="1:49" ht="14.25" hidden="1" customHeight="1">
      <c r="A1288" s="931"/>
      <c r="B1288" s="919"/>
      <c r="C1288" s="920"/>
      <c r="D1288" s="920"/>
      <c r="E1288" s="920"/>
      <c r="F1288" s="920"/>
      <c r="G1288" s="920"/>
      <c r="H1288" s="920"/>
      <c r="I1288" s="920"/>
      <c r="J1288" s="920"/>
      <c r="K1288" s="920"/>
      <c r="L1288" s="920"/>
      <c r="M1288" s="920"/>
      <c r="N1288" s="920"/>
      <c r="O1288" s="920"/>
      <c r="P1288" s="920"/>
      <c r="Q1288" s="920"/>
      <c r="R1288" s="920"/>
      <c r="S1288" s="920"/>
      <c r="T1288" s="920"/>
      <c r="U1288" s="921"/>
      <c r="V1288" s="919"/>
      <c r="W1288" s="920"/>
      <c r="X1288" s="920"/>
      <c r="Y1288" s="920"/>
      <c r="Z1288" s="920"/>
      <c r="AA1288" s="920"/>
      <c r="AB1288" s="920"/>
      <c r="AC1288" s="920"/>
      <c r="AD1288" s="920"/>
      <c r="AE1288" s="920"/>
      <c r="AF1288" s="920"/>
      <c r="AG1288" s="920"/>
      <c r="AH1288" s="920"/>
      <c r="AI1288" s="920"/>
      <c r="AJ1288" s="920"/>
      <c r="AK1288" s="920"/>
      <c r="AL1288" s="920"/>
      <c r="AM1288" s="920"/>
      <c r="AN1288" s="920"/>
      <c r="AO1288" s="921"/>
      <c r="AP1288" s="946" t="str">
        <f t="array" aca="1" ref="AP1288" ca="1">IF(RepairsPhotoIdentifier180="","",IF(INDIRECT("PropertyInspectionCatagoryPhoto"&amp;RIGHT("0"&amp;RepairsPhotoIdentifier180,2))="","",INDIRECT("PropertyInspectionCatagoryPhoto"&amp;RIGHT("0"&amp;RepairsPhotoIdentifier180,2))))</f>
        <v/>
      </c>
      <c r="AQ1288" s="962"/>
      <c r="AR1288" s="962"/>
      <c r="AS1288" s="962"/>
      <c r="AT1288" s="962"/>
      <c r="AU1288" s="962"/>
      <c r="AV1288" s="962"/>
      <c r="AW1288" s="963"/>
    </row>
    <row r="1289" spans="1:49" ht="14.25" hidden="1" customHeight="1">
      <c r="A1289" s="931">
        <v>181</v>
      </c>
      <c r="B1289" s="913"/>
      <c r="C1289" s="914"/>
      <c r="D1289" s="914"/>
      <c r="E1289" s="914"/>
      <c r="F1289" s="914"/>
      <c r="G1289" s="914"/>
      <c r="H1289" s="914"/>
      <c r="I1289" s="914"/>
      <c r="J1289" s="914"/>
      <c r="K1289" s="914"/>
      <c r="L1289" s="914"/>
      <c r="M1289" s="914"/>
      <c r="N1289" s="914"/>
      <c r="O1289" s="914"/>
      <c r="P1289" s="914"/>
      <c r="Q1289" s="914"/>
      <c r="R1289" s="914"/>
      <c r="S1289" s="914"/>
      <c r="T1289" s="914"/>
      <c r="U1289" s="915"/>
      <c r="V1289" s="913"/>
      <c r="W1289" s="914"/>
      <c r="X1289" s="914"/>
      <c r="Y1289" s="914"/>
      <c r="Z1289" s="914"/>
      <c r="AA1289" s="914"/>
      <c r="AB1289" s="914"/>
      <c r="AC1289" s="914"/>
      <c r="AD1289" s="914"/>
      <c r="AE1289" s="914"/>
      <c r="AF1289" s="914"/>
      <c r="AG1289" s="914"/>
      <c r="AH1289" s="914"/>
      <c r="AI1289" s="914"/>
      <c r="AJ1289" s="914"/>
      <c r="AK1289" s="914"/>
      <c r="AL1289" s="914"/>
      <c r="AM1289" s="914"/>
      <c r="AN1289" s="914"/>
      <c r="AO1289" s="915"/>
      <c r="AP1289" s="450" t="s">
        <v>990</v>
      </c>
      <c r="AQ1289" s="451"/>
      <c r="AR1289" s="451"/>
      <c r="AS1289" s="452"/>
      <c r="AT1289" s="932"/>
      <c r="AU1289" s="933"/>
      <c r="AV1289" s="933"/>
      <c r="AW1289" s="934"/>
    </row>
    <row r="1290" spans="1:49" ht="14.25" hidden="1" customHeight="1">
      <c r="A1290" s="931"/>
      <c r="B1290" s="916"/>
      <c r="C1290" s="917"/>
      <c r="D1290" s="917"/>
      <c r="E1290" s="917"/>
      <c r="F1290" s="917"/>
      <c r="G1290" s="917"/>
      <c r="H1290" s="917"/>
      <c r="I1290" s="917"/>
      <c r="J1290" s="917"/>
      <c r="K1290" s="917"/>
      <c r="L1290" s="917"/>
      <c r="M1290" s="917"/>
      <c r="N1290" s="917"/>
      <c r="O1290" s="917"/>
      <c r="P1290" s="917"/>
      <c r="Q1290" s="917"/>
      <c r="R1290" s="917"/>
      <c r="S1290" s="917"/>
      <c r="T1290" s="917"/>
      <c r="U1290" s="918"/>
      <c r="V1290" s="916"/>
      <c r="W1290" s="917"/>
      <c r="X1290" s="917"/>
      <c r="Y1290" s="917"/>
      <c r="Z1290" s="917"/>
      <c r="AA1290" s="917"/>
      <c r="AB1290" s="917"/>
      <c r="AC1290" s="917"/>
      <c r="AD1290" s="917"/>
      <c r="AE1290" s="917"/>
      <c r="AF1290" s="917"/>
      <c r="AG1290" s="917"/>
      <c r="AH1290" s="917"/>
      <c r="AI1290" s="917"/>
      <c r="AJ1290" s="917"/>
      <c r="AK1290" s="917"/>
      <c r="AL1290" s="917"/>
      <c r="AM1290" s="917"/>
      <c r="AN1290" s="917"/>
      <c r="AO1290" s="918"/>
      <c r="AP1290" s="453" t="s">
        <v>994</v>
      </c>
      <c r="AQ1290" s="262"/>
      <c r="AR1290" s="262"/>
      <c r="AS1290" s="262"/>
      <c r="AT1290" s="910"/>
      <c r="AU1290" s="911"/>
      <c r="AV1290" s="911"/>
      <c r="AW1290" s="912"/>
    </row>
    <row r="1291" spans="1:49" ht="14.25" hidden="1" customHeight="1">
      <c r="A1291" s="931"/>
      <c r="B1291" s="916"/>
      <c r="C1291" s="917"/>
      <c r="D1291" s="917"/>
      <c r="E1291" s="917"/>
      <c r="F1291" s="917"/>
      <c r="G1291" s="917"/>
      <c r="H1291" s="917"/>
      <c r="I1291" s="917"/>
      <c r="J1291" s="917"/>
      <c r="K1291" s="917"/>
      <c r="L1291" s="917"/>
      <c r="M1291" s="917"/>
      <c r="N1291" s="917"/>
      <c r="O1291" s="917"/>
      <c r="P1291" s="917"/>
      <c r="Q1291" s="917"/>
      <c r="R1291" s="917"/>
      <c r="S1291" s="917"/>
      <c r="T1291" s="917"/>
      <c r="U1291" s="918"/>
      <c r="V1291" s="916"/>
      <c r="W1291" s="917"/>
      <c r="X1291" s="917"/>
      <c r="Y1291" s="917"/>
      <c r="Z1291" s="917"/>
      <c r="AA1291" s="917"/>
      <c r="AB1291" s="917"/>
      <c r="AC1291" s="917"/>
      <c r="AD1291" s="917"/>
      <c r="AE1291" s="917"/>
      <c r="AF1291" s="917"/>
      <c r="AG1291" s="917"/>
      <c r="AH1291" s="917"/>
      <c r="AI1291" s="917"/>
      <c r="AJ1291" s="917"/>
      <c r="AK1291" s="917"/>
      <c r="AL1291" s="917"/>
      <c r="AM1291" s="917"/>
      <c r="AN1291" s="917"/>
      <c r="AO1291" s="918"/>
      <c r="AP1291" s="935" t="s">
        <v>992</v>
      </c>
      <c r="AQ1291" s="936"/>
      <c r="AR1291" s="936"/>
      <c r="AS1291" s="937"/>
      <c r="AT1291" s="938"/>
      <c r="AU1291" s="939"/>
      <c r="AV1291" s="939"/>
      <c r="AW1291" s="940"/>
    </row>
    <row r="1292" spans="1:49" ht="14.25" hidden="1" customHeight="1">
      <c r="A1292" s="931"/>
      <c r="B1292" s="916"/>
      <c r="C1292" s="917"/>
      <c r="D1292" s="917"/>
      <c r="E1292" s="917"/>
      <c r="F1292" s="917"/>
      <c r="G1292" s="917"/>
      <c r="H1292" s="917"/>
      <c r="I1292" s="917"/>
      <c r="J1292" s="917"/>
      <c r="K1292" s="917"/>
      <c r="L1292" s="917"/>
      <c r="M1292" s="917"/>
      <c r="N1292" s="917"/>
      <c r="O1292" s="917"/>
      <c r="P1292" s="917"/>
      <c r="Q1292" s="917"/>
      <c r="R1292" s="917"/>
      <c r="S1292" s="917"/>
      <c r="T1292" s="917"/>
      <c r="U1292" s="918"/>
      <c r="V1292" s="916"/>
      <c r="W1292" s="917"/>
      <c r="X1292" s="917"/>
      <c r="Y1292" s="917"/>
      <c r="Z1292" s="917"/>
      <c r="AA1292" s="917"/>
      <c r="AB1292" s="917"/>
      <c r="AC1292" s="917"/>
      <c r="AD1292" s="917"/>
      <c r="AE1292" s="917"/>
      <c r="AF1292" s="917"/>
      <c r="AG1292" s="917"/>
      <c r="AH1292" s="917"/>
      <c r="AI1292" s="917"/>
      <c r="AJ1292" s="917"/>
      <c r="AK1292" s="917"/>
      <c r="AL1292" s="917"/>
      <c r="AM1292" s="917"/>
      <c r="AN1292" s="917"/>
      <c r="AO1292" s="918"/>
      <c r="AP1292" s="935"/>
      <c r="AQ1292" s="936"/>
      <c r="AR1292" s="936"/>
      <c r="AS1292" s="937"/>
      <c r="AT1292" s="941"/>
      <c r="AU1292" s="942"/>
      <c r="AV1292" s="942"/>
      <c r="AW1292" s="943"/>
    </row>
    <row r="1293" spans="1:49" ht="14.25" hidden="1" customHeight="1">
      <c r="A1293" s="931"/>
      <c r="B1293" s="916"/>
      <c r="C1293" s="917"/>
      <c r="D1293" s="917"/>
      <c r="E1293" s="917"/>
      <c r="F1293" s="917"/>
      <c r="G1293" s="917"/>
      <c r="H1293" s="917"/>
      <c r="I1293" s="917"/>
      <c r="J1293" s="917"/>
      <c r="K1293" s="917"/>
      <c r="L1293" s="917"/>
      <c r="M1293" s="917"/>
      <c r="N1293" s="917"/>
      <c r="O1293" s="917"/>
      <c r="P1293" s="917"/>
      <c r="Q1293" s="917"/>
      <c r="R1293" s="917"/>
      <c r="S1293" s="917"/>
      <c r="T1293" s="917"/>
      <c r="U1293" s="918"/>
      <c r="V1293" s="916"/>
      <c r="W1293" s="917"/>
      <c r="X1293" s="917"/>
      <c r="Y1293" s="917"/>
      <c r="Z1293" s="917"/>
      <c r="AA1293" s="917"/>
      <c r="AB1293" s="917"/>
      <c r="AC1293" s="917"/>
      <c r="AD1293" s="917"/>
      <c r="AE1293" s="917"/>
      <c r="AF1293" s="917"/>
      <c r="AG1293" s="917"/>
      <c r="AH1293" s="917"/>
      <c r="AI1293" s="917"/>
      <c r="AJ1293" s="917"/>
      <c r="AK1293" s="917"/>
      <c r="AL1293" s="917"/>
      <c r="AM1293" s="917"/>
      <c r="AN1293" s="917"/>
      <c r="AO1293" s="918"/>
      <c r="AP1293" s="944" t="s">
        <v>993</v>
      </c>
      <c r="AQ1293" s="945"/>
      <c r="AR1293" s="945"/>
      <c r="AS1293" s="945"/>
      <c r="AT1293" s="938"/>
      <c r="AU1293" s="939"/>
      <c r="AV1293" s="939"/>
      <c r="AW1293" s="940"/>
    </row>
    <row r="1294" spans="1:49" ht="14.25" hidden="1" customHeight="1">
      <c r="A1294" s="931"/>
      <c r="B1294" s="916"/>
      <c r="C1294" s="917"/>
      <c r="D1294" s="917"/>
      <c r="E1294" s="917"/>
      <c r="F1294" s="917"/>
      <c r="G1294" s="917"/>
      <c r="H1294" s="917"/>
      <c r="I1294" s="917"/>
      <c r="J1294" s="917"/>
      <c r="K1294" s="917"/>
      <c r="L1294" s="917"/>
      <c r="M1294" s="917"/>
      <c r="N1294" s="917"/>
      <c r="O1294" s="917"/>
      <c r="P1294" s="917"/>
      <c r="Q1294" s="917"/>
      <c r="R1294" s="917"/>
      <c r="S1294" s="917"/>
      <c r="T1294" s="917"/>
      <c r="U1294" s="918"/>
      <c r="V1294" s="916"/>
      <c r="W1294" s="917"/>
      <c r="X1294" s="917"/>
      <c r="Y1294" s="917"/>
      <c r="Z1294" s="917"/>
      <c r="AA1294" s="917"/>
      <c r="AB1294" s="917"/>
      <c r="AC1294" s="917"/>
      <c r="AD1294" s="917"/>
      <c r="AE1294" s="917"/>
      <c r="AF1294" s="917"/>
      <c r="AG1294" s="917"/>
      <c r="AH1294" s="917"/>
      <c r="AI1294" s="917"/>
      <c r="AJ1294" s="917"/>
      <c r="AK1294" s="917"/>
      <c r="AL1294" s="917"/>
      <c r="AM1294" s="917"/>
      <c r="AN1294" s="917"/>
      <c r="AO1294" s="918"/>
      <c r="AP1294" s="944"/>
      <c r="AQ1294" s="945"/>
      <c r="AR1294" s="945"/>
      <c r="AS1294" s="945"/>
      <c r="AT1294" s="941"/>
      <c r="AU1294" s="942"/>
      <c r="AV1294" s="942"/>
      <c r="AW1294" s="943"/>
    </row>
    <row r="1295" spans="1:49" ht="14.25" hidden="1" customHeight="1">
      <c r="A1295" s="931"/>
      <c r="B1295" s="919"/>
      <c r="C1295" s="920"/>
      <c r="D1295" s="920"/>
      <c r="E1295" s="920"/>
      <c r="F1295" s="920"/>
      <c r="G1295" s="920"/>
      <c r="H1295" s="920"/>
      <c r="I1295" s="920"/>
      <c r="J1295" s="920"/>
      <c r="K1295" s="920"/>
      <c r="L1295" s="920"/>
      <c r="M1295" s="920"/>
      <c r="N1295" s="920"/>
      <c r="O1295" s="920"/>
      <c r="P1295" s="920"/>
      <c r="Q1295" s="920"/>
      <c r="R1295" s="920"/>
      <c r="S1295" s="920"/>
      <c r="T1295" s="920"/>
      <c r="U1295" s="921"/>
      <c r="V1295" s="919"/>
      <c r="W1295" s="920"/>
      <c r="X1295" s="920"/>
      <c r="Y1295" s="920"/>
      <c r="Z1295" s="920"/>
      <c r="AA1295" s="920"/>
      <c r="AB1295" s="920"/>
      <c r="AC1295" s="920"/>
      <c r="AD1295" s="920"/>
      <c r="AE1295" s="920"/>
      <c r="AF1295" s="920"/>
      <c r="AG1295" s="920"/>
      <c r="AH1295" s="920"/>
      <c r="AI1295" s="920"/>
      <c r="AJ1295" s="920"/>
      <c r="AK1295" s="920"/>
      <c r="AL1295" s="920"/>
      <c r="AM1295" s="920"/>
      <c r="AN1295" s="920"/>
      <c r="AO1295" s="921"/>
      <c r="AP1295" s="946" t="str">
        <f t="array" aca="1" ref="AP1295" ca="1">IF(RepairsPhotoIdentifier181="","",IF(INDIRECT("PropertyInspectionCatagoryPhoto"&amp;RIGHT("0"&amp;RepairsPhotoIdentifier181,2))="","",INDIRECT("PropertyInspectionCatagoryPhoto"&amp;RIGHT("0"&amp;RepairsPhotoIdentifier181,2))))</f>
        <v/>
      </c>
      <c r="AQ1295" s="962"/>
      <c r="AR1295" s="962"/>
      <c r="AS1295" s="962"/>
      <c r="AT1295" s="962"/>
      <c r="AU1295" s="962"/>
      <c r="AV1295" s="962"/>
      <c r="AW1295" s="963"/>
    </row>
    <row r="1296" spans="1:49" ht="14.25" hidden="1" customHeight="1">
      <c r="A1296" s="931">
        <v>182</v>
      </c>
      <c r="B1296" s="913"/>
      <c r="C1296" s="914"/>
      <c r="D1296" s="914"/>
      <c r="E1296" s="914"/>
      <c r="F1296" s="914"/>
      <c r="G1296" s="914"/>
      <c r="H1296" s="914"/>
      <c r="I1296" s="914"/>
      <c r="J1296" s="914"/>
      <c r="K1296" s="914"/>
      <c r="L1296" s="914"/>
      <c r="M1296" s="914"/>
      <c r="N1296" s="914"/>
      <c r="O1296" s="914"/>
      <c r="P1296" s="914"/>
      <c r="Q1296" s="914"/>
      <c r="R1296" s="914"/>
      <c r="S1296" s="914"/>
      <c r="T1296" s="914"/>
      <c r="U1296" s="915"/>
      <c r="V1296" s="913"/>
      <c r="W1296" s="914"/>
      <c r="X1296" s="914"/>
      <c r="Y1296" s="914"/>
      <c r="Z1296" s="914"/>
      <c r="AA1296" s="914"/>
      <c r="AB1296" s="914"/>
      <c r="AC1296" s="914"/>
      <c r="AD1296" s="914"/>
      <c r="AE1296" s="914"/>
      <c r="AF1296" s="914"/>
      <c r="AG1296" s="914"/>
      <c r="AH1296" s="914"/>
      <c r="AI1296" s="914"/>
      <c r="AJ1296" s="914"/>
      <c r="AK1296" s="914"/>
      <c r="AL1296" s="914"/>
      <c r="AM1296" s="914"/>
      <c r="AN1296" s="914"/>
      <c r="AO1296" s="915"/>
      <c r="AP1296" s="450" t="s">
        <v>990</v>
      </c>
      <c r="AQ1296" s="451"/>
      <c r="AR1296" s="451"/>
      <c r="AS1296" s="452"/>
      <c r="AT1296" s="932"/>
      <c r="AU1296" s="933"/>
      <c r="AV1296" s="933"/>
      <c r="AW1296" s="934"/>
    </row>
    <row r="1297" spans="1:49" ht="14.25" hidden="1" customHeight="1">
      <c r="A1297" s="931"/>
      <c r="B1297" s="916"/>
      <c r="C1297" s="917"/>
      <c r="D1297" s="917"/>
      <c r="E1297" s="917"/>
      <c r="F1297" s="917"/>
      <c r="G1297" s="917"/>
      <c r="H1297" s="917"/>
      <c r="I1297" s="917"/>
      <c r="J1297" s="917"/>
      <c r="K1297" s="917"/>
      <c r="L1297" s="917"/>
      <c r="M1297" s="917"/>
      <c r="N1297" s="917"/>
      <c r="O1297" s="917"/>
      <c r="P1297" s="917"/>
      <c r="Q1297" s="917"/>
      <c r="R1297" s="917"/>
      <c r="S1297" s="917"/>
      <c r="T1297" s="917"/>
      <c r="U1297" s="918"/>
      <c r="V1297" s="916"/>
      <c r="W1297" s="917"/>
      <c r="X1297" s="917"/>
      <c r="Y1297" s="917"/>
      <c r="Z1297" s="917"/>
      <c r="AA1297" s="917"/>
      <c r="AB1297" s="917"/>
      <c r="AC1297" s="917"/>
      <c r="AD1297" s="917"/>
      <c r="AE1297" s="917"/>
      <c r="AF1297" s="917"/>
      <c r="AG1297" s="917"/>
      <c r="AH1297" s="917"/>
      <c r="AI1297" s="917"/>
      <c r="AJ1297" s="917"/>
      <c r="AK1297" s="917"/>
      <c r="AL1297" s="917"/>
      <c r="AM1297" s="917"/>
      <c r="AN1297" s="917"/>
      <c r="AO1297" s="918"/>
      <c r="AP1297" s="453" t="s">
        <v>991</v>
      </c>
      <c r="AQ1297" s="262"/>
      <c r="AR1297" s="262"/>
      <c r="AS1297" s="262"/>
      <c r="AT1297" s="910"/>
      <c r="AU1297" s="911"/>
      <c r="AV1297" s="911"/>
      <c r="AW1297" s="912"/>
    </row>
    <row r="1298" spans="1:49" ht="14.25" hidden="1" customHeight="1">
      <c r="A1298" s="931"/>
      <c r="B1298" s="916"/>
      <c r="C1298" s="917"/>
      <c r="D1298" s="917"/>
      <c r="E1298" s="917"/>
      <c r="F1298" s="917"/>
      <c r="G1298" s="917"/>
      <c r="H1298" s="917"/>
      <c r="I1298" s="917"/>
      <c r="J1298" s="917"/>
      <c r="K1298" s="917"/>
      <c r="L1298" s="917"/>
      <c r="M1298" s="917"/>
      <c r="N1298" s="917"/>
      <c r="O1298" s="917"/>
      <c r="P1298" s="917"/>
      <c r="Q1298" s="917"/>
      <c r="R1298" s="917"/>
      <c r="S1298" s="917"/>
      <c r="T1298" s="917"/>
      <c r="U1298" s="918"/>
      <c r="V1298" s="916"/>
      <c r="W1298" s="917"/>
      <c r="X1298" s="917"/>
      <c r="Y1298" s="917"/>
      <c r="Z1298" s="917"/>
      <c r="AA1298" s="917"/>
      <c r="AB1298" s="917"/>
      <c r="AC1298" s="917"/>
      <c r="AD1298" s="917"/>
      <c r="AE1298" s="917"/>
      <c r="AF1298" s="917"/>
      <c r="AG1298" s="917"/>
      <c r="AH1298" s="917"/>
      <c r="AI1298" s="917"/>
      <c r="AJ1298" s="917"/>
      <c r="AK1298" s="917"/>
      <c r="AL1298" s="917"/>
      <c r="AM1298" s="917"/>
      <c r="AN1298" s="917"/>
      <c r="AO1298" s="918"/>
      <c r="AP1298" s="935" t="s">
        <v>992</v>
      </c>
      <c r="AQ1298" s="936"/>
      <c r="AR1298" s="936"/>
      <c r="AS1298" s="937"/>
      <c r="AT1298" s="938"/>
      <c r="AU1298" s="939"/>
      <c r="AV1298" s="939"/>
      <c r="AW1298" s="940"/>
    </row>
    <row r="1299" spans="1:49" ht="14.25" hidden="1" customHeight="1">
      <c r="A1299" s="931"/>
      <c r="B1299" s="916"/>
      <c r="C1299" s="917"/>
      <c r="D1299" s="917"/>
      <c r="E1299" s="917"/>
      <c r="F1299" s="917"/>
      <c r="G1299" s="917"/>
      <c r="H1299" s="917"/>
      <c r="I1299" s="917"/>
      <c r="J1299" s="917"/>
      <c r="K1299" s="917"/>
      <c r="L1299" s="917"/>
      <c r="M1299" s="917"/>
      <c r="N1299" s="917"/>
      <c r="O1299" s="917"/>
      <c r="P1299" s="917"/>
      <c r="Q1299" s="917"/>
      <c r="R1299" s="917"/>
      <c r="S1299" s="917"/>
      <c r="T1299" s="917"/>
      <c r="U1299" s="918"/>
      <c r="V1299" s="916"/>
      <c r="W1299" s="917"/>
      <c r="X1299" s="917"/>
      <c r="Y1299" s="917"/>
      <c r="Z1299" s="917"/>
      <c r="AA1299" s="917"/>
      <c r="AB1299" s="917"/>
      <c r="AC1299" s="917"/>
      <c r="AD1299" s="917"/>
      <c r="AE1299" s="917"/>
      <c r="AF1299" s="917"/>
      <c r="AG1299" s="917"/>
      <c r="AH1299" s="917"/>
      <c r="AI1299" s="917"/>
      <c r="AJ1299" s="917"/>
      <c r="AK1299" s="917"/>
      <c r="AL1299" s="917"/>
      <c r="AM1299" s="917"/>
      <c r="AN1299" s="917"/>
      <c r="AO1299" s="918"/>
      <c r="AP1299" s="935"/>
      <c r="AQ1299" s="936"/>
      <c r="AR1299" s="936"/>
      <c r="AS1299" s="937"/>
      <c r="AT1299" s="941"/>
      <c r="AU1299" s="942"/>
      <c r="AV1299" s="942"/>
      <c r="AW1299" s="943"/>
    </row>
    <row r="1300" spans="1:49" ht="14.25" hidden="1" customHeight="1">
      <c r="A1300" s="931"/>
      <c r="B1300" s="916"/>
      <c r="C1300" s="917"/>
      <c r="D1300" s="917"/>
      <c r="E1300" s="917"/>
      <c r="F1300" s="917"/>
      <c r="G1300" s="917"/>
      <c r="H1300" s="917"/>
      <c r="I1300" s="917"/>
      <c r="J1300" s="917"/>
      <c r="K1300" s="917"/>
      <c r="L1300" s="917"/>
      <c r="M1300" s="917"/>
      <c r="N1300" s="917"/>
      <c r="O1300" s="917"/>
      <c r="P1300" s="917"/>
      <c r="Q1300" s="917"/>
      <c r="R1300" s="917"/>
      <c r="S1300" s="917"/>
      <c r="T1300" s="917"/>
      <c r="U1300" s="918"/>
      <c r="V1300" s="916"/>
      <c r="W1300" s="917"/>
      <c r="X1300" s="917"/>
      <c r="Y1300" s="917"/>
      <c r="Z1300" s="917"/>
      <c r="AA1300" s="917"/>
      <c r="AB1300" s="917"/>
      <c r="AC1300" s="917"/>
      <c r="AD1300" s="917"/>
      <c r="AE1300" s="917"/>
      <c r="AF1300" s="917"/>
      <c r="AG1300" s="917"/>
      <c r="AH1300" s="917"/>
      <c r="AI1300" s="917"/>
      <c r="AJ1300" s="917"/>
      <c r="AK1300" s="917"/>
      <c r="AL1300" s="917"/>
      <c r="AM1300" s="917"/>
      <c r="AN1300" s="917"/>
      <c r="AO1300" s="918"/>
      <c r="AP1300" s="944" t="s">
        <v>993</v>
      </c>
      <c r="AQ1300" s="945"/>
      <c r="AR1300" s="945"/>
      <c r="AS1300" s="945"/>
      <c r="AT1300" s="938"/>
      <c r="AU1300" s="939"/>
      <c r="AV1300" s="939"/>
      <c r="AW1300" s="940"/>
    </row>
    <row r="1301" spans="1:49" ht="14.25" hidden="1" customHeight="1">
      <c r="A1301" s="931"/>
      <c r="B1301" s="916"/>
      <c r="C1301" s="917"/>
      <c r="D1301" s="917"/>
      <c r="E1301" s="917"/>
      <c r="F1301" s="917"/>
      <c r="G1301" s="917"/>
      <c r="H1301" s="917"/>
      <c r="I1301" s="917"/>
      <c r="J1301" s="917"/>
      <c r="K1301" s="917"/>
      <c r="L1301" s="917"/>
      <c r="M1301" s="917"/>
      <c r="N1301" s="917"/>
      <c r="O1301" s="917"/>
      <c r="P1301" s="917"/>
      <c r="Q1301" s="917"/>
      <c r="R1301" s="917"/>
      <c r="S1301" s="917"/>
      <c r="T1301" s="917"/>
      <c r="U1301" s="918"/>
      <c r="V1301" s="916"/>
      <c r="W1301" s="917"/>
      <c r="X1301" s="917"/>
      <c r="Y1301" s="917"/>
      <c r="Z1301" s="917"/>
      <c r="AA1301" s="917"/>
      <c r="AB1301" s="917"/>
      <c r="AC1301" s="917"/>
      <c r="AD1301" s="917"/>
      <c r="AE1301" s="917"/>
      <c r="AF1301" s="917"/>
      <c r="AG1301" s="917"/>
      <c r="AH1301" s="917"/>
      <c r="AI1301" s="917"/>
      <c r="AJ1301" s="917"/>
      <c r="AK1301" s="917"/>
      <c r="AL1301" s="917"/>
      <c r="AM1301" s="917"/>
      <c r="AN1301" s="917"/>
      <c r="AO1301" s="918"/>
      <c r="AP1301" s="944"/>
      <c r="AQ1301" s="945"/>
      <c r="AR1301" s="945"/>
      <c r="AS1301" s="945"/>
      <c r="AT1301" s="941"/>
      <c r="AU1301" s="942"/>
      <c r="AV1301" s="942"/>
      <c r="AW1301" s="943"/>
    </row>
    <row r="1302" spans="1:49" ht="14.25" hidden="1" customHeight="1">
      <c r="A1302" s="931"/>
      <c r="B1302" s="919"/>
      <c r="C1302" s="920"/>
      <c r="D1302" s="920"/>
      <c r="E1302" s="920"/>
      <c r="F1302" s="920"/>
      <c r="G1302" s="920"/>
      <c r="H1302" s="920"/>
      <c r="I1302" s="920"/>
      <c r="J1302" s="920"/>
      <c r="K1302" s="920"/>
      <c r="L1302" s="920"/>
      <c r="M1302" s="920"/>
      <c r="N1302" s="920"/>
      <c r="O1302" s="920"/>
      <c r="P1302" s="920"/>
      <c r="Q1302" s="920"/>
      <c r="R1302" s="920"/>
      <c r="S1302" s="920"/>
      <c r="T1302" s="920"/>
      <c r="U1302" s="921"/>
      <c r="V1302" s="919"/>
      <c r="W1302" s="920"/>
      <c r="X1302" s="920"/>
      <c r="Y1302" s="920"/>
      <c r="Z1302" s="920"/>
      <c r="AA1302" s="920"/>
      <c r="AB1302" s="920"/>
      <c r="AC1302" s="920"/>
      <c r="AD1302" s="920"/>
      <c r="AE1302" s="920"/>
      <c r="AF1302" s="920"/>
      <c r="AG1302" s="920"/>
      <c r="AH1302" s="920"/>
      <c r="AI1302" s="920"/>
      <c r="AJ1302" s="920"/>
      <c r="AK1302" s="920"/>
      <c r="AL1302" s="920"/>
      <c r="AM1302" s="920"/>
      <c r="AN1302" s="920"/>
      <c r="AO1302" s="921"/>
      <c r="AP1302" s="946" t="str">
        <f t="array" aca="1" ref="AP1302" ca="1">IF(RepairsPhotoIdentifier182="","",IF(INDIRECT("PropertyInspectionCatagoryPhoto"&amp;RIGHT("0"&amp;RepairsPhotoIdentifier182,2))="","",INDIRECT("PropertyInspectionCatagoryPhoto"&amp;RIGHT("0"&amp;RepairsPhotoIdentifier182,2))))</f>
        <v/>
      </c>
      <c r="AQ1302" s="962"/>
      <c r="AR1302" s="962"/>
      <c r="AS1302" s="962"/>
      <c r="AT1302" s="962"/>
      <c r="AU1302" s="962"/>
      <c r="AV1302" s="962"/>
      <c r="AW1302" s="963"/>
    </row>
    <row r="1303" spans="1:49" ht="14.25" hidden="1" customHeight="1">
      <c r="A1303" s="931">
        <v>183</v>
      </c>
      <c r="B1303" s="913"/>
      <c r="C1303" s="914"/>
      <c r="D1303" s="914"/>
      <c r="E1303" s="914"/>
      <c r="F1303" s="914"/>
      <c r="G1303" s="914"/>
      <c r="H1303" s="914"/>
      <c r="I1303" s="914"/>
      <c r="J1303" s="914"/>
      <c r="K1303" s="914"/>
      <c r="L1303" s="914"/>
      <c r="M1303" s="914"/>
      <c r="N1303" s="914"/>
      <c r="O1303" s="914"/>
      <c r="P1303" s="914"/>
      <c r="Q1303" s="914"/>
      <c r="R1303" s="914"/>
      <c r="S1303" s="914"/>
      <c r="T1303" s="914"/>
      <c r="U1303" s="915"/>
      <c r="V1303" s="913"/>
      <c r="W1303" s="914"/>
      <c r="X1303" s="914"/>
      <c r="Y1303" s="914"/>
      <c r="Z1303" s="914"/>
      <c r="AA1303" s="914"/>
      <c r="AB1303" s="914"/>
      <c r="AC1303" s="914"/>
      <c r="AD1303" s="914"/>
      <c r="AE1303" s="914"/>
      <c r="AF1303" s="914"/>
      <c r="AG1303" s="914"/>
      <c r="AH1303" s="914"/>
      <c r="AI1303" s="914"/>
      <c r="AJ1303" s="914"/>
      <c r="AK1303" s="914"/>
      <c r="AL1303" s="914"/>
      <c r="AM1303" s="914"/>
      <c r="AN1303" s="914"/>
      <c r="AO1303" s="915"/>
      <c r="AP1303" s="450" t="s">
        <v>990</v>
      </c>
      <c r="AQ1303" s="451"/>
      <c r="AR1303" s="451"/>
      <c r="AS1303" s="452"/>
      <c r="AT1303" s="932"/>
      <c r="AU1303" s="933"/>
      <c r="AV1303" s="933"/>
      <c r="AW1303" s="934"/>
    </row>
    <row r="1304" spans="1:49" ht="14.25" hidden="1" customHeight="1">
      <c r="A1304" s="931"/>
      <c r="B1304" s="916"/>
      <c r="C1304" s="917"/>
      <c r="D1304" s="917"/>
      <c r="E1304" s="917"/>
      <c r="F1304" s="917"/>
      <c r="G1304" s="917"/>
      <c r="H1304" s="917"/>
      <c r="I1304" s="917"/>
      <c r="J1304" s="917"/>
      <c r="K1304" s="917"/>
      <c r="L1304" s="917"/>
      <c r="M1304" s="917"/>
      <c r="N1304" s="917"/>
      <c r="O1304" s="917"/>
      <c r="P1304" s="917"/>
      <c r="Q1304" s="917"/>
      <c r="R1304" s="917"/>
      <c r="S1304" s="917"/>
      <c r="T1304" s="917"/>
      <c r="U1304" s="918"/>
      <c r="V1304" s="916"/>
      <c r="W1304" s="917"/>
      <c r="X1304" s="917"/>
      <c r="Y1304" s="917"/>
      <c r="Z1304" s="917"/>
      <c r="AA1304" s="917"/>
      <c r="AB1304" s="917"/>
      <c r="AC1304" s="917"/>
      <c r="AD1304" s="917"/>
      <c r="AE1304" s="917"/>
      <c r="AF1304" s="917"/>
      <c r="AG1304" s="917"/>
      <c r="AH1304" s="917"/>
      <c r="AI1304" s="917"/>
      <c r="AJ1304" s="917"/>
      <c r="AK1304" s="917"/>
      <c r="AL1304" s="917"/>
      <c r="AM1304" s="917"/>
      <c r="AN1304" s="917"/>
      <c r="AO1304" s="918"/>
      <c r="AP1304" s="453" t="s">
        <v>994</v>
      </c>
      <c r="AQ1304" s="262"/>
      <c r="AR1304" s="262"/>
      <c r="AS1304" s="262"/>
      <c r="AT1304" s="910"/>
      <c r="AU1304" s="911"/>
      <c r="AV1304" s="911"/>
      <c r="AW1304" s="912"/>
    </row>
    <row r="1305" spans="1:49" ht="14.25" hidden="1" customHeight="1">
      <c r="A1305" s="931"/>
      <c r="B1305" s="916"/>
      <c r="C1305" s="917"/>
      <c r="D1305" s="917"/>
      <c r="E1305" s="917"/>
      <c r="F1305" s="917"/>
      <c r="G1305" s="917"/>
      <c r="H1305" s="917"/>
      <c r="I1305" s="917"/>
      <c r="J1305" s="917"/>
      <c r="K1305" s="917"/>
      <c r="L1305" s="917"/>
      <c r="M1305" s="917"/>
      <c r="N1305" s="917"/>
      <c r="O1305" s="917"/>
      <c r="P1305" s="917"/>
      <c r="Q1305" s="917"/>
      <c r="R1305" s="917"/>
      <c r="S1305" s="917"/>
      <c r="T1305" s="917"/>
      <c r="U1305" s="918"/>
      <c r="V1305" s="916"/>
      <c r="W1305" s="917"/>
      <c r="X1305" s="917"/>
      <c r="Y1305" s="917"/>
      <c r="Z1305" s="917"/>
      <c r="AA1305" s="917"/>
      <c r="AB1305" s="917"/>
      <c r="AC1305" s="917"/>
      <c r="AD1305" s="917"/>
      <c r="AE1305" s="917"/>
      <c r="AF1305" s="917"/>
      <c r="AG1305" s="917"/>
      <c r="AH1305" s="917"/>
      <c r="AI1305" s="917"/>
      <c r="AJ1305" s="917"/>
      <c r="AK1305" s="917"/>
      <c r="AL1305" s="917"/>
      <c r="AM1305" s="917"/>
      <c r="AN1305" s="917"/>
      <c r="AO1305" s="918"/>
      <c r="AP1305" s="935" t="s">
        <v>992</v>
      </c>
      <c r="AQ1305" s="936"/>
      <c r="AR1305" s="936"/>
      <c r="AS1305" s="937"/>
      <c r="AT1305" s="938"/>
      <c r="AU1305" s="939"/>
      <c r="AV1305" s="939"/>
      <c r="AW1305" s="940"/>
    </row>
    <row r="1306" spans="1:49" ht="14.25" hidden="1" customHeight="1">
      <c r="A1306" s="931"/>
      <c r="B1306" s="916"/>
      <c r="C1306" s="917"/>
      <c r="D1306" s="917"/>
      <c r="E1306" s="917"/>
      <c r="F1306" s="917"/>
      <c r="G1306" s="917"/>
      <c r="H1306" s="917"/>
      <c r="I1306" s="917"/>
      <c r="J1306" s="917"/>
      <c r="K1306" s="917"/>
      <c r="L1306" s="917"/>
      <c r="M1306" s="917"/>
      <c r="N1306" s="917"/>
      <c r="O1306" s="917"/>
      <c r="P1306" s="917"/>
      <c r="Q1306" s="917"/>
      <c r="R1306" s="917"/>
      <c r="S1306" s="917"/>
      <c r="T1306" s="917"/>
      <c r="U1306" s="918"/>
      <c r="V1306" s="916"/>
      <c r="W1306" s="917"/>
      <c r="X1306" s="917"/>
      <c r="Y1306" s="917"/>
      <c r="Z1306" s="917"/>
      <c r="AA1306" s="917"/>
      <c r="AB1306" s="917"/>
      <c r="AC1306" s="917"/>
      <c r="AD1306" s="917"/>
      <c r="AE1306" s="917"/>
      <c r="AF1306" s="917"/>
      <c r="AG1306" s="917"/>
      <c r="AH1306" s="917"/>
      <c r="AI1306" s="917"/>
      <c r="AJ1306" s="917"/>
      <c r="AK1306" s="917"/>
      <c r="AL1306" s="917"/>
      <c r="AM1306" s="917"/>
      <c r="AN1306" s="917"/>
      <c r="AO1306" s="918"/>
      <c r="AP1306" s="935"/>
      <c r="AQ1306" s="936"/>
      <c r="AR1306" s="936"/>
      <c r="AS1306" s="937"/>
      <c r="AT1306" s="941"/>
      <c r="AU1306" s="942"/>
      <c r="AV1306" s="942"/>
      <c r="AW1306" s="943"/>
    </row>
    <row r="1307" spans="1:49" ht="14.25" hidden="1" customHeight="1">
      <c r="A1307" s="931"/>
      <c r="B1307" s="916"/>
      <c r="C1307" s="917"/>
      <c r="D1307" s="917"/>
      <c r="E1307" s="917"/>
      <c r="F1307" s="917"/>
      <c r="G1307" s="917"/>
      <c r="H1307" s="917"/>
      <c r="I1307" s="917"/>
      <c r="J1307" s="917"/>
      <c r="K1307" s="917"/>
      <c r="L1307" s="917"/>
      <c r="M1307" s="917"/>
      <c r="N1307" s="917"/>
      <c r="O1307" s="917"/>
      <c r="P1307" s="917"/>
      <c r="Q1307" s="917"/>
      <c r="R1307" s="917"/>
      <c r="S1307" s="917"/>
      <c r="T1307" s="917"/>
      <c r="U1307" s="918"/>
      <c r="V1307" s="916"/>
      <c r="W1307" s="917"/>
      <c r="X1307" s="917"/>
      <c r="Y1307" s="917"/>
      <c r="Z1307" s="917"/>
      <c r="AA1307" s="917"/>
      <c r="AB1307" s="917"/>
      <c r="AC1307" s="917"/>
      <c r="AD1307" s="917"/>
      <c r="AE1307" s="917"/>
      <c r="AF1307" s="917"/>
      <c r="AG1307" s="917"/>
      <c r="AH1307" s="917"/>
      <c r="AI1307" s="917"/>
      <c r="AJ1307" s="917"/>
      <c r="AK1307" s="917"/>
      <c r="AL1307" s="917"/>
      <c r="AM1307" s="917"/>
      <c r="AN1307" s="917"/>
      <c r="AO1307" s="918"/>
      <c r="AP1307" s="944" t="s">
        <v>993</v>
      </c>
      <c r="AQ1307" s="945"/>
      <c r="AR1307" s="945"/>
      <c r="AS1307" s="945"/>
      <c r="AT1307" s="938"/>
      <c r="AU1307" s="939"/>
      <c r="AV1307" s="939"/>
      <c r="AW1307" s="940"/>
    </row>
    <row r="1308" spans="1:49" ht="14.25" hidden="1" customHeight="1">
      <c r="A1308" s="931"/>
      <c r="B1308" s="916"/>
      <c r="C1308" s="917"/>
      <c r="D1308" s="917"/>
      <c r="E1308" s="917"/>
      <c r="F1308" s="917"/>
      <c r="G1308" s="917"/>
      <c r="H1308" s="917"/>
      <c r="I1308" s="917"/>
      <c r="J1308" s="917"/>
      <c r="K1308" s="917"/>
      <c r="L1308" s="917"/>
      <c r="M1308" s="917"/>
      <c r="N1308" s="917"/>
      <c r="O1308" s="917"/>
      <c r="P1308" s="917"/>
      <c r="Q1308" s="917"/>
      <c r="R1308" s="917"/>
      <c r="S1308" s="917"/>
      <c r="T1308" s="917"/>
      <c r="U1308" s="918"/>
      <c r="V1308" s="916"/>
      <c r="W1308" s="917"/>
      <c r="X1308" s="917"/>
      <c r="Y1308" s="917"/>
      <c r="Z1308" s="917"/>
      <c r="AA1308" s="917"/>
      <c r="AB1308" s="917"/>
      <c r="AC1308" s="917"/>
      <c r="AD1308" s="917"/>
      <c r="AE1308" s="917"/>
      <c r="AF1308" s="917"/>
      <c r="AG1308" s="917"/>
      <c r="AH1308" s="917"/>
      <c r="AI1308" s="917"/>
      <c r="AJ1308" s="917"/>
      <c r="AK1308" s="917"/>
      <c r="AL1308" s="917"/>
      <c r="AM1308" s="917"/>
      <c r="AN1308" s="917"/>
      <c r="AO1308" s="918"/>
      <c r="AP1308" s="944"/>
      <c r="AQ1308" s="945"/>
      <c r="AR1308" s="945"/>
      <c r="AS1308" s="945"/>
      <c r="AT1308" s="941"/>
      <c r="AU1308" s="942"/>
      <c r="AV1308" s="942"/>
      <c r="AW1308" s="943"/>
    </row>
    <row r="1309" spans="1:49" ht="14.25" hidden="1" customHeight="1">
      <c r="A1309" s="931"/>
      <c r="B1309" s="919"/>
      <c r="C1309" s="920"/>
      <c r="D1309" s="920"/>
      <c r="E1309" s="920"/>
      <c r="F1309" s="920"/>
      <c r="G1309" s="920"/>
      <c r="H1309" s="920"/>
      <c r="I1309" s="920"/>
      <c r="J1309" s="920"/>
      <c r="K1309" s="920"/>
      <c r="L1309" s="920"/>
      <c r="M1309" s="920"/>
      <c r="N1309" s="920"/>
      <c r="O1309" s="920"/>
      <c r="P1309" s="920"/>
      <c r="Q1309" s="920"/>
      <c r="R1309" s="920"/>
      <c r="S1309" s="920"/>
      <c r="T1309" s="920"/>
      <c r="U1309" s="921"/>
      <c r="V1309" s="919"/>
      <c r="W1309" s="920"/>
      <c r="X1309" s="920"/>
      <c r="Y1309" s="920"/>
      <c r="Z1309" s="920"/>
      <c r="AA1309" s="920"/>
      <c r="AB1309" s="920"/>
      <c r="AC1309" s="920"/>
      <c r="AD1309" s="920"/>
      <c r="AE1309" s="920"/>
      <c r="AF1309" s="920"/>
      <c r="AG1309" s="920"/>
      <c r="AH1309" s="920"/>
      <c r="AI1309" s="920"/>
      <c r="AJ1309" s="920"/>
      <c r="AK1309" s="920"/>
      <c r="AL1309" s="920"/>
      <c r="AM1309" s="920"/>
      <c r="AN1309" s="920"/>
      <c r="AO1309" s="921"/>
      <c r="AP1309" s="946" t="str">
        <f t="array" aca="1" ref="AP1309" ca="1">IF(RepairsPhotoIdentifier183="","",IF(INDIRECT("PropertyInspectionCatagoryPhoto"&amp;RIGHT("0"&amp;RepairsPhotoIdentifier183,2))="","",INDIRECT("PropertyInspectionCatagoryPhoto"&amp;RIGHT("0"&amp;RepairsPhotoIdentifier183,2))))</f>
        <v/>
      </c>
      <c r="AQ1309" s="962"/>
      <c r="AR1309" s="962"/>
      <c r="AS1309" s="962"/>
      <c r="AT1309" s="962"/>
      <c r="AU1309" s="962"/>
      <c r="AV1309" s="962"/>
      <c r="AW1309" s="963"/>
    </row>
    <row r="1310" spans="1:49" ht="14.25" hidden="1" customHeight="1">
      <c r="A1310" s="931">
        <v>184</v>
      </c>
      <c r="B1310" s="913"/>
      <c r="C1310" s="914"/>
      <c r="D1310" s="914"/>
      <c r="E1310" s="914"/>
      <c r="F1310" s="914"/>
      <c r="G1310" s="914"/>
      <c r="H1310" s="914"/>
      <c r="I1310" s="914"/>
      <c r="J1310" s="914"/>
      <c r="K1310" s="914"/>
      <c r="L1310" s="914"/>
      <c r="M1310" s="914"/>
      <c r="N1310" s="914"/>
      <c r="O1310" s="914"/>
      <c r="P1310" s="914"/>
      <c r="Q1310" s="914"/>
      <c r="R1310" s="914"/>
      <c r="S1310" s="914"/>
      <c r="T1310" s="914"/>
      <c r="U1310" s="915"/>
      <c r="V1310" s="913"/>
      <c r="W1310" s="914"/>
      <c r="X1310" s="914"/>
      <c r="Y1310" s="914"/>
      <c r="Z1310" s="914"/>
      <c r="AA1310" s="914"/>
      <c r="AB1310" s="914"/>
      <c r="AC1310" s="914"/>
      <c r="AD1310" s="914"/>
      <c r="AE1310" s="914"/>
      <c r="AF1310" s="914"/>
      <c r="AG1310" s="914"/>
      <c r="AH1310" s="914"/>
      <c r="AI1310" s="914"/>
      <c r="AJ1310" s="914"/>
      <c r="AK1310" s="914"/>
      <c r="AL1310" s="914"/>
      <c r="AM1310" s="914"/>
      <c r="AN1310" s="914"/>
      <c r="AO1310" s="915"/>
      <c r="AP1310" s="450" t="s">
        <v>990</v>
      </c>
      <c r="AQ1310" s="451"/>
      <c r="AR1310" s="451"/>
      <c r="AS1310" s="452"/>
      <c r="AT1310" s="932"/>
      <c r="AU1310" s="933"/>
      <c r="AV1310" s="933"/>
      <c r="AW1310" s="934"/>
    </row>
    <row r="1311" spans="1:49" ht="14.25" hidden="1" customHeight="1">
      <c r="A1311" s="931"/>
      <c r="B1311" s="916"/>
      <c r="C1311" s="917"/>
      <c r="D1311" s="917"/>
      <c r="E1311" s="917"/>
      <c r="F1311" s="917"/>
      <c r="G1311" s="917"/>
      <c r="H1311" s="917"/>
      <c r="I1311" s="917"/>
      <c r="J1311" s="917"/>
      <c r="K1311" s="917"/>
      <c r="L1311" s="917"/>
      <c r="M1311" s="917"/>
      <c r="N1311" s="917"/>
      <c r="O1311" s="917"/>
      <c r="P1311" s="917"/>
      <c r="Q1311" s="917"/>
      <c r="R1311" s="917"/>
      <c r="S1311" s="917"/>
      <c r="T1311" s="917"/>
      <c r="U1311" s="918"/>
      <c r="V1311" s="916"/>
      <c r="W1311" s="917"/>
      <c r="X1311" s="917"/>
      <c r="Y1311" s="917"/>
      <c r="Z1311" s="917"/>
      <c r="AA1311" s="917"/>
      <c r="AB1311" s="917"/>
      <c r="AC1311" s="917"/>
      <c r="AD1311" s="917"/>
      <c r="AE1311" s="917"/>
      <c r="AF1311" s="917"/>
      <c r="AG1311" s="917"/>
      <c r="AH1311" s="917"/>
      <c r="AI1311" s="917"/>
      <c r="AJ1311" s="917"/>
      <c r="AK1311" s="917"/>
      <c r="AL1311" s="917"/>
      <c r="AM1311" s="917"/>
      <c r="AN1311" s="917"/>
      <c r="AO1311" s="918"/>
      <c r="AP1311" s="453" t="s">
        <v>991</v>
      </c>
      <c r="AQ1311" s="262"/>
      <c r="AR1311" s="262"/>
      <c r="AS1311" s="262"/>
      <c r="AT1311" s="910"/>
      <c r="AU1311" s="911"/>
      <c r="AV1311" s="911"/>
      <c r="AW1311" s="912"/>
    </row>
    <row r="1312" spans="1:49" ht="14.25" hidden="1" customHeight="1">
      <c r="A1312" s="931"/>
      <c r="B1312" s="916"/>
      <c r="C1312" s="917"/>
      <c r="D1312" s="917"/>
      <c r="E1312" s="917"/>
      <c r="F1312" s="917"/>
      <c r="G1312" s="917"/>
      <c r="H1312" s="917"/>
      <c r="I1312" s="917"/>
      <c r="J1312" s="917"/>
      <c r="K1312" s="917"/>
      <c r="L1312" s="917"/>
      <c r="M1312" s="917"/>
      <c r="N1312" s="917"/>
      <c r="O1312" s="917"/>
      <c r="P1312" s="917"/>
      <c r="Q1312" s="917"/>
      <c r="R1312" s="917"/>
      <c r="S1312" s="917"/>
      <c r="T1312" s="917"/>
      <c r="U1312" s="918"/>
      <c r="V1312" s="916"/>
      <c r="W1312" s="917"/>
      <c r="X1312" s="917"/>
      <c r="Y1312" s="917"/>
      <c r="Z1312" s="917"/>
      <c r="AA1312" s="917"/>
      <c r="AB1312" s="917"/>
      <c r="AC1312" s="917"/>
      <c r="AD1312" s="917"/>
      <c r="AE1312" s="917"/>
      <c r="AF1312" s="917"/>
      <c r="AG1312" s="917"/>
      <c r="AH1312" s="917"/>
      <c r="AI1312" s="917"/>
      <c r="AJ1312" s="917"/>
      <c r="AK1312" s="917"/>
      <c r="AL1312" s="917"/>
      <c r="AM1312" s="917"/>
      <c r="AN1312" s="917"/>
      <c r="AO1312" s="918"/>
      <c r="AP1312" s="935" t="s">
        <v>992</v>
      </c>
      <c r="AQ1312" s="936"/>
      <c r="AR1312" s="936"/>
      <c r="AS1312" s="937"/>
      <c r="AT1312" s="938"/>
      <c r="AU1312" s="939"/>
      <c r="AV1312" s="939"/>
      <c r="AW1312" s="940"/>
    </row>
    <row r="1313" spans="1:49" ht="14.25" hidden="1" customHeight="1">
      <c r="A1313" s="931"/>
      <c r="B1313" s="916"/>
      <c r="C1313" s="917"/>
      <c r="D1313" s="917"/>
      <c r="E1313" s="917"/>
      <c r="F1313" s="917"/>
      <c r="G1313" s="917"/>
      <c r="H1313" s="917"/>
      <c r="I1313" s="917"/>
      <c r="J1313" s="917"/>
      <c r="K1313" s="917"/>
      <c r="L1313" s="917"/>
      <c r="M1313" s="917"/>
      <c r="N1313" s="917"/>
      <c r="O1313" s="917"/>
      <c r="P1313" s="917"/>
      <c r="Q1313" s="917"/>
      <c r="R1313" s="917"/>
      <c r="S1313" s="917"/>
      <c r="T1313" s="917"/>
      <c r="U1313" s="918"/>
      <c r="V1313" s="916"/>
      <c r="W1313" s="917"/>
      <c r="X1313" s="917"/>
      <c r="Y1313" s="917"/>
      <c r="Z1313" s="917"/>
      <c r="AA1313" s="917"/>
      <c r="AB1313" s="917"/>
      <c r="AC1313" s="917"/>
      <c r="AD1313" s="917"/>
      <c r="AE1313" s="917"/>
      <c r="AF1313" s="917"/>
      <c r="AG1313" s="917"/>
      <c r="AH1313" s="917"/>
      <c r="AI1313" s="917"/>
      <c r="AJ1313" s="917"/>
      <c r="AK1313" s="917"/>
      <c r="AL1313" s="917"/>
      <c r="AM1313" s="917"/>
      <c r="AN1313" s="917"/>
      <c r="AO1313" s="918"/>
      <c r="AP1313" s="935"/>
      <c r="AQ1313" s="936"/>
      <c r="AR1313" s="936"/>
      <c r="AS1313" s="937"/>
      <c r="AT1313" s="941"/>
      <c r="AU1313" s="942"/>
      <c r="AV1313" s="942"/>
      <c r="AW1313" s="943"/>
    </row>
    <row r="1314" spans="1:49" ht="14.25" hidden="1" customHeight="1">
      <c r="A1314" s="931"/>
      <c r="B1314" s="916"/>
      <c r="C1314" s="917"/>
      <c r="D1314" s="917"/>
      <c r="E1314" s="917"/>
      <c r="F1314" s="917"/>
      <c r="G1314" s="917"/>
      <c r="H1314" s="917"/>
      <c r="I1314" s="917"/>
      <c r="J1314" s="917"/>
      <c r="K1314" s="917"/>
      <c r="L1314" s="917"/>
      <c r="M1314" s="917"/>
      <c r="N1314" s="917"/>
      <c r="O1314" s="917"/>
      <c r="P1314" s="917"/>
      <c r="Q1314" s="917"/>
      <c r="R1314" s="917"/>
      <c r="S1314" s="917"/>
      <c r="T1314" s="917"/>
      <c r="U1314" s="918"/>
      <c r="V1314" s="916"/>
      <c r="W1314" s="917"/>
      <c r="X1314" s="917"/>
      <c r="Y1314" s="917"/>
      <c r="Z1314" s="917"/>
      <c r="AA1314" s="917"/>
      <c r="AB1314" s="917"/>
      <c r="AC1314" s="917"/>
      <c r="AD1314" s="917"/>
      <c r="AE1314" s="917"/>
      <c r="AF1314" s="917"/>
      <c r="AG1314" s="917"/>
      <c r="AH1314" s="917"/>
      <c r="AI1314" s="917"/>
      <c r="AJ1314" s="917"/>
      <c r="AK1314" s="917"/>
      <c r="AL1314" s="917"/>
      <c r="AM1314" s="917"/>
      <c r="AN1314" s="917"/>
      <c r="AO1314" s="918"/>
      <c r="AP1314" s="944" t="s">
        <v>993</v>
      </c>
      <c r="AQ1314" s="945"/>
      <c r="AR1314" s="945"/>
      <c r="AS1314" s="945"/>
      <c r="AT1314" s="938"/>
      <c r="AU1314" s="939"/>
      <c r="AV1314" s="939"/>
      <c r="AW1314" s="940"/>
    </row>
    <row r="1315" spans="1:49" ht="14.25" hidden="1" customHeight="1">
      <c r="A1315" s="931"/>
      <c r="B1315" s="916"/>
      <c r="C1315" s="917"/>
      <c r="D1315" s="917"/>
      <c r="E1315" s="917"/>
      <c r="F1315" s="917"/>
      <c r="G1315" s="917"/>
      <c r="H1315" s="917"/>
      <c r="I1315" s="917"/>
      <c r="J1315" s="917"/>
      <c r="K1315" s="917"/>
      <c r="L1315" s="917"/>
      <c r="M1315" s="917"/>
      <c r="N1315" s="917"/>
      <c r="O1315" s="917"/>
      <c r="P1315" s="917"/>
      <c r="Q1315" s="917"/>
      <c r="R1315" s="917"/>
      <c r="S1315" s="917"/>
      <c r="T1315" s="917"/>
      <c r="U1315" s="918"/>
      <c r="V1315" s="916"/>
      <c r="W1315" s="917"/>
      <c r="X1315" s="917"/>
      <c r="Y1315" s="917"/>
      <c r="Z1315" s="917"/>
      <c r="AA1315" s="917"/>
      <c r="AB1315" s="917"/>
      <c r="AC1315" s="917"/>
      <c r="AD1315" s="917"/>
      <c r="AE1315" s="917"/>
      <c r="AF1315" s="917"/>
      <c r="AG1315" s="917"/>
      <c r="AH1315" s="917"/>
      <c r="AI1315" s="917"/>
      <c r="AJ1315" s="917"/>
      <c r="AK1315" s="917"/>
      <c r="AL1315" s="917"/>
      <c r="AM1315" s="917"/>
      <c r="AN1315" s="917"/>
      <c r="AO1315" s="918"/>
      <c r="AP1315" s="944"/>
      <c r="AQ1315" s="945"/>
      <c r="AR1315" s="945"/>
      <c r="AS1315" s="945"/>
      <c r="AT1315" s="941"/>
      <c r="AU1315" s="942"/>
      <c r="AV1315" s="942"/>
      <c r="AW1315" s="943"/>
    </row>
    <row r="1316" spans="1:49" ht="14.25" hidden="1" customHeight="1">
      <c r="A1316" s="931"/>
      <c r="B1316" s="919"/>
      <c r="C1316" s="920"/>
      <c r="D1316" s="920"/>
      <c r="E1316" s="920"/>
      <c r="F1316" s="920"/>
      <c r="G1316" s="920"/>
      <c r="H1316" s="920"/>
      <c r="I1316" s="920"/>
      <c r="J1316" s="920"/>
      <c r="K1316" s="920"/>
      <c r="L1316" s="920"/>
      <c r="M1316" s="920"/>
      <c r="N1316" s="920"/>
      <c r="O1316" s="920"/>
      <c r="P1316" s="920"/>
      <c r="Q1316" s="920"/>
      <c r="R1316" s="920"/>
      <c r="S1316" s="920"/>
      <c r="T1316" s="920"/>
      <c r="U1316" s="921"/>
      <c r="V1316" s="919"/>
      <c r="W1316" s="920"/>
      <c r="X1316" s="920"/>
      <c r="Y1316" s="920"/>
      <c r="Z1316" s="920"/>
      <c r="AA1316" s="920"/>
      <c r="AB1316" s="920"/>
      <c r="AC1316" s="920"/>
      <c r="AD1316" s="920"/>
      <c r="AE1316" s="920"/>
      <c r="AF1316" s="920"/>
      <c r="AG1316" s="920"/>
      <c r="AH1316" s="920"/>
      <c r="AI1316" s="920"/>
      <c r="AJ1316" s="920"/>
      <c r="AK1316" s="920"/>
      <c r="AL1316" s="920"/>
      <c r="AM1316" s="920"/>
      <c r="AN1316" s="920"/>
      <c r="AO1316" s="921"/>
      <c r="AP1316" s="946" t="str">
        <f t="array" aca="1" ref="AP1316" ca="1">IF(RepairsPhotoIdentifier184="","",IF(INDIRECT("PropertyInspectionCatagoryPhoto"&amp;RIGHT("0"&amp;RepairsPhotoIdentifier184,2))="","",INDIRECT("PropertyInspectionCatagoryPhoto"&amp;RIGHT("0"&amp;RepairsPhotoIdentifier184,2))))</f>
        <v/>
      </c>
      <c r="AQ1316" s="962"/>
      <c r="AR1316" s="962"/>
      <c r="AS1316" s="962"/>
      <c r="AT1316" s="962"/>
      <c r="AU1316" s="962"/>
      <c r="AV1316" s="962"/>
      <c r="AW1316" s="963"/>
    </row>
    <row r="1317" spans="1:49" ht="14.25" hidden="1" customHeight="1">
      <c r="A1317" s="931">
        <v>185</v>
      </c>
      <c r="B1317" s="913"/>
      <c r="C1317" s="914"/>
      <c r="D1317" s="914"/>
      <c r="E1317" s="914"/>
      <c r="F1317" s="914"/>
      <c r="G1317" s="914"/>
      <c r="H1317" s="914"/>
      <c r="I1317" s="914"/>
      <c r="J1317" s="914"/>
      <c r="K1317" s="914"/>
      <c r="L1317" s="914"/>
      <c r="M1317" s="914"/>
      <c r="N1317" s="914"/>
      <c r="O1317" s="914"/>
      <c r="P1317" s="914"/>
      <c r="Q1317" s="914"/>
      <c r="R1317" s="914"/>
      <c r="S1317" s="914"/>
      <c r="T1317" s="914"/>
      <c r="U1317" s="915"/>
      <c r="V1317" s="913"/>
      <c r="W1317" s="914"/>
      <c r="X1317" s="914"/>
      <c r="Y1317" s="914"/>
      <c r="Z1317" s="914"/>
      <c r="AA1317" s="914"/>
      <c r="AB1317" s="914"/>
      <c r="AC1317" s="914"/>
      <c r="AD1317" s="914"/>
      <c r="AE1317" s="914"/>
      <c r="AF1317" s="914"/>
      <c r="AG1317" s="914"/>
      <c r="AH1317" s="914"/>
      <c r="AI1317" s="914"/>
      <c r="AJ1317" s="914"/>
      <c r="AK1317" s="914"/>
      <c r="AL1317" s="914"/>
      <c r="AM1317" s="914"/>
      <c r="AN1317" s="914"/>
      <c r="AO1317" s="915"/>
      <c r="AP1317" s="450" t="s">
        <v>990</v>
      </c>
      <c r="AQ1317" s="451"/>
      <c r="AR1317" s="451"/>
      <c r="AS1317" s="452"/>
      <c r="AT1317" s="932"/>
      <c r="AU1317" s="933"/>
      <c r="AV1317" s="933"/>
      <c r="AW1317" s="934"/>
    </row>
    <row r="1318" spans="1:49" ht="14.25" hidden="1" customHeight="1">
      <c r="A1318" s="931"/>
      <c r="B1318" s="916"/>
      <c r="C1318" s="917"/>
      <c r="D1318" s="917"/>
      <c r="E1318" s="917"/>
      <c r="F1318" s="917"/>
      <c r="G1318" s="917"/>
      <c r="H1318" s="917"/>
      <c r="I1318" s="917"/>
      <c r="J1318" s="917"/>
      <c r="K1318" s="917"/>
      <c r="L1318" s="917"/>
      <c r="M1318" s="917"/>
      <c r="N1318" s="917"/>
      <c r="O1318" s="917"/>
      <c r="P1318" s="917"/>
      <c r="Q1318" s="917"/>
      <c r="R1318" s="917"/>
      <c r="S1318" s="917"/>
      <c r="T1318" s="917"/>
      <c r="U1318" s="918"/>
      <c r="V1318" s="916"/>
      <c r="W1318" s="917"/>
      <c r="X1318" s="917"/>
      <c r="Y1318" s="917"/>
      <c r="Z1318" s="917"/>
      <c r="AA1318" s="917"/>
      <c r="AB1318" s="917"/>
      <c r="AC1318" s="917"/>
      <c r="AD1318" s="917"/>
      <c r="AE1318" s="917"/>
      <c r="AF1318" s="917"/>
      <c r="AG1318" s="917"/>
      <c r="AH1318" s="917"/>
      <c r="AI1318" s="917"/>
      <c r="AJ1318" s="917"/>
      <c r="AK1318" s="917"/>
      <c r="AL1318" s="917"/>
      <c r="AM1318" s="917"/>
      <c r="AN1318" s="917"/>
      <c r="AO1318" s="918"/>
      <c r="AP1318" s="453" t="s">
        <v>994</v>
      </c>
      <c r="AQ1318" s="262"/>
      <c r="AR1318" s="262"/>
      <c r="AS1318" s="262"/>
      <c r="AT1318" s="910"/>
      <c r="AU1318" s="911"/>
      <c r="AV1318" s="911"/>
      <c r="AW1318" s="912"/>
    </row>
    <row r="1319" spans="1:49" ht="14.25" hidden="1" customHeight="1">
      <c r="A1319" s="931"/>
      <c r="B1319" s="916"/>
      <c r="C1319" s="917"/>
      <c r="D1319" s="917"/>
      <c r="E1319" s="917"/>
      <c r="F1319" s="917"/>
      <c r="G1319" s="917"/>
      <c r="H1319" s="917"/>
      <c r="I1319" s="917"/>
      <c r="J1319" s="917"/>
      <c r="K1319" s="917"/>
      <c r="L1319" s="917"/>
      <c r="M1319" s="917"/>
      <c r="N1319" s="917"/>
      <c r="O1319" s="917"/>
      <c r="P1319" s="917"/>
      <c r="Q1319" s="917"/>
      <c r="R1319" s="917"/>
      <c r="S1319" s="917"/>
      <c r="T1319" s="917"/>
      <c r="U1319" s="918"/>
      <c r="V1319" s="916"/>
      <c r="W1319" s="917"/>
      <c r="X1319" s="917"/>
      <c r="Y1319" s="917"/>
      <c r="Z1319" s="917"/>
      <c r="AA1319" s="917"/>
      <c r="AB1319" s="917"/>
      <c r="AC1319" s="917"/>
      <c r="AD1319" s="917"/>
      <c r="AE1319" s="917"/>
      <c r="AF1319" s="917"/>
      <c r="AG1319" s="917"/>
      <c r="AH1319" s="917"/>
      <c r="AI1319" s="917"/>
      <c r="AJ1319" s="917"/>
      <c r="AK1319" s="917"/>
      <c r="AL1319" s="917"/>
      <c r="AM1319" s="917"/>
      <c r="AN1319" s="917"/>
      <c r="AO1319" s="918"/>
      <c r="AP1319" s="935" t="s">
        <v>992</v>
      </c>
      <c r="AQ1319" s="936"/>
      <c r="AR1319" s="936"/>
      <c r="AS1319" s="937"/>
      <c r="AT1319" s="938"/>
      <c r="AU1319" s="939"/>
      <c r="AV1319" s="939"/>
      <c r="AW1319" s="940"/>
    </row>
    <row r="1320" spans="1:49" ht="14.25" hidden="1" customHeight="1">
      <c r="A1320" s="931"/>
      <c r="B1320" s="916"/>
      <c r="C1320" s="917"/>
      <c r="D1320" s="917"/>
      <c r="E1320" s="917"/>
      <c r="F1320" s="917"/>
      <c r="G1320" s="917"/>
      <c r="H1320" s="917"/>
      <c r="I1320" s="917"/>
      <c r="J1320" s="917"/>
      <c r="K1320" s="917"/>
      <c r="L1320" s="917"/>
      <c r="M1320" s="917"/>
      <c r="N1320" s="917"/>
      <c r="O1320" s="917"/>
      <c r="P1320" s="917"/>
      <c r="Q1320" s="917"/>
      <c r="R1320" s="917"/>
      <c r="S1320" s="917"/>
      <c r="T1320" s="917"/>
      <c r="U1320" s="918"/>
      <c r="V1320" s="916"/>
      <c r="W1320" s="917"/>
      <c r="X1320" s="917"/>
      <c r="Y1320" s="917"/>
      <c r="Z1320" s="917"/>
      <c r="AA1320" s="917"/>
      <c r="AB1320" s="917"/>
      <c r="AC1320" s="917"/>
      <c r="AD1320" s="917"/>
      <c r="AE1320" s="917"/>
      <c r="AF1320" s="917"/>
      <c r="AG1320" s="917"/>
      <c r="AH1320" s="917"/>
      <c r="AI1320" s="917"/>
      <c r="AJ1320" s="917"/>
      <c r="AK1320" s="917"/>
      <c r="AL1320" s="917"/>
      <c r="AM1320" s="917"/>
      <c r="AN1320" s="917"/>
      <c r="AO1320" s="918"/>
      <c r="AP1320" s="935"/>
      <c r="AQ1320" s="936"/>
      <c r="AR1320" s="936"/>
      <c r="AS1320" s="937"/>
      <c r="AT1320" s="941"/>
      <c r="AU1320" s="942"/>
      <c r="AV1320" s="942"/>
      <c r="AW1320" s="943"/>
    </row>
    <row r="1321" spans="1:49" ht="14.25" hidden="1" customHeight="1">
      <c r="A1321" s="931"/>
      <c r="B1321" s="916"/>
      <c r="C1321" s="917"/>
      <c r="D1321" s="917"/>
      <c r="E1321" s="917"/>
      <c r="F1321" s="917"/>
      <c r="G1321" s="917"/>
      <c r="H1321" s="917"/>
      <c r="I1321" s="917"/>
      <c r="J1321" s="917"/>
      <c r="K1321" s="917"/>
      <c r="L1321" s="917"/>
      <c r="M1321" s="917"/>
      <c r="N1321" s="917"/>
      <c r="O1321" s="917"/>
      <c r="P1321" s="917"/>
      <c r="Q1321" s="917"/>
      <c r="R1321" s="917"/>
      <c r="S1321" s="917"/>
      <c r="T1321" s="917"/>
      <c r="U1321" s="918"/>
      <c r="V1321" s="916"/>
      <c r="W1321" s="917"/>
      <c r="X1321" s="917"/>
      <c r="Y1321" s="917"/>
      <c r="Z1321" s="917"/>
      <c r="AA1321" s="917"/>
      <c r="AB1321" s="917"/>
      <c r="AC1321" s="917"/>
      <c r="AD1321" s="917"/>
      <c r="AE1321" s="917"/>
      <c r="AF1321" s="917"/>
      <c r="AG1321" s="917"/>
      <c r="AH1321" s="917"/>
      <c r="AI1321" s="917"/>
      <c r="AJ1321" s="917"/>
      <c r="AK1321" s="917"/>
      <c r="AL1321" s="917"/>
      <c r="AM1321" s="917"/>
      <c r="AN1321" s="917"/>
      <c r="AO1321" s="918"/>
      <c r="AP1321" s="944" t="s">
        <v>993</v>
      </c>
      <c r="AQ1321" s="945"/>
      <c r="AR1321" s="945"/>
      <c r="AS1321" s="945"/>
      <c r="AT1321" s="938"/>
      <c r="AU1321" s="939"/>
      <c r="AV1321" s="939"/>
      <c r="AW1321" s="940"/>
    </row>
    <row r="1322" spans="1:49" ht="14.25" hidden="1" customHeight="1">
      <c r="A1322" s="931"/>
      <c r="B1322" s="916"/>
      <c r="C1322" s="917"/>
      <c r="D1322" s="917"/>
      <c r="E1322" s="917"/>
      <c r="F1322" s="917"/>
      <c r="G1322" s="917"/>
      <c r="H1322" s="917"/>
      <c r="I1322" s="917"/>
      <c r="J1322" s="917"/>
      <c r="K1322" s="917"/>
      <c r="L1322" s="917"/>
      <c r="M1322" s="917"/>
      <c r="N1322" s="917"/>
      <c r="O1322" s="917"/>
      <c r="P1322" s="917"/>
      <c r="Q1322" s="917"/>
      <c r="R1322" s="917"/>
      <c r="S1322" s="917"/>
      <c r="T1322" s="917"/>
      <c r="U1322" s="918"/>
      <c r="V1322" s="916"/>
      <c r="W1322" s="917"/>
      <c r="X1322" s="917"/>
      <c r="Y1322" s="917"/>
      <c r="Z1322" s="917"/>
      <c r="AA1322" s="917"/>
      <c r="AB1322" s="917"/>
      <c r="AC1322" s="917"/>
      <c r="AD1322" s="917"/>
      <c r="AE1322" s="917"/>
      <c r="AF1322" s="917"/>
      <c r="AG1322" s="917"/>
      <c r="AH1322" s="917"/>
      <c r="AI1322" s="917"/>
      <c r="AJ1322" s="917"/>
      <c r="AK1322" s="917"/>
      <c r="AL1322" s="917"/>
      <c r="AM1322" s="917"/>
      <c r="AN1322" s="917"/>
      <c r="AO1322" s="918"/>
      <c r="AP1322" s="944"/>
      <c r="AQ1322" s="945"/>
      <c r="AR1322" s="945"/>
      <c r="AS1322" s="945"/>
      <c r="AT1322" s="941"/>
      <c r="AU1322" s="942"/>
      <c r="AV1322" s="942"/>
      <c r="AW1322" s="943"/>
    </row>
    <row r="1323" spans="1:49" ht="14.25" hidden="1" customHeight="1">
      <c r="A1323" s="931"/>
      <c r="B1323" s="919"/>
      <c r="C1323" s="920"/>
      <c r="D1323" s="920"/>
      <c r="E1323" s="920"/>
      <c r="F1323" s="920"/>
      <c r="G1323" s="920"/>
      <c r="H1323" s="920"/>
      <c r="I1323" s="920"/>
      <c r="J1323" s="920"/>
      <c r="K1323" s="920"/>
      <c r="L1323" s="920"/>
      <c r="M1323" s="920"/>
      <c r="N1323" s="920"/>
      <c r="O1323" s="920"/>
      <c r="P1323" s="920"/>
      <c r="Q1323" s="920"/>
      <c r="R1323" s="920"/>
      <c r="S1323" s="920"/>
      <c r="T1323" s="920"/>
      <c r="U1323" s="921"/>
      <c r="V1323" s="919"/>
      <c r="W1323" s="920"/>
      <c r="X1323" s="920"/>
      <c r="Y1323" s="920"/>
      <c r="Z1323" s="920"/>
      <c r="AA1323" s="920"/>
      <c r="AB1323" s="920"/>
      <c r="AC1323" s="920"/>
      <c r="AD1323" s="920"/>
      <c r="AE1323" s="920"/>
      <c r="AF1323" s="920"/>
      <c r="AG1323" s="920"/>
      <c r="AH1323" s="920"/>
      <c r="AI1323" s="920"/>
      <c r="AJ1323" s="920"/>
      <c r="AK1323" s="920"/>
      <c r="AL1323" s="920"/>
      <c r="AM1323" s="920"/>
      <c r="AN1323" s="920"/>
      <c r="AO1323" s="921"/>
      <c r="AP1323" s="946" t="str">
        <f t="array" aca="1" ref="AP1323" ca="1">IF(RepairsPhotoIdentifier185="","",IF(INDIRECT("PropertyInspectionCatagoryPhoto"&amp;RIGHT("0"&amp;RepairsPhotoIdentifier185,2))="","",INDIRECT("PropertyInspectionCatagoryPhoto"&amp;RIGHT("0"&amp;RepairsPhotoIdentifier185,2))))</f>
        <v/>
      </c>
      <c r="AQ1323" s="962"/>
      <c r="AR1323" s="962"/>
      <c r="AS1323" s="962"/>
      <c r="AT1323" s="962"/>
      <c r="AU1323" s="962"/>
      <c r="AV1323" s="962"/>
      <c r="AW1323" s="963"/>
    </row>
    <row r="1324" spans="1:49" ht="14.25" hidden="1" customHeight="1">
      <c r="A1324" s="931">
        <v>186</v>
      </c>
      <c r="B1324" s="913"/>
      <c r="C1324" s="914"/>
      <c r="D1324" s="914"/>
      <c r="E1324" s="914"/>
      <c r="F1324" s="914"/>
      <c r="G1324" s="914"/>
      <c r="H1324" s="914"/>
      <c r="I1324" s="914"/>
      <c r="J1324" s="914"/>
      <c r="K1324" s="914"/>
      <c r="L1324" s="914"/>
      <c r="M1324" s="914"/>
      <c r="N1324" s="914"/>
      <c r="O1324" s="914"/>
      <c r="P1324" s="914"/>
      <c r="Q1324" s="914"/>
      <c r="R1324" s="914"/>
      <c r="S1324" s="914"/>
      <c r="T1324" s="914"/>
      <c r="U1324" s="915"/>
      <c r="V1324" s="913"/>
      <c r="W1324" s="914"/>
      <c r="X1324" s="914"/>
      <c r="Y1324" s="914"/>
      <c r="Z1324" s="914"/>
      <c r="AA1324" s="914"/>
      <c r="AB1324" s="914"/>
      <c r="AC1324" s="914"/>
      <c r="AD1324" s="914"/>
      <c r="AE1324" s="914"/>
      <c r="AF1324" s="914"/>
      <c r="AG1324" s="914"/>
      <c r="AH1324" s="914"/>
      <c r="AI1324" s="914"/>
      <c r="AJ1324" s="914"/>
      <c r="AK1324" s="914"/>
      <c r="AL1324" s="914"/>
      <c r="AM1324" s="914"/>
      <c r="AN1324" s="914"/>
      <c r="AO1324" s="915"/>
      <c r="AP1324" s="450" t="s">
        <v>990</v>
      </c>
      <c r="AQ1324" s="451"/>
      <c r="AR1324" s="451"/>
      <c r="AS1324" s="452"/>
      <c r="AT1324" s="932"/>
      <c r="AU1324" s="933"/>
      <c r="AV1324" s="933"/>
      <c r="AW1324" s="934"/>
    </row>
    <row r="1325" spans="1:49" ht="14.25" hidden="1" customHeight="1">
      <c r="A1325" s="931"/>
      <c r="B1325" s="916"/>
      <c r="C1325" s="917"/>
      <c r="D1325" s="917"/>
      <c r="E1325" s="917"/>
      <c r="F1325" s="917"/>
      <c r="G1325" s="917"/>
      <c r="H1325" s="917"/>
      <c r="I1325" s="917"/>
      <c r="J1325" s="917"/>
      <c r="K1325" s="917"/>
      <c r="L1325" s="917"/>
      <c r="M1325" s="917"/>
      <c r="N1325" s="917"/>
      <c r="O1325" s="917"/>
      <c r="P1325" s="917"/>
      <c r="Q1325" s="917"/>
      <c r="R1325" s="917"/>
      <c r="S1325" s="917"/>
      <c r="T1325" s="917"/>
      <c r="U1325" s="918"/>
      <c r="V1325" s="916"/>
      <c r="W1325" s="917"/>
      <c r="X1325" s="917"/>
      <c r="Y1325" s="917"/>
      <c r="Z1325" s="917"/>
      <c r="AA1325" s="917"/>
      <c r="AB1325" s="917"/>
      <c r="AC1325" s="917"/>
      <c r="AD1325" s="917"/>
      <c r="AE1325" s="917"/>
      <c r="AF1325" s="917"/>
      <c r="AG1325" s="917"/>
      <c r="AH1325" s="917"/>
      <c r="AI1325" s="917"/>
      <c r="AJ1325" s="917"/>
      <c r="AK1325" s="917"/>
      <c r="AL1325" s="917"/>
      <c r="AM1325" s="917"/>
      <c r="AN1325" s="917"/>
      <c r="AO1325" s="918"/>
      <c r="AP1325" s="453" t="s">
        <v>991</v>
      </c>
      <c r="AQ1325" s="262"/>
      <c r="AR1325" s="262"/>
      <c r="AS1325" s="262"/>
      <c r="AT1325" s="910"/>
      <c r="AU1325" s="911"/>
      <c r="AV1325" s="911"/>
      <c r="AW1325" s="912"/>
    </row>
    <row r="1326" spans="1:49" ht="14.25" hidden="1" customHeight="1">
      <c r="A1326" s="931"/>
      <c r="B1326" s="916"/>
      <c r="C1326" s="917"/>
      <c r="D1326" s="917"/>
      <c r="E1326" s="917"/>
      <c r="F1326" s="917"/>
      <c r="G1326" s="917"/>
      <c r="H1326" s="917"/>
      <c r="I1326" s="917"/>
      <c r="J1326" s="917"/>
      <c r="K1326" s="917"/>
      <c r="L1326" s="917"/>
      <c r="M1326" s="917"/>
      <c r="N1326" s="917"/>
      <c r="O1326" s="917"/>
      <c r="P1326" s="917"/>
      <c r="Q1326" s="917"/>
      <c r="R1326" s="917"/>
      <c r="S1326" s="917"/>
      <c r="T1326" s="917"/>
      <c r="U1326" s="918"/>
      <c r="V1326" s="916"/>
      <c r="W1326" s="917"/>
      <c r="X1326" s="917"/>
      <c r="Y1326" s="917"/>
      <c r="Z1326" s="917"/>
      <c r="AA1326" s="917"/>
      <c r="AB1326" s="917"/>
      <c r="AC1326" s="917"/>
      <c r="AD1326" s="917"/>
      <c r="AE1326" s="917"/>
      <c r="AF1326" s="917"/>
      <c r="AG1326" s="917"/>
      <c r="AH1326" s="917"/>
      <c r="AI1326" s="917"/>
      <c r="AJ1326" s="917"/>
      <c r="AK1326" s="917"/>
      <c r="AL1326" s="917"/>
      <c r="AM1326" s="917"/>
      <c r="AN1326" s="917"/>
      <c r="AO1326" s="918"/>
      <c r="AP1326" s="935" t="s">
        <v>992</v>
      </c>
      <c r="AQ1326" s="936"/>
      <c r="AR1326" s="936"/>
      <c r="AS1326" s="937"/>
      <c r="AT1326" s="938"/>
      <c r="AU1326" s="939"/>
      <c r="AV1326" s="939"/>
      <c r="AW1326" s="940"/>
    </row>
    <row r="1327" spans="1:49" ht="14.25" hidden="1" customHeight="1">
      <c r="A1327" s="931"/>
      <c r="B1327" s="916"/>
      <c r="C1327" s="917"/>
      <c r="D1327" s="917"/>
      <c r="E1327" s="917"/>
      <c r="F1327" s="917"/>
      <c r="G1327" s="917"/>
      <c r="H1327" s="917"/>
      <c r="I1327" s="917"/>
      <c r="J1327" s="917"/>
      <c r="K1327" s="917"/>
      <c r="L1327" s="917"/>
      <c r="M1327" s="917"/>
      <c r="N1327" s="917"/>
      <c r="O1327" s="917"/>
      <c r="P1327" s="917"/>
      <c r="Q1327" s="917"/>
      <c r="R1327" s="917"/>
      <c r="S1327" s="917"/>
      <c r="T1327" s="917"/>
      <c r="U1327" s="918"/>
      <c r="V1327" s="916"/>
      <c r="W1327" s="917"/>
      <c r="X1327" s="917"/>
      <c r="Y1327" s="917"/>
      <c r="Z1327" s="917"/>
      <c r="AA1327" s="917"/>
      <c r="AB1327" s="917"/>
      <c r="AC1327" s="917"/>
      <c r="AD1327" s="917"/>
      <c r="AE1327" s="917"/>
      <c r="AF1327" s="917"/>
      <c r="AG1327" s="917"/>
      <c r="AH1327" s="917"/>
      <c r="AI1327" s="917"/>
      <c r="AJ1327" s="917"/>
      <c r="AK1327" s="917"/>
      <c r="AL1327" s="917"/>
      <c r="AM1327" s="917"/>
      <c r="AN1327" s="917"/>
      <c r="AO1327" s="918"/>
      <c r="AP1327" s="935"/>
      <c r="AQ1327" s="936"/>
      <c r="AR1327" s="936"/>
      <c r="AS1327" s="937"/>
      <c r="AT1327" s="941"/>
      <c r="AU1327" s="942"/>
      <c r="AV1327" s="942"/>
      <c r="AW1327" s="943"/>
    </row>
    <row r="1328" spans="1:49" ht="14.25" hidden="1" customHeight="1">
      <c r="A1328" s="931"/>
      <c r="B1328" s="916"/>
      <c r="C1328" s="917"/>
      <c r="D1328" s="917"/>
      <c r="E1328" s="917"/>
      <c r="F1328" s="917"/>
      <c r="G1328" s="917"/>
      <c r="H1328" s="917"/>
      <c r="I1328" s="917"/>
      <c r="J1328" s="917"/>
      <c r="K1328" s="917"/>
      <c r="L1328" s="917"/>
      <c r="M1328" s="917"/>
      <c r="N1328" s="917"/>
      <c r="O1328" s="917"/>
      <c r="P1328" s="917"/>
      <c r="Q1328" s="917"/>
      <c r="R1328" s="917"/>
      <c r="S1328" s="917"/>
      <c r="T1328" s="917"/>
      <c r="U1328" s="918"/>
      <c r="V1328" s="916"/>
      <c r="W1328" s="917"/>
      <c r="X1328" s="917"/>
      <c r="Y1328" s="917"/>
      <c r="Z1328" s="917"/>
      <c r="AA1328" s="917"/>
      <c r="AB1328" s="917"/>
      <c r="AC1328" s="917"/>
      <c r="AD1328" s="917"/>
      <c r="AE1328" s="917"/>
      <c r="AF1328" s="917"/>
      <c r="AG1328" s="917"/>
      <c r="AH1328" s="917"/>
      <c r="AI1328" s="917"/>
      <c r="AJ1328" s="917"/>
      <c r="AK1328" s="917"/>
      <c r="AL1328" s="917"/>
      <c r="AM1328" s="917"/>
      <c r="AN1328" s="917"/>
      <c r="AO1328" s="918"/>
      <c r="AP1328" s="944" t="s">
        <v>993</v>
      </c>
      <c r="AQ1328" s="945"/>
      <c r="AR1328" s="945"/>
      <c r="AS1328" s="945"/>
      <c r="AT1328" s="938"/>
      <c r="AU1328" s="939"/>
      <c r="AV1328" s="939"/>
      <c r="AW1328" s="940"/>
    </row>
    <row r="1329" spans="1:49" ht="14.25" hidden="1" customHeight="1">
      <c r="A1329" s="931"/>
      <c r="B1329" s="916"/>
      <c r="C1329" s="917"/>
      <c r="D1329" s="917"/>
      <c r="E1329" s="917"/>
      <c r="F1329" s="917"/>
      <c r="G1329" s="917"/>
      <c r="H1329" s="917"/>
      <c r="I1329" s="917"/>
      <c r="J1329" s="917"/>
      <c r="K1329" s="917"/>
      <c r="L1329" s="917"/>
      <c r="M1329" s="917"/>
      <c r="N1329" s="917"/>
      <c r="O1329" s="917"/>
      <c r="P1329" s="917"/>
      <c r="Q1329" s="917"/>
      <c r="R1329" s="917"/>
      <c r="S1329" s="917"/>
      <c r="T1329" s="917"/>
      <c r="U1329" s="918"/>
      <c r="V1329" s="916"/>
      <c r="W1329" s="917"/>
      <c r="X1329" s="917"/>
      <c r="Y1329" s="917"/>
      <c r="Z1329" s="917"/>
      <c r="AA1329" s="917"/>
      <c r="AB1329" s="917"/>
      <c r="AC1329" s="917"/>
      <c r="AD1329" s="917"/>
      <c r="AE1329" s="917"/>
      <c r="AF1329" s="917"/>
      <c r="AG1329" s="917"/>
      <c r="AH1329" s="917"/>
      <c r="AI1329" s="917"/>
      <c r="AJ1329" s="917"/>
      <c r="AK1329" s="917"/>
      <c r="AL1329" s="917"/>
      <c r="AM1329" s="917"/>
      <c r="AN1329" s="917"/>
      <c r="AO1329" s="918"/>
      <c r="AP1329" s="944"/>
      <c r="AQ1329" s="945"/>
      <c r="AR1329" s="945"/>
      <c r="AS1329" s="945"/>
      <c r="AT1329" s="941"/>
      <c r="AU1329" s="942"/>
      <c r="AV1329" s="942"/>
      <c r="AW1329" s="943"/>
    </row>
    <row r="1330" spans="1:49" ht="14.25" hidden="1" customHeight="1">
      <c r="A1330" s="931"/>
      <c r="B1330" s="919"/>
      <c r="C1330" s="920"/>
      <c r="D1330" s="920"/>
      <c r="E1330" s="920"/>
      <c r="F1330" s="920"/>
      <c r="G1330" s="920"/>
      <c r="H1330" s="920"/>
      <c r="I1330" s="920"/>
      <c r="J1330" s="920"/>
      <c r="K1330" s="920"/>
      <c r="L1330" s="920"/>
      <c r="M1330" s="920"/>
      <c r="N1330" s="920"/>
      <c r="O1330" s="920"/>
      <c r="P1330" s="920"/>
      <c r="Q1330" s="920"/>
      <c r="R1330" s="920"/>
      <c r="S1330" s="920"/>
      <c r="T1330" s="920"/>
      <c r="U1330" s="921"/>
      <c r="V1330" s="919"/>
      <c r="W1330" s="920"/>
      <c r="X1330" s="920"/>
      <c r="Y1330" s="920"/>
      <c r="Z1330" s="920"/>
      <c r="AA1330" s="920"/>
      <c r="AB1330" s="920"/>
      <c r="AC1330" s="920"/>
      <c r="AD1330" s="920"/>
      <c r="AE1330" s="920"/>
      <c r="AF1330" s="920"/>
      <c r="AG1330" s="920"/>
      <c r="AH1330" s="920"/>
      <c r="AI1330" s="920"/>
      <c r="AJ1330" s="920"/>
      <c r="AK1330" s="920"/>
      <c r="AL1330" s="920"/>
      <c r="AM1330" s="920"/>
      <c r="AN1330" s="920"/>
      <c r="AO1330" s="921"/>
      <c r="AP1330" s="946" t="str">
        <f t="array" aca="1" ref="AP1330" ca="1">IF(RepairsPhotoIdentifier186="","",IF(INDIRECT("PropertyInspectionCatagoryPhoto"&amp;RIGHT("0"&amp;RepairsPhotoIdentifier186,2))="","",INDIRECT("PropertyInspectionCatagoryPhoto"&amp;RIGHT("0"&amp;RepairsPhotoIdentifier186,2))))</f>
        <v/>
      </c>
      <c r="AQ1330" s="962"/>
      <c r="AR1330" s="962"/>
      <c r="AS1330" s="962"/>
      <c r="AT1330" s="962"/>
      <c r="AU1330" s="962"/>
      <c r="AV1330" s="962"/>
      <c r="AW1330" s="963"/>
    </row>
    <row r="1331" spans="1:49" ht="14.25" hidden="1" customHeight="1">
      <c r="A1331" s="931">
        <v>187</v>
      </c>
      <c r="B1331" s="913"/>
      <c r="C1331" s="914"/>
      <c r="D1331" s="914"/>
      <c r="E1331" s="914"/>
      <c r="F1331" s="914"/>
      <c r="G1331" s="914"/>
      <c r="H1331" s="914"/>
      <c r="I1331" s="914"/>
      <c r="J1331" s="914"/>
      <c r="K1331" s="914"/>
      <c r="L1331" s="914"/>
      <c r="M1331" s="914"/>
      <c r="N1331" s="914"/>
      <c r="O1331" s="914"/>
      <c r="P1331" s="914"/>
      <c r="Q1331" s="914"/>
      <c r="R1331" s="914"/>
      <c r="S1331" s="914"/>
      <c r="T1331" s="914"/>
      <c r="U1331" s="915"/>
      <c r="V1331" s="913"/>
      <c r="W1331" s="914"/>
      <c r="X1331" s="914"/>
      <c r="Y1331" s="914"/>
      <c r="Z1331" s="914"/>
      <c r="AA1331" s="914"/>
      <c r="AB1331" s="914"/>
      <c r="AC1331" s="914"/>
      <c r="AD1331" s="914"/>
      <c r="AE1331" s="914"/>
      <c r="AF1331" s="914"/>
      <c r="AG1331" s="914"/>
      <c r="AH1331" s="914"/>
      <c r="AI1331" s="914"/>
      <c r="AJ1331" s="914"/>
      <c r="AK1331" s="914"/>
      <c r="AL1331" s="914"/>
      <c r="AM1331" s="914"/>
      <c r="AN1331" s="914"/>
      <c r="AO1331" s="915"/>
      <c r="AP1331" s="450" t="s">
        <v>990</v>
      </c>
      <c r="AQ1331" s="451"/>
      <c r="AR1331" s="451"/>
      <c r="AS1331" s="452"/>
      <c r="AT1331" s="932"/>
      <c r="AU1331" s="933"/>
      <c r="AV1331" s="933"/>
      <c r="AW1331" s="934"/>
    </row>
    <row r="1332" spans="1:49" ht="14.25" hidden="1" customHeight="1">
      <c r="A1332" s="931"/>
      <c r="B1332" s="916"/>
      <c r="C1332" s="917"/>
      <c r="D1332" s="917"/>
      <c r="E1332" s="917"/>
      <c r="F1332" s="917"/>
      <c r="G1332" s="917"/>
      <c r="H1332" s="917"/>
      <c r="I1332" s="917"/>
      <c r="J1332" s="917"/>
      <c r="K1332" s="917"/>
      <c r="L1332" s="917"/>
      <c r="M1332" s="917"/>
      <c r="N1332" s="917"/>
      <c r="O1332" s="917"/>
      <c r="P1332" s="917"/>
      <c r="Q1332" s="917"/>
      <c r="R1332" s="917"/>
      <c r="S1332" s="917"/>
      <c r="T1332" s="917"/>
      <c r="U1332" s="918"/>
      <c r="V1332" s="916"/>
      <c r="W1332" s="917"/>
      <c r="X1332" s="917"/>
      <c r="Y1332" s="917"/>
      <c r="Z1332" s="917"/>
      <c r="AA1332" s="917"/>
      <c r="AB1332" s="917"/>
      <c r="AC1332" s="917"/>
      <c r="AD1332" s="917"/>
      <c r="AE1332" s="917"/>
      <c r="AF1332" s="917"/>
      <c r="AG1332" s="917"/>
      <c r="AH1332" s="917"/>
      <c r="AI1332" s="917"/>
      <c r="AJ1332" s="917"/>
      <c r="AK1332" s="917"/>
      <c r="AL1332" s="917"/>
      <c r="AM1332" s="917"/>
      <c r="AN1332" s="917"/>
      <c r="AO1332" s="918"/>
      <c r="AP1332" s="453" t="s">
        <v>994</v>
      </c>
      <c r="AQ1332" s="262"/>
      <c r="AR1332" s="262"/>
      <c r="AS1332" s="262"/>
      <c r="AT1332" s="910"/>
      <c r="AU1332" s="911"/>
      <c r="AV1332" s="911"/>
      <c r="AW1332" s="912"/>
    </row>
    <row r="1333" spans="1:49" ht="14.25" hidden="1" customHeight="1">
      <c r="A1333" s="931"/>
      <c r="B1333" s="916"/>
      <c r="C1333" s="917"/>
      <c r="D1333" s="917"/>
      <c r="E1333" s="917"/>
      <c r="F1333" s="917"/>
      <c r="G1333" s="917"/>
      <c r="H1333" s="917"/>
      <c r="I1333" s="917"/>
      <c r="J1333" s="917"/>
      <c r="K1333" s="917"/>
      <c r="L1333" s="917"/>
      <c r="M1333" s="917"/>
      <c r="N1333" s="917"/>
      <c r="O1333" s="917"/>
      <c r="P1333" s="917"/>
      <c r="Q1333" s="917"/>
      <c r="R1333" s="917"/>
      <c r="S1333" s="917"/>
      <c r="T1333" s="917"/>
      <c r="U1333" s="918"/>
      <c r="V1333" s="916"/>
      <c r="W1333" s="917"/>
      <c r="X1333" s="917"/>
      <c r="Y1333" s="917"/>
      <c r="Z1333" s="917"/>
      <c r="AA1333" s="917"/>
      <c r="AB1333" s="917"/>
      <c r="AC1333" s="917"/>
      <c r="AD1333" s="917"/>
      <c r="AE1333" s="917"/>
      <c r="AF1333" s="917"/>
      <c r="AG1333" s="917"/>
      <c r="AH1333" s="917"/>
      <c r="AI1333" s="917"/>
      <c r="AJ1333" s="917"/>
      <c r="AK1333" s="917"/>
      <c r="AL1333" s="917"/>
      <c r="AM1333" s="917"/>
      <c r="AN1333" s="917"/>
      <c r="AO1333" s="918"/>
      <c r="AP1333" s="935" t="s">
        <v>992</v>
      </c>
      <c r="AQ1333" s="936"/>
      <c r="AR1333" s="936"/>
      <c r="AS1333" s="937"/>
      <c r="AT1333" s="938"/>
      <c r="AU1333" s="939"/>
      <c r="AV1333" s="939"/>
      <c r="AW1333" s="940"/>
    </row>
    <row r="1334" spans="1:49" ht="14.25" hidden="1" customHeight="1">
      <c r="A1334" s="931"/>
      <c r="B1334" s="916"/>
      <c r="C1334" s="917"/>
      <c r="D1334" s="917"/>
      <c r="E1334" s="917"/>
      <c r="F1334" s="917"/>
      <c r="G1334" s="917"/>
      <c r="H1334" s="917"/>
      <c r="I1334" s="917"/>
      <c r="J1334" s="917"/>
      <c r="K1334" s="917"/>
      <c r="L1334" s="917"/>
      <c r="M1334" s="917"/>
      <c r="N1334" s="917"/>
      <c r="O1334" s="917"/>
      <c r="P1334" s="917"/>
      <c r="Q1334" s="917"/>
      <c r="R1334" s="917"/>
      <c r="S1334" s="917"/>
      <c r="T1334" s="917"/>
      <c r="U1334" s="918"/>
      <c r="V1334" s="916"/>
      <c r="W1334" s="917"/>
      <c r="X1334" s="917"/>
      <c r="Y1334" s="917"/>
      <c r="Z1334" s="917"/>
      <c r="AA1334" s="917"/>
      <c r="AB1334" s="917"/>
      <c r="AC1334" s="917"/>
      <c r="AD1334" s="917"/>
      <c r="AE1334" s="917"/>
      <c r="AF1334" s="917"/>
      <c r="AG1334" s="917"/>
      <c r="AH1334" s="917"/>
      <c r="AI1334" s="917"/>
      <c r="AJ1334" s="917"/>
      <c r="AK1334" s="917"/>
      <c r="AL1334" s="917"/>
      <c r="AM1334" s="917"/>
      <c r="AN1334" s="917"/>
      <c r="AO1334" s="918"/>
      <c r="AP1334" s="935"/>
      <c r="AQ1334" s="936"/>
      <c r="AR1334" s="936"/>
      <c r="AS1334" s="937"/>
      <c r="AT1334" s="941"/>
      <c r="AU1334" s="942"/>
      <c r="AV1334" s="942"/>
      <c r="AW1334" s="943"/>
    </row>
    <row r="1335" spans="1:49" ht="14.25" hidden="1" customHeight="1">
      <c r="A1335" s="931"/>
      <c r="B1335" s="916"/>
      <c r="C1335" s="917"/>
      <c r="D1335" s="917"/>
      <c r="E1335" s="917"/>
      <c r="F1335" s="917"/>
      <c r="G1335" s="917"/>
      <c r="H1335" s="917"/>
      <c r="I1335" s="917"/>
      <c r="J1335" s="917"/>
      <c r="K1335" s="917"/>
      <c r="L1335" s="917"/>
      <c r="M1335" s="917"/>
      <c r="N1335" s="917"/>
      <c r="O1335" s="917"/>
      <c r="P1335" s="917"/>
      <c r="Q1335" s="917"/>
      <c r="R1335" s="917"/>
      <c r="S1335" s="917"/>
      <c r="T1335" s="917"/>
      <c r="U1335" s="918"/>
      <c r="V1335" s="916"/>
      <c r="W1335" s="917"/>
      <c r="X1335" s="917"/>
      <c r="Y1335" s="917"/>
      <c r="Z1335" s="917"/>
      <c r="AA1335" s="917"/>
      <c r="AB1335" s="917"/>
      <c r="AC1335" s="917"/>
      <c r="AD1335" s="917"/>
      <c r="AE1335" s="917"/>
      <c r="AF1335" s="917"/>
      <c r="AG1335" s="917"/>
      <c r="AH1335" s="917"/>
      <c r="AI1335" s="917"/>
      <c r="AJ1335" s="917"/>
      <c r="AK1335" s="917"/>
      <c r="AL1335" s="917"/>
      <c r="AM1335" s="917"/>
      <c r="AN1335" s="917"/>
      <c r="AO1335" s="918"/>
      <c r="AP1335" s="944" t="s">
        <v>993</v>
      </c>
      <c r="AQ1335" s="945"/>
      <c r="AR1335" s="945"/>
      <c r="AS1335" s="945"/>
      <c r="AT1335" s="938"/>
      <c r="AU1335" s="939"/>
      <c r="AV1335" s="939"/>
      <c r="AW1335" s="940"/>
    </row>
    <row r="1336" spans="1:49" ht="14.25" hidden="1" customHeight="1">
      <c r="A1336" s="931"/>
      <c r="B1336" s="916"/>
      <c r="C1336" s="917"/>
      <c r="D1336" s="917"/>
      <c r="E1336" s="917"/>
      <c r="F1336" s="917"/>
      <c r="G1336" s="917"/>
      <c r="H1336" s="917"/>
      <c r="I1336" s="917"/>
      <c r="J1336" s="917"/>
      <c r="K1336" s="917"/>
      <c r="L1336" s="917"/>
      <c r="M1336" s="917"/>
      <c r="N1336" s="917"/>
      <c r="O1336" s="917"/>
      <c r="P1336" s="917"/>
      <c r="Q1336" s="917"/>
      <c r="R1336" s="917"/>
      <c r="S1336" s="917"/>
      <c r="T1336" s="917"/>
      <c r="U1336" s="918"/>
      <c r="V1336" s="916"/>
      <c r="W1336" s="917"/>
      <c r="X1336" s="917"/>
      <c r="Y1336" s="917"/>
      <c r="Z1336" s="917"/>
      <c r="AA1336" s="917"/>
      <c r="AB1336" s="917"/>
      <c r="AC1336" s="917"/>
      <c r="AD1336" s="917"/>
      <c r="AE1336" s="917"/>
      <c r="AF1336" s="917"/>
      <c r="AG1336" s="917"/>
      <c r="AH1336" s="917"/>
      <c r="AI1336" s="917"/>
      <c r="AJ1336" s="917"/>
      <c r="AK1336" s="917"/>
      <c r="AL1336" s="917"/>
      <c r="AM1336" s="917"/>
      <c r="AN1336" s="917"/>
      <c r="AO1336" s="918"/>
      <c r="AP1336" s="944"/>
      <c r="AQ1336" s="945"/>
      <c r="AR1336" s="945"/>
      <c r="AS1336" s="945"/>
      <c r="AT1336" s="941"/>
      <c r="AU1336" s="942"/>
      <c r="AV1336" s="942"/>
      <c r="AW1336" s="943"/>
    </row>
    <row r="1337" spans="1:49" ht="14.25" hidden="1" customHeight="1">
      <c r="A1337" s="931"/>
      <c r="B1337" s="919"/>
      <c r="C1337" s="920"/>
      <c r="D1337" s="920"/>
      <c r="E1337" s="920"/>
      <c r="F1337" s="920"/>
      <c r="G1337" s="920"/>
      <c r="H1337" s="920"/>
      <c r="I1337" s="920"/>
      <c r="J1337" s="920"/>
      <c r="K1337" s="920"/>
      <c r="L1337" s="920"/>
      <c r="M1337" s="920"/>
      <c r="N1337" s="920"/>
      <c r="O1337" s="920"/>
      <c r="P1337" s="920"/>
      <c r="Q1337" s="920"/>
      <c r="R1337" s="920"/>
      <c r="S1337" s="920"/>
      <c r="T1337" s="920"/>
      <c r="U1337" s="921"/>
      <c r="V1337" s="919"/>
      <c r="W1337" s="920"/>
      <c r="X1337" s="920"/>
      <c r="Y1337" s="920"/>
      <c r="Z1337" s="920"/>
      <c r="AA1337" s="920"/>
      <c r="AB1337" s="920"/>
      <c r="AC1337" s="920"/>
      <c r="AD1337" s="920"/>
      <c r="AE1337" s="920"/>
      <c r="AF1337" s="920"/>
      <c r="AG1337" s="920"/>
      <c r="AH1337" s="920"/>
      <c r="AI1337" s="920"/>
      <c r="AJ1337" s="920"/>
      <c r="AK1337" s="920"/>
      <c r="AL1337" s="920"/>
      <c r="AM1337" s="920"/>
      <c r="AN1337" s="920"/>
      <c r="AO1337" s="921"/>
      <c r="AP1337" s="946" t="str">
        <f t="array" aca="1" ref="AP1337" ca="1">IF(RepairsPhotoIdentifier187="","",IF(INDIRECT("PropertyInspectionCatagoryPhoto"&amp;RIGHT("0"&amp;RepairsPhotoIdentifier187,2))="","",INDIRECT("PropertyInspectionCatagoryPhoto"&amp;RIGHT("0"&amp;RepairsPhotoIdentifier187,2))))</f>
        <v/>
      </c>
      <c r="AQ1337" s="962"/>
      <c r="AR1337" s="962"/>
      <c r="AS1337" s="962"/>
      <c r="AT1337" s="962"/>
      <c r="AU1337" s="962"/>
      <c r="AV1337" s="962"/>
      <c r="AW1337" s="963"/>
    </row>
    <row r="1338" spans="1:49" ht="14.25" hidden="1" customHeight="1">
      <c r="A1338" s="931">
        <v>188</v>
      </c>
      <c r="B1338" s="913"/>
      <c r="C1338" s="914"/>
      <c r="D1338" s="914"/>
      <c r="E1338" s="914"/>
      <c r="F1338" s="914"/>
      <c r="G1338" s="914"/>
      <c r="H1338" s="914"/>
      <c r="I1338" s="914"/>
      <c r="J1338" s="914"/>
      <c r="K1338" s="914"/>
      <c r="L1338" s="914"/>
      <c r="M1338" s="914"/>
      <c r="N1338" s="914"/>
      <c r="O1338" s="914"/>
      <c r="P1338" s="914"/>
      <c r="Q1338" s="914"/>
      <c r="R1338" s="914"/>
      <c r="S1338" s="914"/>
      <c r="T1338" s="914"/>
      <c r="U1338" s="915"/>
      <c r="V1338" s="913"/>
      <c r="W1338" s="914"/>
      <c r="X1338" s="914"/>
      <c r="Y1338" s="914"/>
      <c r="Z1338" s="914"/>
      <c r="AA1338" s="914"/>
      <c r="AB1338" s="914"/>
      <c r="AC1338" s="914"/>
      <c r="AD1338" s="914"/>
      <c r="AE1338" s="914"/>
      <c r="AF1338" s="914"/>
      <c r="AG1338" s="914"/>
      <c r="AH1338" s="914"/>
      <c r="AI1338" s="914"/>
      <c r="AJ1338" s="914"/>
      <c r="AK1338" s="914"/>
      <c r="AL1338" s="914"/>
      <c r="AM1338" s="914"/>
      <c r="AN1338" s="914"/>
      <c r="AO1338" s="915"/>
      <c r="AP1338" s="450" t="s">
        <v>990</v>
      </c>
      <c r="AQ1338" s="451"/>
      <c r="AR1338" s="451"/>
      <c r="AS1338" s="452"/>
      <c r="AT1338" s="932"/>
      <c r="AU1338" s="933"/>
      <c r="AV1338" s="933"/>
      <c r="AW1338" s="934"/>
    </row>
    <row r="1339" spans="1:49" ht="14.25" hidden="1" customHeight="1">
      <c r="A1339" s="931"/>
      <c r="B1339" s="916"/>
      <c r="C1339" s="917"/>
      <c r="D1339" s="917"/>
      <c r="E1339" s="917"/>
      <c r="F1339" s="917"/>
      <c r="G1339" s="917"/>
      <c r="H1339" s="917"/>
      <c r="I1339" s="917"/>
      <c r="J1339" s="917"/>
      <c r="K1339" s="917"/>
      <c r="L1339" s="917"/>
      <c r="M1339" s="917"/>
      <c r="N1339" s="917"/>
      <c r="O1339" s="917"/>
      <c r="P1339" s="917"/>
      <c r="Q1339" s="917"/>
      <c r="R1339" s="917"/>
      <c r="S1339" s="917"/>
      <c r="T1339" s="917"/>
      <c r="U1339" s="918"/>
      <c r="V1339" s="916"/>
      <c r="W1339" s="917"/>
      <c r="X1339" s="917"/>
      <c r="Y1339" s="917"/>
      <c r="Z1339" s="917"/>
      <c r="AA1339" s="917"/>
      <c r="AB1339" s="917"/>
      <c r="AC1339" s="917"/>
      <c r="AD1339" s="917"/>
      <c r="AE1339" s="917"/>
      <c r="AF1339" s="917"/>
      <c r="AG1339" s="917"/>
      <c r="AH1339" s="917"/>
      <c r="AI1339" s="917"/>
      <c r="AJ1339" s="917"/>
      <c r="AK1339" s="917"/>
      <c r="AL1339" s="917"/>
      <c r="AM1339" s="917"/>
      <c r="AN1339" s="917"/>
      <c r="AO1339" s="918"/>
      <c r="AP1339" s="453" t="s">
        <v>991</v>
      </c>
      <c r="AQ1339" s="262"/>
      <c r="AR1339" s="262"/>
      <c r="AS1339" s="262"/>
      <c r="AT1339" s="910"/>
      <c r="AU1339" s="911"/>
      <c r="AV1339" s="911"/>
      <c r="AW1339" s="912"/>
    </row>
    <row r="1340" spans="1:49" ht="14.25" hidden="1" customHeight="1">
      <c r="A1340" s="931"/>
      <c r="B1340" s="916"/>
      <c r="C1340" s="917"/>
      <c r="D1340" s="917"/>
      <c r="E1340" s="917"/>
      <c r="F1340" s="917"/>
      <c r="G1340" s="917"/>
      <c r="H1340" s="917"/>
      <c r="I1340" s="917"/>
      <c r="J1340" s="917"/>
      <c r="K1340" s="917"/>
      <c r="L1340" s="917"/>
      <c r="M1340" s="917"/>
      <c r="N1340" s="917"/>
      <c r="O1340" s="917"/>
      <c r="P1340" s="917"/>
      <c r="Q1340" s="917"/>
      <c r="R1340" s="917"/>
      <c r="S1340" s="917"/>
      <c r="T1340" s="917"/>
      <c r="U1340" s="918"/>
      <c r="V1340" s="916"/>
      <c r="W1340" s="917"/>
      <c r="X1340" s="917"/>
      <c r="Y1340" s="917"/>
      <c r="Z1340" s="917"/>
      <c r="AA1340" s="917"/>
      <c r="AB1340" s="917"/>
      <c r="AC1340" s="917"/>
      <c r="AD1340" s="917"/>
      <c r="AE1340" s="917"/>
      <c r="AF1340" s="917"/>
      <c r="AG1340" s="917"/>
      <c r="AH1340" s="917"/>
      <c r="AI1340" s="917"/>
      <c r="AJ1340" s="917"/>
      <c r="AK1340" s="917"/>
      <c r="AL1340" s="917"/>
      <c r="AM1340" s="917"/>
      <c r="AN1340" s="917"/>
      <c r="AO1340" s="918"/>
      <c r="AP1340" s="935" t="s">
        <v>992</v>
      </c>
      <c r="AQ1340" s="936"/>
      <c r="AR1340" s="936"/>
      <c r="AS1340" s="937"/>
      <c r="AT1340" s="938"/>
      <c r="AU1340" s="939"/>
      <c r="AV1340" s="939"/>
      <c r="AW1340" s="940"/>
    </row>
    <row r="1341" spans="1:49" ht="14.25" hidden="1" customHeight="1">
      <c r="A1341" s="931"/>
      <c r="B1341" s="916"/>
      <c r="C1341" s="917"/>
      <c r="D1341" s="917"/>
      <c r="E1341" s="917"/>
      <c r="F1341" s="917"/>
      <c r="G1341" s="917"/>
      <c r="H1341" s="917"/>
      <c r="I1341" s="917"/>
      <c r="J1341" s="917"/>
      <c r="K1341" s="917"/>
      <c r="L1341" s="917"/>
      <c r="M1341" s="917"/>
      <c r="N1341" s="917"/>
      <c r="O1341" s="917"/>
      <c r="P1341" s="917"/>
      <c r="Q1341" s="917"/>
      <c r="R1341" s="917"/>
      <c r="S1341" s="917"/>
      <c r="T1341" s="917"/>
      <c r="U1341" s="918"/>
      <c r="V1341" s="916"/>
      <c r="W1341" s="917"/>
      <c r="X1341" s="917"/>
      <c r="Y1341" s="917"/>
      <c r="Z1341" s="917"/>
      <c r="AA1341" s="917"/>
      <c r="AB1341" s="917"/>
      <c r="AC1341" s="917"/>
      <c r="AD1341" s="917"/>
      <c r="AE1341" s="917"/>
      <c r="AF1341" s="917"/>
      <c r="AG1341" s="917"/>
      <c r="AH1341" s="917"/>
      <c r="AI1341" s="917"/>
      <c r="AJ1341" s="917"/>
      <c r="AK1341" s="917"/>
      <c r="AL1341" s="917"/>
      <c r="AM1341" s="917"/>
      <c r="AN1341" s="917"/>
      <c r="AO1341" s="918"/>
      <c r="AP1341" s="935"/>
      <c r="AQ1341" s="936"/>
      <c r="AR1341" s="936"/>
      <c r="AS1341" s="937"/>
      <c r="AT1341" s="941"/>
      <c r="AU1341" s="942"/>
      <c r="AV1341" s="942"/>
      <c r="AW1341" s="943"/>
    </row>
    <row r="1342" spans="1:49" ht="14.25" hidden="1" customHeight="1">
      <c r="A1342" s="931"/>
      <c r="B1342" s="916"/>
      <c r="C1342" s="917"/>
      <c r="D1342" s="917"/>
      <c r="E1342" s="917"/>
      <c r="F1342" s="917"/>
      <c r="G1342" s="917"/>
      <c r="H1342" s="917"/>
      <c r="I1342" s="917"/>
      <c r="J1342" s="917"/>
      <c r="K1342" s="917"/>
      <c r="L1342" s="917"/>
      <c r="M1342" s="917"/>
      <c r="N1342" s="917"/>
      <c r="O1342" s="917"/>
      <c r="P1342" s="917"/>
      <c r="Q1342" s="917"/>
      <c r="R1342" s="917"/>
      <c r="S1342" s="917"/>
      <c r="T1342" s="917"/>
      <c r="U1342" s="918"/>
      <c r="V1342" s="916"/>
      <c r="W1342" s="917"/>
      <c r="X1342" s="917"/>
      <c r="Y1342" s="917"/>
      <c r="Z1342" s="917"/>
      <c r="AA1342" s="917"/>
      <c r="AB1342" s="917"/>
      <c r="AC1342" s="917"/>
      <c r="AD1342" s="917"/>
      <c r="AE1342" s="917"/>
      <c r="AF1342" s="917"/>
      <c r="AG1342" s="917"/>
      <c r="AH1342" s="917"/>
      <c r="AI1342" s="917"/>
      <c r="AJ1342" s="917"/>
      <c r="AK1342" s="917"/>
      <c r="AL1342" s="917"/>
      <c r="AM1342" s="917"/>
      <c r="AN1342" s="917"/>
      <c r="AO1342" s="918"/>
      <c r="AP1342" s="944" t="s">
        <v>993</v>
      </c>
      <c r="AQ1342" s="945"/>
      <c r="AR1342" s="945"/>
      <c r="AS1342" s="945"/>
      <c r="AT1342" s="938"/>
      <c r="AU1342" s="939"/>
      <c r="AV1342" s="939"/>
      <c r="AW1342" s="940"/>
    </row>
    <row r="1343" spans="1:49" ht="14.25" hidden="1" customHeight="1">
      <c r="A1343" s="931"/>
      <c r="B1343" s="916"/>
      <c r="C1343" s="917"/>
      <c r="D1343" s="917"/>
      <c r="E1343" s="917"/>
      <c r="F1343" s="917"/>
      <c r="G1343" s="917"/>
      <c r="H1343" s="917"/>
      <c r="I1343" s="917"/>
      <c r="J1343" s="917"/>
      <c r="K1343" s="917"/>
      <c r="L1343" s="917"/>
      <c r="M1343" s="917"/>
      <c r="N1343" s="917"/>
      <c r="O1343" s="917"/>
      <c r="P1343" s="917"/>
      <c r="Q1343" s="917"/>
      <c r="R1343" s="917"/>
      <c r="S1343" s="917"/>
      <c r="T1343" s="917"/>
      <c r="U1343" s="918"/>
      <c r="V1343" s="916"/>
      <c r="W1343" s="917"/>
      <c r="X1343" s="917"/>
      <c r="Y1343" s="917"/>
      <c r="Z1343" s="917"/>
      <c r="AA1343" s="917"/>
      <c r="AB1343" s="917"/>
      <c r="AC1343" s="917"/>
      <c r="AD1343" s="917"/>
      <c r="AE1343" s="917"/>
      <c r="AF1343" s="917"/>
      <c r="AG1343" s="917"/>
      <c r="AH1343" s="917"/>
      <c r="AI1343" s="917"/>
      <c r="AJ1343" s="917"/>
      <c r="AK1343" s="917"/>
      <c r="AL1343" s="917"/>
      <c r="AM1343" s="917"/>
      <c r="AN1343" s="917"/>
      <c r="AO1343" s="918"/>
      <c r="AP1343" s="944"/>
      <c r="AQ1343" s="945"/>
      <c r="AR1343" s="945"/>
      <c r="AS1343" s="945"/>
      <c r="AT1343" s="941"/>
      <c r="AU1343" s="942"/>
      <c r="AV1343" s="942"/>
      <c r="AW1343" s="943"/>
    </row>
    <row r="1344" spans="1:49" ht="14.25" hidden="1" customHeight="1">
      <c r="A1344" s="931"/>
      <c r="B1344" s="919"/>
      <c r="C1344" s="920"/>
      <c r="D1344" s="920"/>
      <c r="E1344" s="920"/>
      <c r="F1344" s="920"/>
      <c r="G1344" s="920"/>
      <c r="H1344" s="920"/>
      <c r="I1344" s="920"/>
      <c r="J1344" s="920"/>
      <c r="K1344" s="920"/>
      <c r="L1344" s="920"/>
      <c r="M1344" s="920"/>
      <c r="N1344" s="920"/>
      <c r="O1344" s="920"/>
      <c r="P1344" s="920"/>
      <c r="Q1344" s="920"/>
      <c r="R1344" s="920"/>
      <c r="S1344" s="920"/>
      <c r="T1344" s="920"/>
      <c r="U1344" s="921"/>
      <c r="V1344" s="919"/>
      <c r="W1344" s="920"/>
      <c r="X1344" s="920"/>
      <c r="Y1344" s="920"/>
      <c r="Z1344" s="920"/>
      <c r="AA1344" s="920"/>
      <c r="AB1344" s="920"/>
      <c r="AC1344" s="920"/>
      <c r="AD1344" s="920"/>
      <c r="AE1344" s="920"/>
      <c r="AF1344" s="920"/>
      <c r="AG1344" s="920"/>
      <c r="AH1344" s="920"/>
      <c r="AI1344" s="920"/>
      <c r="AJ1344" s="920"/>
      <c r="AK1344" s="920"/>
      <c r="AL1344" s="920"/>
      <c r="AM1344" s="920"/>
      <c r="AN1344" s="920"/>
      <c r="AO1344" s="921"/>
      <c r="AP1344" s="946" t="str">
        <f t="array" aca="1" ref="AP1344" ca="1">IF(RepairsPhotoIdentifier188="","",IF(INDIRECT("PropertyInspectionCatagoryPhoto"&amp;RIGHT("0"&amp;RepairsPhotoIdentifier188,2))="","",INDIRECT("PropertyInspectionCatagoryPhoto"&amp;RIGHT("0"&amp;RepairsPhotoIdentifier188,2))))</f>
        <v/>
      </c>
      <c r="AQ1344" s="962"/>
      <c r="AR1344" s="962"/>
      <c r="AS1344" s="962"/>
      <c r="AT1344" s="962"/>
      <c r="AU1344" s="962"/>
      <c r="AV1344" s="962"/>
      <c r="AW1344" s="963"/>
    </row>
    <row r="1345" spans="1:49" ht="14.25" hidden="1" customHeight="1">
      <c r="A1345" s="931">
        <v>189</v>
      </c>
      <c r="B1345" s="913"/>
      <c r="C1345" s="914"/>
      <c r="D1345" s="914"/>
      <c r="E1345" s="914"/>
      <c r="F1345" s="914"/>
      <c r="G1345" s="914"/>
      <c r="H1345" s="914"/>
      <c r="I1345" s="914"/>
      <c r="J1345" s="914"/>
      <c r="K1345" s="914"/>
      <c r="L1345" s="914"/>
      <c r="M1345" s="914"/>
      <c r="N1345" s="914"/>
      <c r="O1345" s="914"/>
      <c r="P1345" s="914"/>
      <c r="Q1345" s="914"/>
      <c r="R1345" s="914"/>
      <c r="S1345" s="914"/>
      <c r="T1345" s="914"/>
      <c r="U1345" s="915"/>
      <c r="V1345" s="913"/>
      <c r="W1345" s="914"/>
      <c r="X1345" s="914"/>
      <c r="Y1345" s="914"/>
      <c r="Z1345" s="914"/>
      <c r="AA1345" s="914"/>
      <c r="AB1345" s="914"/>
      <c r="AC1345" s="914"/>
      <c r="AD1345" s="914"/>
      <c r="AE1345" s="914"/>
      <c r="AF1345" s="914"/>
      <c r="AG1345" s="914"/>
      <c r="AH1345" s="914"/>
      <c r="AI1345" s="914"/>
      <c r="AJ1345" s="914"/>
      <c r="AK1345" s="914"/>
      <c r="AL1345" s="914"/>
      <c r="AM1345" s="914"/>
      <c r="AN1345" s="914"/>
      <c r="AO1345" s="915"/>
      <c r="AP1345" s="450" t="s">
        <v>990</v>
      </c>
      <c r="AQ1345" s="451"/>
      <c r="AR1345" s="451"/>
      <c r="AS1345" s="452"/>
      <c r="AT1345" s="932"/>
      <c r="AU1345" s="933"/>
      <c r="AV1345" s="933"/>
      <c r="AW1345" s="934"/>
    </row>
    <row r="1346" spans="1:49" ht="14.25" hidden="1" customHeight="1">
      <c r="A1346" s="931"/>
      <c r="B1346" s="916"/>
      <c r="C1346" s="917"/>
      <c r="D1346" s="917"/>
      <c r="E1346" s="917"/>
      <c r="F1346" s="917"/>
      <c r="G1346" s="917"/>
      <c r="H1346" s="917"/>
      <c r="I1346" s="917"/>
      <c r="J1346" s="917"/>
      <c r="K1346" s="917"/>
      <c r="L1346" s="917"/>
      <c r="M1346" s="917"/>
      <c r="N1346" s="917"/>
      <c r="O1346" s="917"/>
      <c r="P1346" s="917"/>
      <c r="Q1346" s="917"/>
      <c r="R1346" s="917"/>
      <c r="S1346" s="917"/>
      <c r="T1346" s="917"/>
      <c r="U1346" s="918"/>
      <c r="V1346" s="916"/>
      <c r="W1346" s="917"/>
      <c r="X1346" s="917"/>
      <c r="Y1346" s="917"/>
      <c r="Z1346" s="917"/>
      <c r="AA1346" s="917"/>
      <c r="AB1346" s="917"/>
      <c r="AC1346" s="917"/>
      <c r="AD1346" s="917"/>
      <c r="AE1346" s="917"/>
      <c r="AF1346" s="917"/>
      <c r="AG1346" s="917"/>
      <c r="AH1346" s="917"/>
      <c r="AI1346" s="917"/>
      <c r="AJ1346" s="917"/>
      <c r="AK1346" s="917"/>
      <c r="AL1346" s="917"/>
      <c r="AM1346" s="917"/>
      <c r="AN1346" s="917"/>
      <c r="AO1346" s="918"/>
      <c r="AP1346" s="453" t="s">
        <v>994</v>
      </c>
      <c r="AQ1346" s="262"/>
      <c r="AR1346" s="262"/>
      <c r="AS1346" s="262"/>
      <c r="AT1346" s="910"/>
      <c r="AU1346" s="911"/>
      <c r="AV1346" s="911"/>
      <c r="AW1346" s="912"/>
    </row>
    <row r="1347" spans="1:49" ht="14.25" hidden="1" customHeight="1">
      <c r="A1347" s="931"/>
      <c r="B1347" s="916"/>
      <c r="C1347" s="917"/>
      <c r="D1347" s="917"/>
      <c r="E1347" s="917"/>
      <c r="F1347" s="917"/>
      <c r="G1347" s="917"/>
      <c r="H1347" s="917"/>
      <c r="I1347" s="917"/>
      <c r="J1347" s="917"/>
      <c r="K1347" s="917"/>
      <c r="L1347" s="917"/>
      <c r="M1347" s="917"/>
      <c r="N1347" s="917"/>
      <c r="O1347" s="917"/>
      <c r="P1347" s="917"/>
      <c r="Q1347" s="917"/>
      <c r="R1347" s="917"/>
      <c r="S1347" s="917"/>
      <c r="T1347" s="917"/>
      <c r="U1347" s="918"/>
      <c r="V1347" s="916"/>
      <c r="W1347" s="917"/>
      <c r="X1347" s="917"/>
      <c r="Y1347" s="917"/>
      <c r="Z1347" s="917"/>
      <c r="AA1347" s="917"/>
      <c r="AB1347" s="917"/>
      <c r="AC1347" s="917"/>
      <c r="AD1347" s="917"/>
      <c r="AE1347" s="917"/>
      <c r="AF1347" s="917"/>
      <c r="AG1347" s="917"/>
      <c r="AH1347" s="917"/>
      <c r="AI1347" s="917"/>
      <c r="AJ1347" s="917"/>
      <c r="AK1347" s="917"/>
      <c r="AL1347" s="917"/>
      <c r="AM1347" s="917"/>
      <c r="AN1347" s="917"/>
      <c r="AO1347" s="918"/>
      <c r="AP1347" s="935" t="s">
        <v>992</v>
      </c>
      <c r="AQ1347" s="936"/>
      <c r="AR1347" s="936"/>
      <c r="AS1347" s="937"/>
      <c r="AT1347" s="938"/>
      <c r="AU1347" s="939"/>
      <c r="AV1347" s="939"/>
      <c r="AW1347" s="940"/>
    </row>
    <row r="1348" spans="1:49" ht="14.25" hidden="1" customHeight="1">
      <c r="A1348" s="931"/>
      <c r="B1348" s="916"/>
      <c r="C1348" s="917"/>
      <c r="D1348" s="917"/>
      <c r="E1348" s="917"/>
      <c r="F1348" s="917"/>
      <c r="G1348" s="917"/>
      <c r="H1348" s="917"/>
      <c r="I1348" s="917"/>
      <c r="J1348" s="917"/>
      <c r="K1348" s="917"/>
      <c r="L1348" s="917"/>
      <c r="M1348" s="917"/>
      <c r="N1348" s="917"/>
      <c r="O1348" s="917"/>
      <c r="P1348" s="917"/>
      <c r="Q1348" s="917"/>
      <c r="R1348" s="917"/>
      <c r="S1348" s="917"/>
      <c r="T1348" s="917"/>
      <c r="U1348" s="918"/>
      <c r="V1348" s="916"/>
      <c r="W1348" s="917"/>
      <c r="X1348" s="917"/>
      <c r="Y1348" s="917"/>
      <c r="Z1348" s="917"/>
      <c r="AA1348" s="917"/>
      <c r="AB1348" s="917"/>
      <c r="AC1348" s="917"/>
      <c r="AD1348" s="917"/>
      <c r="AE1348" s="917"/>
      <c r="AF1348" s="917"/>
      <c r="AG1348" s="917"/>
      <c r="AH1348" s="917"/>
      <c r="AI1348" s="917"/>
      <c r="AJ1348" s="917"/>
      <c r="AK1348" s="917"/>
      <c r="AL1348" s="917"/>
      <c r="AM1348" s="917"/>
      <c r="AN1348" s="917"/>
      <c r="AO1348" s="918"/>
      <c r="AP1348" s="935"/>
      <c r="AQ1348" s="936"/>
      <c r="AR1348" s="936"/>
      <c r="AS1348" s="937"/>
      <c r="AT1348" s="941"/>
      <c r="AU1348" s="942"/>
      <c r="AV1348" s="942"/>
      <c r="AW1348" s="943"/>
    </row>
    <row r="1349" spans="1:49" ht="14.25" hidden="1" customHeight="1">
      <c r="A1349" s="931"/>
      <c r="B1349" s="916"/>
      <c r="C1349" s="917"/>
      <c r="D1349" s="917"/>
      <c r="E1349" s="917"/>
      <c r="F1349" s="917"/>
      <c r="G1349" s="917"/>
      <c r="H1349" s="917"/>
      <c r="I1349" s="917"/>
      <c r="J1349" s="917"/>
      <c r="K1349" s="917"/>
      <c r="L1349" s="917"/>
      <c r="M1349" s="917"/>
      <c r="N1349" s="917"/>
      <c r="O1349" s="917"/>
      <c r="P1349" s="917"/>
      <c r="Q1349" s="917"/>
      <c r="R1349" s="917"/>
      <c r="S1349" s="917"/>
      <c r="T1349" s="917"/>
      <c r="U1349" s="918"/>
      <c r="V1349" s="916"/>
      <c r="W1349" s="917"/>
      <c r="X1349" s="917"/>
      <c r="Y1349" s="917"/>
      <c r="Z1349" s="917"/>
      <c r="AA1349" s="917"/>
      <c r="AB1349" s="917"/>
      <c r="AC1349" s="917"/>
      <c r="AD1349" s="917"/>
      <c r="AE1349" s="917"/>
      <c r="AF1349" s="917"/>
      <c r="AG1349" s="917"/>
      <c r="AH1349" s="917"/>
      <c r="AI1349" s="917"/>
      <c r="AJ1349" s="917"/>
      <c r="AK1349" s="917"/>
      <c r="AL1349" s="917"/>
      <c r="AM1349" s="917"/>
      <c r="AN1349" s="917"/>
      <c r="AO1349" s="918"/>
      <c r="AP1349" s="944" t="s">
        <v>993</v>
      </c>
      <c r="AQ1349" s="945"/>
      <c r="AR1349" s="945"/>
      <c r="AS1349" s="945"/>
      <c r="AT1349" s="938"/>
      <c r="AU1349" s="939"/>
      <c r="AV1349" s="939"/>
      <c r="AW1349" s="940"/>
    </row>
    <row r="1350" spans="1:49" ht="14.25" hidden="1" customHeight="1">
      <c r="A1350" s="931"/>
      <c r="B1350" s="916"/>
      <c r="C1350" s="917"/>
      <c r="D1350" s="917"/>
      <c r="E1350" s="917"/>
      <c r="F1350" s="917"/>
      <c r="G1350" s="917"/>
      <c r="H1350" s="917"/>
      <c r="I1350" s="917"/>
      <c r="J1350" s="917"/>
      <c r="K1350" s="917"/>
      <c r="L1350" s="917"/>
      <c r="M1350" s="917"/>
      <c r="N1350" s="917"/>
      <c r="O1350" s="917"/>
      <c r="P1350" s="917"/>
      <c r="Q1350" s="917"/>
      <c r="R1350" s="917"/>
      <c r="S1350" s="917"/>
      <c r="T1350" s="917"/>
      <c r="U1350" s="918"/>
      <c r="V1350" s="916"/>
      <c r="W1350" s="917"/>
      <c r="X1350" s="917"/>
      <c r="Y1350" s="917"/>
      <c r="Z1350" s="917"/>
      <c r="AA1350" s="917"/>
      <c r="AB1350" s="917"/>
      <c r="AC1350" s="917"/>
      <c r="AD1350" s="917"/>
      <c r="AE1350" s="917"/>
      <c r="AF1350" s="917"/>
      <c r="AG1350" s="917"/>
      <c r="AH1350" s="917"/>
      <c r="AI1350" s="917"/>
      <c r="AJ1350" s="917"/>
      <c r="AK1350" s="917"/>
      <c r="AL1350" s="917"/>
      <c r="AM1350" s="917"/>
      <c r="AN1350" s="917"/>
      <c r="AO1350" s="918"/>
      <c r="AP1350" s="944"/>
      <c r="AQ1350" s="945"/>
      <c r="AR1350" s="945"/>
      <c r="AS1350" s="945"/>
      <c r="AT1350" s="941"/>
      <c r="AU1350" s="942"/>
      <c r="AV1350" s="942"/>
      <c r="AW1350" s="943"/>
    </row>
    <row r="1351" spans="1:49" ht="14.25" hidden="1" customHeight="1">
      <c r="A1351" s="931"/>
      <c r="B1351" s="919"/>
      <c r="C1351" s="920"/>
      <c r="D1351" s="920"/>
      <c r="E1351" s="920"/>
      <c r="F1351" s="920"/>
      <c r="G1351" s="920"/>
      <c r="H1351" s="920"/>
      <c r="I1351" s="920"/>
      <c r="J1351" s="920"/>
      <c r="K1351" s="920"/>
      <c r="L1351" s="920"/>
      <c r="M1351" s="920"/>
      <c r="N1351" s="920"/>
      <c r="O1351" s="920"/>
      <c r="P1351" s="920"/>
      <c r="Q1351" s="920"/>
      <c r="R1351" s="920"/>
      <c r="S1351" s="920"/>
      <c r="T1351" s="920"/>
      <c r="U1351" s="921"/>
      <c r="V1351" s="919"/>
      <c r="W1351" s="920"/>
      <c r="X1351" s="920"/>
      <c r="Y1351" s="920"/>
      <c r="Z1351" s="920"/>
      <c r="AA1351" s="920"/>
      <c r="AB1351" s="920"/>
      <c r="AC1351" s="920"/>
      <c r="AD1351" s="920"/>
      <c r="AE1351" s="920"/>
      <c r="AF1351" s="920"/>
      <c r="AG1351" s="920"/>
      <c r="AH1351" s="920"/>
      <c r="AI1351" s="920"/>
      <c r="AJ1351" s="920"/>
      <c r="AK1351" s="920"/>
      <c r="AL1351" s="920"/>
      <c r="AM1351" s="920"/>
      <c r="AN1351" s="920"/>
      <c r="AO1351" s="921"/>
      <c r="AP1351" s="946" t="str">
        <f t="array" aca="1" ref="AP1351" ca="1">IF(RepairsPhotoIdentifier189="","",IF(INDIRECT("PropertyInspectionCatagoryPhoto"&amp;RIGHT("0"&amp;RepairsPhotoIdentifier189,2))="","",INDIRECT("PropertyInspectionCatagoryPhoto"&amp;RIGHT("0"&amp;RepairsPhotoIdentifier189,2))))</f>
        <v/>
      </c>
      <c r="AQ1351" s="962"/>
      <c r="AR1351" s="962"/>
      <c r="AS1351" s="962"/>
      <c r="AT1351" s="962"/>
      <c r="AU1351" s="962"/>
      <c r="AV1351" s="962"/>
      <c r="AW1351" s="963"/>
    </row>
    <row r="1352" spans="1:49" ht="14.25" hidden="1" customHeight="1">
      <c r="A1352" s="931">
        <v>190</v>
      </c>
      <c r="B1352" s="913"/>
      <c r="C1352" s="914"/>
      <c r="D1352" s="914"/>
      <c r="E1352" s="914"/>
      <c r="F1352" s="914"/>
      <c r="G1352" s="914"/>
      <c r="H1352" s="914"/>
      <c r="I1352" s="914"/>
      <c r="J1352" s="914"/>
      <c r="K1352" s="914"/>
      <c r="L1352" s="914"/>
      <c r="M1352" s="914"/>
      <c r="N1352" s="914"/>
      <c r="O1352" s="914"/>
      <c r="P1352" s="914"/>
      <c r="Q1352" s="914"/>
      <c r="R1352" s="914"/>
      <c r="S1352" s="914"/>
      <c r="T1352" s="914"/>
      <c r="U1352" s="915"/>
      <c r="V1352" s="913"/>
      <c r="W1352" s="914"/>
      <c r="X1352" s="914"/>
      <c r="Y1352" s="914"/>
      <c r="Z1352" s="914"/>
      <c r="AA1352" s="914"/>
      <c r="AB1352" s="914"/>
      <c r="AC1352" s="914"/>
      <c r="AD1352" s="914"/>
      <c r="AE1352" s="914"/>
      <c r="AF1352" s="914"/>
      <c r="AG1352" s="914"/>
      <c r="AH1352" s="914"/>
      <c r="AI1352" s="914"/>
      <c r="AJ1352" s="914"/>
      <c r="AK1352" s="914"/>
      <c r="AL1352" s="914"/>
      <c r="AM1352" s="914"/>
      <c r="AN1352" s="914"/>
      <c r="AO1352" s="915"/>
      <c r="AP1352" s="450" t="s">
        <v>990</v>
      </c>
      <c r="AQ1352" s="451"/>
      <c r="AR1352" s="451"/>
      <c r="AS1352" s="452"/>
      <c r="AT1352" s="932"/>
      <c r="AU1352" s="933"/>
      <c r="AV1352" s="933"/>
      <c r="AW1352" s="934"/>
    </row>
    <row r="1353" spans="1:49" ht="14.25" hidden="1" customHeight="1">
      <c r="A1353" s="931"/>
      <c r="B1353" s="916"/>
      <c r="C1353" s="917"/>
      <c r="D1353" s="917"/>
      <c r="E1353" s="917"/>
      <c r="F1353" s="917"/>
      <c r="G1353" s="917"/>
      <c r="H1353" s="917"/>
      <c r="I1353" s="917"/>
      <c r="J1353" s="917"/>
      <c r="K1353" s="917"/>
      <c r="L1353" s="917"/>
      <c r="M1353" s="917"/>
      <c r="N1353" s="917"/>
      <c r="O1353" s="917"/>
      <c r="P1353" s="917"/>
      <c r="Q1353" s="917"/>
      <c r="R1353" s="917"/>
      <c r="S1353" s="917"/>
      <c r="T1353" s="917"/>
      <c r="U1353" s="918"/>
      <c r="V1353" s="916"/>
      <c r="W1353" s="917"/>
      <c r="X1353" s="917"/>
      <c r="Y1353" s="917"/>
      <c r="Z1353" s="917"/>
      <c r="AA1353" s="917"/>
      <c r="AB1353" s="917"/>
      <c r="AC1353" s="917"/>
      <c r="AD1353" s="917"/>
      <c r="AE1353" s="917"/>
      <c r="AF1353" s="917"/>
      <c r="AG1353" s="917"/>
      <c r="AH1353" s="917"/>
      <c r="AI1353" s="917"/>
      <c r="AJ1353" s="917"/>
      <c r="AK1353" s="917"/>
      <c r="AL1353" s="917"/>
      <c r="AM1353" s="917"/>
      <c r="AN1353" s="917"/>
      <c r="AO1353" s="918"/>
      <c r="AP1353" s="453" t="s">
        <v>991</v>
      </c>
      <c r="AQ1353" s="262"/>
      <c r="AR1353" s="262"/>
      <c r="AS1353" s="262"/>
      <c r="AT1353" s="910"/>
      <c r="AU1353" s="911"/>
      <c r="AV1353" s="911"/>
      <c r="AW1353" s="912"/>
    </row>
    <row r="1354" spans="1:49" ht="14.25" hidden="1" customHeight="1">
      <c r="A1354" s="931"/>
      <c r="B1354" s="916"/>
      <c r="C1354" s="917"/>
      <c r="D1354" s="917"/>
      <c r="E1354" s="917"/>
      <c r="F1354" s="917"/>
      <c r="G1354" s="917"/>
      <c r="H1354" s="917"/>
      <c r="I1354" s="917"/>
      <c r="J1354" s="917"/>
      <c r="K1354" s="917"/>
      <c r="L1354" s="917"/>
      <c r="M1354" s="917"/>
      <c r="N1354" s="917"/>
      <c r="O1354" s="917"/>
      <c r="P1354" s="917"/>
      <c r="Q1354" s="917"/>
      <c r="R1354" s="917"/>
      <c r="S1354" s="917"/>
      <c r="T1354" s="917"/>
      <c r="U1354" s="918"/>
      <c r="V1354" s="916"/>
      <c r="W1354" s="917"/>
      <c r="X1354" s="917"/>
      <c r="Y1354" s="917"/>
      <c r="Z1354" s="917"/>
      <c r="AA1354" s="917"/>
      <c r="AB1354" s="917"/>
      <c r="AC1354" s="917"/>
      <c r="AD1354" s="917"/>
      <c r="AE1354" s="917"/>
      <c r="AF1354" s="917"/>
      <c r="AG1354" s="917"/>
      <c r="AH1354" s="917"/>
      <c r="AI1354" s="917"/>
      <c r="AJ1354" s="917"/>
      <c r="AK1354" s="917"/>
      <c r="AL1354" s="917"/>
      <c r="AM1354" s="917"/>
      <c r="AN1354" s="917"/>
      <c r="AO1354" s="918"/>
      <c r="AP1354" s="935" t="s">
        <v>992</v>
      </c>
      <c r="AQ1354" s="936"/>
      <c r="AR1354" s="936"/>
      <c r="AS1354" s="937"/>
      <c r="AT1354" s="938"/>
      <c r="AU1354" s="939"/>
      <c r="AV1354" s="939"/>
      <c r="AW1354" s="940"/>
    </row>
    <row r="1355" spans="1:49" ht="14.25" hidden="1" customHeight="1">
      <c r="A1355" s="931"/>
      <c r="B1355" s="916"/>
      <c r="C1355" s="917"/>
      <c r="D1355" s="917"/>
      <c r="E1355" s="917"/>
      <c r="F1355" s="917"/>
      <c r="G1355" s="917"/>
      <c r="H1355" s="917"/>
      <c r="I1355" s="917"/>
      <c r="J1355" s="917"/>
      <c r="K1355" s="917"/>
      <c r="L1355" s="917"/>
      <c r="M1355" s="917"/>
      <c r="N1355" s="917"/>
      <c r="O1355" s="917"/>
      <c r="P1355" s="917"/>
      <c r="Q1355" s="917"/>
      <c r="R1355" s="917"/>
      <c r="S1355" s="917"/>
      <c r="T1355" s="917"/>
      <c r="U1355" s="918"/>
      <c r="V1355" s="916"/>
      <c r="W1355" s="917"/>
      <c r="X1355" s="917"/>
      <c r="Y1355" s="917"/>
      <c r="Z1355" s="917"/>
      <c r="AA1355" s="917"/>
      <c r="AB1355" s="917"/>
      <c r="AC1355" s="917"/>
      <c r="AD1355" s="917"/>
      <c r="AE1355" s="917"/>
      <c r="AF1355" s="917"/>
      <c r="AG1355" s="917"/>
      <c r="AH1355" s="917"/>
      <c r="AI1355" s="917"/>
      <c r="AJ1355" s="917"/>
      <c r="AK1355" s="917"/>
      <c r="AL1355" s="917"/>
      <c r="AM1355" s="917"/>
      <c r="AN1355" s="917"/>
      <c r="AO1355" s="918"/>
      <c r="AP1355" s="935"/>
      <c r="AQ1355" s="936"/>
      <c r="AR1355" s="936"/>
      <c r="AS1355" s="937"/>
      <c r="AT1355" s="941"/>
      <c r="AU1355" s="942"/>
      <c r="AV1355" s="942"/>
      <c r="AW1355" s="943"/>
    </row>
    <row r="1356" spans="1:49" ht="14.25" hidden="1" customHeight="1">
      <c r="A1356" s="931"/>
      <c r="B1356" s="916"/>
      <c r="C1356" s="917"/>
      <c r="D1356" s="917"/>
      <c r="E1356" s="917"/>
      <c r="F1356" s="917"/>
      <c r="G1356" s="917"/>
      <c r="H1356" s="917"/>
      <c r="I1356" s="917"/>
      <c r="J1356" s="917"/>
      <c r="K1356" s="917"/>
      <c r="L1356" s="917"/>
      <c r="M1356" s="917"/>
      <c r="N1356" s="917"/>
      <c r="O1356" s="917"/>
      <c r="P1356" s="917"/>
      <c r="Q1356" s="917"/>
      <c r="R1356" s="917"/>
      <c r="S1356" s="917"/>
      <c r="T1356" s="917"/>
      <c r="U1356" s="918"/>
      <c r="V1356" s="916"/>
      <c r="W1356" s="917"/>
      <c r="X1356" s="917"/>
      <c r="Y1356" s="917"/>
      <c r="Z1356" s="917"/>
      <c r="AA1356" s="917"/>
      <c r="AB1356" s="917"/>
      <c r="AC1356" s="917"/>
      <c r="AD1356" s="917"/>
      <c r="AE1356" s="917"/>
      <c r="AF1356" s="917"/>
      <c r="AG1356" s="917"/>
      <c r="AH1356" s="917"/>
      <c r="AI1356" s="917"/>
      <c r="AJ1356" s="917"/>
      <c r="AK1356" s="917"/>
      <c r="AL1356" s="917"/>
      <c r="AM1356" s="917"/>
      <c r="AN1356" s="917"/>
      <c r="AO1356" s="918"/>
      <c r="AP1356" s="944" t="s">
        <v>993</v>
      </c>
      <c r="AQ1356" s="945"/>
      <c r="AR1356" s="945"/>
      <c r="AS1356" s="945"/>
      <c r="AT1356" s="938"/>
      <c r="AU1356" s="939"/>
      <c r="AV1356" s="939"/>
      <c r="AW1356" s="940"/>
    </row>
    <row r="1357" spans="1:49" ht="14.25" hidden="1" customHeight="1">
      <c r="A1357" s="931"/>
      <c r="B1357" s="916"/>
      <c r="C1357" s="917"/>
      <c r="D1357" s="917"/>
      <c r="E1357" s="917"/>
      <c r="F1357" s="917"/>
      <c r="G1357" s="917"/>
      <c r="H1357" s="917"/>
      <c r="I1357" s="917"/>
      <c r="J1357" s="917"/>
      <c r="K1357" s="917"/>
      <c r="L1357" s="917"/>
      <c r="M1357" s="917"/>
      <c r="N1357" s="917"/>
      <c r="O1357" s="917"/>
      <c r="P1357" s="917"/>
      <c r="Q1357" s="917"/>
      <c r="R1357" s="917"/>
      <c r="S1357" s="917"/>
      <c r="T1357" s="917"/>
      <c r="U1357" s="918"/>
      <c r="V1357" s="916"/>
      <c r="W1357" s="917"/>
      <c r="X1357" s="917"/>
      <c r="Y1357" s="917"/>
      <c r="Z1357" s="917"/>
      <c r="AA1357" s="917"/>
      <c r="AB1357" s="917"/>
      <c r="AC1357" s="917"/>
      <c r="AD1357" s="917"/>
      <c r="AE1357" s="917"/>
      <c r="AF1357" s="917"/>
      <c r="AG1357" s="917"/>
      <c r="AH1357" s="917"/>
      <c r="AI1357" s="917"/>
      <c r="AJ1357" s="917"/>
      <c r="AK1357" s="917"/>
      <c r="AL1357" s="917"/>
      <c r="AM1357" s="917"/>
      <c r="AN1357" s="917"/>
      <c r="AO1357" s="918"/>
      <c r="AP1357" s="944"/>
      <c r="AQ1357" s="945"/>
      <c r="AR1357" s="945"/>
      <c r="AS1357" s="945"/>
      <c r="AT1357" s="941"/>
      <c r="AU1357" s="942"/>
      <c r="AV1357" s="942"/>
      <c r="AW1357" s="943"/>
    </row>
    <row r="1358" spans="1:49" ht="14.25" hidden="1" customHeight="1">
      <c r="A1358" s="931"/>
      <c r="B1358" s="919"/>
      <c r="C1358" s="920"/>
      <c r="D1358" s="920"/>
      <c r="E1358" s="920"/>
      <c r="F1358" s="920"/>
      <c r="G1358" s="920"/>
      <c r="H1358" s="920"/>
      <c r="I1358" s="920"/>
      <c r="J1358" s="920"/>
      <c r="K1358" s="920"/>
      <c r="L1358" s="920"/>
      <c r="M1358" s="920"/>
      <c r="N1358" s="920"/>
      <c r="O1358" s="920"/>
      <c r="P1358" s="920"/>
      <c r="Q1358" s="920"/>
      <c r="R1358" s="920"/>
      <c r="S1358" s="920"/>
      <c r="T1358" s="920"/>
      <c r="U1358" s="921"/>
      <c r="V1358" s="919"/>
      <c r="W1358" s="920"/>
      <c r="X1358" s="920"/>
      <c r="Y1358" s="920"/>
      <c r="Z1358" s="920"/>
      <c r="AA1358" s="920"/>
      <c r="AB1358" s="920"/>
      <c r="AC1358" s="920"/>
      <c r="AD1358" s="920"/>
      <c r="AE1358" s="920"/>
      <c r="AF1358" s="920"/>
      <c r="AG1358" s="920"/>
      <c r="AH1358" s="920"/>
      <c r="AI1358" s="920"/>
      <c r="AJ1358" s="920"/>
      <c r="AK1358" s="920"/>
      <c r="AL1358" s="920"/>
      <c r="AM1358" s="920"/>
      <c r="AN1358" s="920"/>
      <c r="AO1358" s="921"/>
      <c r="AP1358" s="946" t="str">
        <f t="array" aca="1" ref="AP1358" ca="1">IF(RepairsPhotoIdentifier190="","",IF(INDIRECT("PropertyInspectionCatagoryPhoto"&amp;RIGHT("0"&amp;RepairsPhotoIdentifier190,2))="","",INDIRECT("PropertyInspectionCatagoryPhoto"&amp;RIGHT("0"&amp;RepairsPhotoIdentifier190,2))))</f>
        <v/>
      </c>
      <c r="AQ1358" s="962"/>
      <c r="AR1358" s="962"/>
      <c r="AS1358" s="962"/>
      <c r="AT1358" s="962"/>
      <c r="AU1358" s="962"/>
      <c r="AV1358" s="962"/>
      <c r="AW1358" s="963"/>
    </row>
    <row r="1359" spans="1:49" ht="14.25" hidden="1" customHeight="1">
      <c r="A1359" s="931">
        <v>191</v>
      </c>
      <c r="B1359" s="913"/>
      <c r="C1359" s="914"/>
      <c r="D1359" s="914"/>
      <c r="E1359" s="914"/>
      <c r="F1359" s="914"/>
      <c r="G1359" s="914"/>
      <c r="H1359" s="914"/>
      <c r="I1359" s="914"/>
      <c r="J1359" s="914"/>
      <c r="K1359" s="914"/>
      <c r="L1359" s="914"/>
      <c r="M1359" s="914"/>
      <c r="N1359" s="914"/>
      <c r="O1359" s="914"/>
      <c r="P1359" s="914"/>
      <c r="Q1359" s="914"/>
      <c r="R1359" s="914"/>
      <c r="S1359" s="914"/>
      <c r="T1359" s="914"/>
      <c r="U1359" s="915"/>
      <c r="V1359" s="913"/>
      <c r="W1359" s="914"/>
      <c r="X1359" s="914"/>
      <c r="Y1359" s="914"/>
      <c r="Z1359" s="914"/>
      <c r="AA1359" s="914"/>
      <c r="AB1359" s="914"/>
      <c r="AC1359" s="914"/>
      <c r="AD1359" s="914"/>
      <c r="AE1359" s="914"/>
      <c r="AF1359" s="914"/>
      <c r="AG1359" s="914"/>
      <c r="AH1359" s="914"/>
      <c r="AI1359" s="914"/>
      <c r="AJ1359" s="914"/>
      <c r="AK1359" s="914"/>
      <c r="AL1359" s="914"/>
      <c r="AM1359" s="914"/>
      <c r="AN1359" s="914"/>
      <c r="AO1359" s="915"/>
      <c r="AP1359" s="450" t="s">
        <v>990</v>
      </c>
      <c r="AQ1359" s="451"/>
      <c r="AR1359" s="451"/>
      <c r="AS1359" s="452"/>
      <c r="AT1359" s="932"/>
      <c r="AU1359" s="933"/>
      <c r="AV1359" s="933"/>
      <c r="AW1359" s="934"/>
    </row>
    <row r="1360" spans="1:49" ht="14.25" hidden="1" customHeight="1">
      <c r="A1360" s="931"/>
      <c r="B1360" s="916"/>
      <c r="C1360" s="917"/>
      <c r="D1360" s="917"/>
      <c r="E1360" s="917"/>
      <c r="F1360" s="917"/>
      <c r="G1360" s="917"/>
      <c r="H1360" s="917"/>
      <c r="I1360" s="917"/>
      <c r="J1360" s="917"/>
      <c r="K1360" s="917"/>
      <c r="L1360" s="917"/>
      <c r="M1360" s="917"/>
      <c r="N1360" s="917"/>
      <c r="O1360" s="917"/>
      <c r="P1360" s="917"/>
      <c r="Q1360" s="917"/>
      <c r="R1360" s="917"/>
      <c r="S1360" s="917"/>
      <c r="T1360" s="917"/>
      <c r="U1360" s="918"/>
      <c r="V1360" s="916"/>
      <c r="W1360" s="917"/>
      <c r="X1360" s="917"/>
      <c r="Y1360" s="917"/>
      <c r="Z1360" s="917"/>
      <c r="AA1360" s="917"/>
      <c r="AB1360" s="917"/>
      <c r="AC1360" s="917"/>
      <c r="AD1360" s="917"/>
      <c r="AE1360" s="917"/>
      <c r="AF1360" s="917"/>
      <c r="AG1360" s="917"/>
      <c r="AH1360" s="917"/>
      <c r="AI1360" s="917"/>
      <c r="AJ1360" s="917"/>
      <c r="AK1360" s="917"/>
      <c r="AL1360" s="917"/>
      <c r="AM1360" s="917"/>
      <c r="AN1360" s="917"/>
      <c r="AO1360" s="918"/>
      <c r="AP1360" s="453" t="s">
        <v>994</v>
      </c>
      <c r="AQ1360" s="262"/>
      <c r="AR1360" s="262"/>
      <c r="AS1360" s="262"/>
      <c r="AT1360" s="910"/>
      <c r="AU1360" s="911"/>
      <c r="AV1360" s="911"/>
      <c r="AW1360" s="912"/>
    </row>
    <row r="1361" spans="1:49" ht="14.25" hidden="1" customHeight="1">
      <c r="A1361" s="931"/>
      <c r="B1361" s="916"/>
      <c r="C1361" s="917"/>
      <c r="D1361" s="917"/>
      <c r="E1361" s="917"/>
      <c r="F1361" s="917"/>
      <c r="G1361" s="917"/>
      <c r="H1361" s="917"/>
      <c r="I1361" s="917"/>
      <c r="J1361" s="917"/>
      <c r="K1361" s="917"/>
      <c r="L1361" s="917"/>
      <c r="M1361" s="917"/>
      <c r="N1361" s="917"/>
      <c r="O1361" s="917"/>
      <c r="P1361" s="917"/>
      <c r="Q1361" s="917"/>
      <c r="R1361" s="917"/>
      <c r="S1361" s="917"/>
      <c r="T1361" s="917"/>
      <c r="U1361" s="918"/>
      <c r="V1361" s="916"/>
      <c r="W1361" s="917"/>
      <c r="X1361" s="917"/>
      <c r="Y1361" s="917"/>
      <c r="Z1361" s="917"/>
      <c r="AA1361" s="917"/>
      <c r="AB1361" s="917"/>
      <c r="AC1361" s="917"/>
      <c r="AD1361" s="917"/>
      <c r="AE1361" s="917"/>
      <c r="AF1361" s="917"/>
      <c r="AG1361" s="917"/>
      <c r="AH1361" s="917"/>
      <c r="AI1361" s="917"/>
      <c r="AJ1361" s="917"/>
      <c r="AK1361" s="917"/>
      <c r="AL1361" s="917"/>
      <c r="AM1361" s="917"/>
      <c r="AN1361" s="917"/>
      <c r="AO1361" s="918"/>
      <c r="AP1361" s="935" t="s">
        <v>992</v>
      </c>
      <c r="AQ1361" s="936"/>
      <c r="AR1361" s="936"/>
      <c r="AS1361" s="937"/>
      <c r="AT1361" s="938"/>
      <c r="AU1361" s="939"/>
      <c r="AV1361" s="939"/>
      <c r="AW1361" s="940"/>
    </row>
    <row r="1362" spans="1:49" ht="14.25" hidden="1" customHeight="1">
      <c r="A1362" s="931"/>
      <c r="B1362" s="916"/>
      <c r="C1362" s="917"/>
      <c r="D1362" s="917"/>
      <c r="E1362" s="917"/>
      <c r="F1362" s="917"/>
      <c r="G1362" s="917"/>
      <c r="H1362" s="917"/>
      <c r="I1362" s="917"/>
      <c r="J1362" s="917"/>
      <c r="K1362" s="917"/>
      <c r="L1362" s="917"/>
      <c r="M1362" s="917"/>
      <c r="N1362" s="917"/>
      <c r="O1362" s="917"/>
      <c r="P1362" s="917"/>
      <c r="Q1362" s="917"/>
      <c r="R1362" s="917"/>
      <c r="S1362" s="917"/>
      <c r="T1362" s="917"/>
      <c r="U1362" s="918"/>
      <c r="V1362" s="916"/>
      <c r="W1362" s="917"/>
      <c r="X1362" s="917"/>
      <c r="Y1362" s="917"/>
      <c r="Z1362" s="917"/>
      <c r="AA1362" s="917"/>
      <c r="AB1362" s="917"/>
      <c r="AC1362" s="917"/>
      <c r="AD1362" s="917"/>
      <c r="AE1362" s="917"/>
      <c r="AF1362" s="917"/>
      <c r="AG1362" s="917"/>
      <c r="AH1362" s="917"/>
      <c r="AI1362" s="917"/>
      <c r="AJ1362" s="917"/>
      <c r="AK1362" s="917"/>
      <c r="AL1362" s="917"/>
      <c r="AM1362" s="917"/>
      <c r="AN1362" s="917"/>
      <c r="AO1362" s="918"/>
      <c r="AP1362" s="935"/>
      <c r="AQ1362" s="936"/>
      <c r="AR1362" s="936"/>
      <c r="AS1362" s="937"/>
      <c r="AT1362" s="941"/>
      <c r="AU1362" s="942"/>
      <c r="AV1362" s="942"/>
      <c r="AW1362" s="943"/>
    </row>
    <row r="1363" spans="1:49" ht="14.25" hidden="1" customHeight="1">
      <c r="A1363" s="931"/>
      <c r="B1363" s="916"/>
      <c r="C1363" s="917"/>
      <c r="D1363" s="917"/>
      <c r="E1363" s="917"/>
      <c r="F1363" s="917"/>
      <c r="G1363" s="917"/>
      <c r="H1363" s="917"/>
      <c r="I1363" s="917"/>
      <c r="J1363" s="917"/>
      <c r="K1363" s="917"/>
      <c r="L1363" s="917"/>
      <c r="M1363" s="917"/>
      <c r="N1363" s="917"/>
      <c r="O1363" s="917"/>
      <c r="P1363" s="917"/>
      <c r="Q1363" s="917"/>
      <c r="R1363" s="917"/>
      <c r="S1363" s="917"/>
      <c r="T1363" s="917"/>
      <c r="U1363" s="918"/>
      <c r="V1363" s="916"/>
      <c r="W1363" s="917"/>
      <c r="X1363" s="917"/>
      <c r="Y1363" s="917"/>
      <c r="Z1363" s="917"/>
      <c r="AA1363" s="917"/>
      <c r="AB1363" s="917"/>
      <c r="AC1363" s="917"/>
      <c r="AD1363" s="917"/>
      <c r="AE1363" s="917"/>
      <c r="AF1363" s="917"/>
      <c r="AG1363" s="917"/>
      <c r="AH1363" s="917"/>
      <c r="AI1363" s="917"/>
      <c r="AJ1363" s="917"/>
      <c r="AK1363" s="917"/>
      <c r="AL1363" s="917"/>
      <c r="AM1363" s="917"/>
      <c r="AN1363" s="917"/>
      <c r="AO1363" s="918"/>
      <c r="AP1363" s="944" t="s">
        <v>993</v>
      </c>
      <c r="AQ1363" s="945"/>
      <c r="AR1363" s="945"/>
      <c r="AS1363" s="945"/>
      <c r="AT1363" s="938"/>
      <c r="AU1363" s="939"/>
      <c r="AV1363" s="939"/>
      <c r="AW1363" s="940"/>
    </row>
    <row r="1364" spans="1:49" ht="14.25" hidden="1" customHeight="1">
      <c r="A1364" s="931"/>
      <c r="B1364" s="916"/>
      <c r="C1364" s="917"/>
      <c r="D1364" s="917"/>
      <c r="E1364" s="917"/>
      <c r="F1364" s="917"/>
      <c r="G1364" s="917"/>
      <c r="H1364" s="917"/>
      <c r="I1364" s="917"/>
      <c r="J1364" s="917"/>
      <c r="K1364" s="917"/>
      <c r="L1364" s="917"/>
      <c r="M1364" s="917"/>
      <c r="N1364" s="917"/>
      <c r="O1364" s="917"/>
      <c r="P1364" s="917"/>
      <c r="Q1364" s="917"/>
      <c r="R1364" s="917"/>
      <c r="S1364" s="917"/>
      <c r="T1364" s="917"/>
      <c r="U1364" s="918"/>
      <c r="V1364" s="916"/>
      <c r="W1364" s="917"/>
      <c r="X1364" s="917"/>
      <c r="Y1364" s="917"/>
      <c r="Z1364" s="917"/>
      <c r="AA1364" s="917"/>
      <c r="AB1364" s="917"/>
      <c r="AC1364" s="917"/>
      <c r="AD1364" s="917"/>
      <c r="AE1364" s="917"/>
      <c r="AF1364" s="917"/>
      <c r="AG1364" s="917"/>
      <c r="AH1364" s="917"/>
      <c r="AI1364" s="917"/>
      <c r="AJ1364" s="917"/>
      <c r="AK1364" s="917"/>
      <c r="AL1364" s="917"/>
      <c r="AM1364" s="917"/>
      <c r="AN1364" s="917"/>
      <c r="AO1364" s="918"/>
      <c r="AP1364" s="944"/>
      <c r="AQ1364" s="945"/>
      <c r="AR1364" s="945"/>
      <c r="AS1364" s="945"/>
      <c r="AT1364" s="941"/>
      <c r="AU1364" s="942"/>
      <c r="AV1364" s="942"/>
      <c r="AW1364" s="943"/>
    </row>
    <row r="1365" spans="1:49" ht="14.25" hidden="1" customHeight="1">
      <c r="A1365" s="931"/>
      <c r="B1365" s="919"/>
      <c r="C1365" s="920"/>
      <c r="D1365" s="920"/>
      <c r="E1365" s="920"/>
      <c r="F1365" s="920"/>
      <c r="G1365" s="920"/>
      <c r="H1365" s="920"/>
      <c r="I1365" s="920"/>
      <c r="J1365" s="920"/>
      <c r="K1365" s="920"/>
      <c r="L1365" s="920"/>
      <c r="M1365" s="920"/>
      <c r="N1365" s="920"/>
      <c r="O1365" s="920"/>
      <c r="P1365" s="920"/>
      <c r="Q1365" s="920"/>
      <c r="R1365" s="920"/>
      <c r="S1365" s="920"/>
      <c r="T1365" s="920"/>
      <c r="U1365" s="921"/>
      <c r="V1365" s="919"/>
      <c r="W1365" s="920"/>
      <c r="X1365" s="920"/>
      <c r="Y1365" s="920"/>
      <c r="Z1365" s="920"/>
      <c r="AA1365" s="920"/>
      <c r="AB1365" s="920"/>
      <c r="AC1365" s="920"/>
      <c r="AD1365" s="920"/>
      <c r="AE1365" s="920"/>
      <c r="AF1365" s="920"/>
      <c r="AG1365" s="920"/>
      <c r="AH1365" s="920"/>
      <c r="AI1365" s="920"/>
      <c r="AJ1365" s="920"/>
      <c r="AK1365" s="920"/>
      <c r="AL1365" s="920"/>
      <c r="AM1365" s="920"/>
      <c r="AN1365" s="920"/>
      <c r="AO1365" s="921"/>
      <c r="AP1365" s="946" t="str">
        <f t="array" aca="1" ref="AP1365" ca="1">IF(RepairsPhotoIdentifier191="","",IF(INDIRECT("PropertyInspectionCatagoryPhoto"&amp;RIGHT("0"&amp;RepairsPhotoIdentifier191,2))="","",INDIRECT("PropertyInspectionCatagoryPhoto"&amp;RIGHT("0"&amp;RepairsPhotoIdentifier191,2))))</f>
        <v/>
      </c>
      <c r="AQ1365" s="962"/>
      <c r="AR1365" s="962"/>
      <c r="AS1365" s="962"/>
      <c r="AT1365" s="962"/>
      <c r="AU1365" s="962"/>
      <c r="AV1365" s="962"/>
      <c r="AW1365" s="963"/>
    </row>
    <row r="1366" spans="1:49" ht="14.25" hidden="1" customHeight="1">
      <c r="A1366" s="931">
        <v>192</v>
      </c>
      <c r="B1366" s="913"/>
      <c r="C1366" s="914"/>
      <c r="D1366" s="914"/>
      <c r="E1366" s="914"/>
      <c r="F1366" s="914"/>
      <c r="G1366" s="914"/>
      <c r="H1366" s="914"/>
      <c r="I1366" s="914"/>
      <c r="J1366" s="914"/>
      <c r="K1366" s="914"/>
      <c r="L1366" s="914"/>
      <c r="M1366" s="914"/>
      <c r="N1366" s="914"/>
      <c r="O1366" s="914"/>
      <c r="P1366" s="914"/>
      <c r="Q1366" s="914"/>
      <c r="R1366" s="914"/>
      <c r="S1366" s="914"/>
      <c r="T1366" s="914"/>
      <c r="U1366" s="915"/>
      <c r="V1366" s="913"/>
      <c r="W1366" s="914"/>
      <c r="X1366" s="914"/>
      <c r="Y1366" s="914"/>
      <c r="Z1366" s="914"/>
      <c r="AA1366" s="914"/>
      <c r="AB1366" s="914"/>
      <c r="AC1366" s="914"/>
      <c r="AD1366" s="914"/>
      <c r="AE1366" s="914"/>
      <c r="AF1366" s="914"/>
      <c r="AG1366" s="914"/>
      <c r="AH1366" s="914"/>
      <c r="AI1366" s="914"/>
      <c r="AJ1366" s="914"/>
      <c r="AK1366" s="914"/>
      <c r="AL1366" s="914"/>
      <c r="AM1366" s="914"/>
      <c r="AN1366" s="914"/>
      <c r="AO1366" s="915"/>
      <c r="AP1366" s="450" t="s">
        <v>990</v>
      </c>
      <c r="AQ1366" s="451"/>
      <c r="AR1366" s="451"/>
      <c r="AS1366" s="452"/>
      <c r="AT1366" s="932"/>
      <c r="AU1366" s="933"/>
      <c r="AV1366" s="933"/>
      <c r="AW1366" s="934"/>
    </row>
    <row r="1367" spans="1:49" ht="14.25" hidden="1" customHeight="1">
      <c r="A1367" s="931"/>
      <c r="B1367" s="916"/>
      <c r="C1367" s="917"/>
      <c r="D1367" s="917"/>
      <c r="E1367" s="917"/>
      <c r="F1367" s="917"/>
      <c r="G1367" s="917"/>
      <c r="H1367" s="917"/>
      <c r="I1367" s="917"/>
      <c r="J1367" s="917"/>
      <c r="K1367" s="917"/>
      <c r="L1367" s="917"/>
      <c r="M1367" s="917"/>
      <c r="N1367" s="917"/>
      <c r="O1367" s="917"/>
      <c r="P1367" s="917"/>
      <c r="Q1367" s="917"/>
      <c r="R1367" s="917"/>
      <c r="S1367" s="917"/>
      <c r="T1367" s="917"/>
      <c r="U1367" s="918"/>
      <c r="V1367" s="916"/>
      <c r="W1367" s="917"/>
      <c r="X1367" s="917"/>
      <c r="Y1367" s="917"/>
      <c r="Z1367" s="917"/>
      <c r="AA1367" s="917"/>
      <c r="AB1367" s="917"/>
      <c r="AC1367" s="917"/>
      <c r="AD1367" s="917"/>
      <c r="AE1367" s="917"/>
      <c r="AF1367" s="917"/>
      <c r="AG1367" s="917"/>
      <c r="AH1367" s="917"/>
      <c r="AI1367" s="917"/>
      <c r="AJ1367" s="917"/>
      <c r="AK1367" s="917"/>
      <c r="AL1367" s="917"/>
      <c r="AM1367" s="917"/>
      <c r="AN1367" s="917"/>
      <c r="AO1367" s="918"/>
      <c r="AP1367" s="453" t="s">
        <v>991</v>
      </c>
      <c r="AQ1367" s="262"/>
      <c r="AR1367" s="262"/>
      <c r="AS1367" s="262"/>
      <c r="AT1367" s="910"/>
      <c r="AU1367" s="911"/>
      <c r="AV1367" s="911"/>
      <c r="AW1367" s="912"/>
    </row>
    <row r="1368" spans="1:49" ht="14.25" hidden="1" customHeight="1">
      <c r="A1368" s="931"/>
      <c r="B1368" s="916"/>
      <c r="C1368" s="917"/>
      <c r="D1368" s="917"/>
      <c r="E1368" s="917"/>
      <c r="F1368" s="917"/>
      <c r="G1368" s="917"/>
      <c r="H1368" s="917"/>
      <c r="I1368" s="917"/>
      <c r="J1368" s="917"/>
      <c r="K1368" s="917"/>
      <c r="L1368" s="917"/>
      <c r="M1368" s="917"/>
      <c r="N1368" s="917"/>
      <c r="O1368" s="917"/>
      <c r="P1368" s="917"/>
      <c r="Q1368" s="917"/>
      <c r="R1368" s="917"/>
      <c r="S1368" s="917"/>
      <c r="T1368" s="917"/>
      <c r="U1368" s="918"/>
      <c r="V1368" s="916"/>
      <c r="W1368" s="917"/>
      <c r="X1368" s="917"/>
      <c r="Y1368" s="917"/>
      <c r="Z1368" s="917"/>
      <c r="AA1368" s="917"/>
      <c r="AB1368" s="917"/>
      <c r="AC1368" s="917"/>
      <c r="AD1368" s="917"/>
      <c r="AE1368" s="917"/>
      <c r="AF1368" s="917"/>
      <c r="AG1368" s="917"/>
      <c r="AH1368" s="917"/>
      <c r="AI1368" s="917"/>
      <c r="AJ1368" s="917"/>
      <c r="AK1368" s="917"/>
      <c r="AL1368" s="917"/>
      <c r="AM1368" s="917"/>
      <c r="AN1368" s="917"/>
      <c r="AO1368" s="918"/>
      <c r="AP1368" s="935" t="s">
        <v>992</v>
      </c>
      <c r="AQ1368" s="936"/>
      <c r="AR1368" s="936"/>
      <c r="AS1368" s="937"/>
      <c r="AT1368" s="938"/>
      <c r="AU1368" s="939"/>
      <c r="AV1368" s="939"/>
      <c r="AW1368" s="940"/>
    </row>
    <row r="1369" spans="1:49" ht="14.25" hidden="1" customHeight="1">
      <c r="A1369" s="931"/>
      <c r="B1369" s="916"/>
      <c r="C1369" s="917"/>
      <c r="D1369" s="917"/>
      <c r="E1369" s="917"/>
      <c r="F1369" s="917"/>
      <c r="G1369" s="917"/>
      <c r="H1369" s="917"/>
      <c r="I1369" s="917"/>
      <c r="J1369" s="917"/>
      <c r="K1369" s="917"/>
      <c r="L1369" s="917"/>
      <c r="M1369" s="917"/>
      <c r="N1369" s="917"/>
      <c r="O1369" s="917"/>
      <c r="P1369" s="917"/>
      <c r="Q1369" s="917"/>
      <c r="R1369" s="917"/>
      <c r="S1369" s="917"/>
      <c r="T1369" s="917"/>
      <c r="U1369" s="918"/>
      <c r="V1369" s="916"/>
      <c r="W1369" s="917"/>
      <c r="X1369" s="917"/>
      <c r="Y1369" s="917"/>
      <c r="Z1369" s="917"/>
      <c r="AA1369" s="917"/>
      <c r="AB1369" s="917"/>
      <c r="AC1369" s="917"/>
      <c r="AD1369" s="917"/>
      <c r="AE1369" s="917"/>
      <c r="AF1369" s="917"/>
      <c r="AG1369" s="917"/>
      <c r="AH1369" s="917"/>
      <c r="AI1369" s="917"/>
      <c r="AJ1369" s="917"/>
      <c r="AK1369" s="917"/>
      <c r="AL1369" s="917"/>
      <c r="AM1369" s="917"/>
      <c r="AN1369" s="917"/>
      <c r="AO1369" s="918"/>
      <c r="AP1369" s="935"/>
      <c r="AQ1369" s="936"/>
      <c r="AR1369" s="936"/>
      <c r="AS1369" s="937"/>
      <c r="AT1369" s="941"/>
      <c r="AU1369" s="942"/>
      <c r="AV1369" s="942"/>
      <c r="AW1369" s="943"/>
    </row>
    <row r="1370" spans="1:49" ht="14.25" hidden="1" customHeight="1">
      <c r="A1370" s="931"/>
      <c r="B1370" s="916"/>
      <c r="C1370" s="917"/>
      <c r="D1370" s="917"/>
      <c r="E1370" s="917"/>
      <c r="F1370" s="917"/>
      <c r="G1370" s="917"/>
      <c r="H1370" s="917"/>
      <c r="I1370" s="917"/>
      <c r="J1370" s="917"/>
      <c r="K1370" s="917"/>
      <c r="L1370" s="917"/>
      <c r="M1370" s="917"/>
      <c r="N1370" s="917"/>
      <c r="O1370" s="917"/>
      <c r="P1370" s="917"/>
      <c r="Q1370" s="917"/>
      <c r="R1370" s="917"/>
      <c r="S1370" s="917"/>
      <c r="T1370" s="917"/>
      <c r="U1370" s="918"/>
      <c r="V1370" s="916"/>
      <c r="W1370" s="917"/>
      <c r="X1370" s="917"/>
      <c r="Y1370" s="917"/>
      <c r="Z1370" s="917"/>
      <c r="AA1370" s="917"/>
      <c r="AB1370" s="917"/>
      <c r="AC1370" s="917"/>
      <c r="AD1370" s="917"/>
      <c r="AE1370" s="917"/>
      <c r="AF1370" s="917"/>
      <c r="AG1370" s="917"/>
      <c r="AH1370" s="917"/>
      <c r="AI1370" s="917"/>
      <c r="AJ1370" s="917"/>
      <c r="AK1370" s="917"/>
      <c r="AL1370" s="917"/>
      <c r="AM1370" s="917"/>
      <c r="AN1370" s="917"/>
      <c r="AO1370" s="918"/>
      <c r="AP1370" s="944" t="s">
        <v>993</v>
      </c>
      <c r="AQ1370" s="945"/>
      <c r="AR1370" s="945"/>
      <c r="AS1370" s="945"/>
      <c r="AT1370" s="938"/>
      <c r="AU1370" s="939"/>
      <c r="AV1370" s="939"/>
      <c r="AW1370" s="940"/>
    </row>
    <row r="1371" spans="1:49" ht="14.25" hidden="1" customHeight="1">
      <c r="A1371" s="931"/>
      <c r="B1371" s="916"/>
      <c r="C1371" s="917"/>
      <c r="D1371" s="917"/>
      <c r="E1371" s="917"/>
      <c r="F1371" s="917"/>
      <c r="G1371" s="917"/>
      <c r="H1371" s="917"/>
      <c r="I1371" s="917"/>
      <c r="J1371" s="917"/>
      <c r="K1371" s="917"/>
      <c r="L1371" s="917"/>
      <c r="M1371" s="917"/>
      <c r="N1371" s="917"/>
      <c r="O1371" s="917"/>
      <c r="P1371" s="917"/>
      <c r="Q1371" s="917"/>
      <c r="R1371" s="917"/>
      <c r="S1371" s="917"/>
      <c r="T1371" s="917"/>
      <c r="U1371" s="918"/>
      <c r="V1371" s="916"/>
      <c r="W1371" s="917"/>
      <c r="X1371" s="917"/>
      <c r="Y1371" s="917"/>
      <c r="Z1371" s="917"/>
      <c r="AA1371" s="917"/>
      <c r="AB1371" s="917"/>
      <c r="AC1371" s="917"/>
      <c r="AD1371" s="917"/>
      <c r="AE1371" s="917"/>
      <c r="AF1371" s="917"/>
      <c r="AG1371" s="917"/>
      <c r="AH1371" s="917"/>
      <c r="AI1371" s="917"/>
      <c r="AJ1371" s="917"/>
      <c r="AK1371" s="917"/>
      <c r="AL1371" s="917"/>
      <c r="AM1371" s="917"/>
      <c r="AN1371" s="917"/>
      <c r="AO1371" s="918"/>
      <c r="AP1371" s="944"/>
      <c r="AQ1371" s="945"/>
      <c r="AR1371" s="945"/>
      <c r="AS1371" s="945"/>
      <c r="AT1371" s="941"/>
      <c r="AU1371" s="942"/>
      <c r="AV1371" s="942"/>
      <c r="AW1371" s="943"/>
    </row>
    <row r="1372" spans="1:49" ht="14.25" hidden="1" customHeight="1">
      <c r="A1372" s="931"/>
      <c r="B1372" s="919"/>
      <c r="C1372" s="920"/>
      <c r="D1372" s="920"/>
      <c r="E1372" s="920"/>
      <c r="F1372" s="920"/>
      <c r="G1372" s="920"/>
      <c r="H1372" s="920"/>
      <c r="I1372" s="920"/>
      <c r="J1372" s="920"/>
      <c r="K1372" s="920"/>
      <c r="L1372" s="920"/>
      <c r="M1372" s="920"/>
      <c r="N1372" s="920"/>
      <c r="O1372" s="920"/>
      <c r="P1372" s="920"/>
      <c r="Q1372" s="920"/>
      <c r="R1372" s="920"/>
      <c r="S1372" s="920"/>
      <c r="T1372" s="920"/>
      <c r="U1372" s="921"/>
      <c r="V1372" s="919"/>
      <c r="W1372" s="920"/>
      <c r="X1372" s="920"/>
      <c r="Y1372" s="920"/>
      <c r="Z1372" s="920"/>
      <c r="AA1372" s="920"/>
      <c r="AB1372" s="920"/>
      <c r="AC1372" s="920"/>
      <c r="AD1372" s="920"/>
      <c r="AE1372" s="920"/>
      <c r="AF1372" s="920"/>
      <c r="AG1372" s="920"/>
      <c r="AH1372" s="920"/>
      <c r="AI1372" s="920"/>
      <c r="AJ1372" s="920"/>
      <c r="AK1372" s="920"/>
      <c r="AL1372" s="920"/>
      <c r="AM1372" s="920"/>
      <c r="AN1372" s="920"/>
      <c r="AO1372" s="921"/>
      <c r="AP1372" s="946" t="str">
        <f t="array" aca="1" ref="AP1372" ca="1">IF(RepairsPhotoIdentifier192="","",IF(INDIRECT("PropertyInspectionCatagoryPhoto"&amp;RIGHT("0"&amp;RepairsPhotoIdentifier192,2))="","",INDIRECT("PropertyInspectionCatagoryPhoto"&amp;RIGHT("0"&amp;RepairsPhotoIdentifier192,2))))</f>
        <v/>
      </c>
      <c r="AQ1372" s="962"/>
      <c r="AR1372" s="962"/>
      <c r="AS1372" s="962"/>
      <c r="AT1372" s="962"/>
      <c r="AU1372" s="962"/>
      <c r="AV1372" s="962"/>
      <c r="AW1372" s="963"/>
    </row>
    <row r="1373" spans="1:49" ht="14.25" hidden="1" customHeight="1">
      <c r="A1373" s="931">
        <v>193</v>
      </c>
      <c r="B1373" s="913"/>
      <c r="C1373" s="914"/>
      <c r="D1373" s="914"/>
      <c r="E1373" s="914"/>
      <c r="F1373" s="914"/>
      <c r="G1373" s="914"/>
      <c r="H1373" s="914"/>
      <c r="I1373" s="914"/>
      <c r="J1373" s="914"/>
      <c r="K1373" s="914"/>
      <c r="L1373" s="914"/>
      <c r="M1373" s="914"/>
      <c r="N1373" s="914"/>
      <c r="O1373" s="914"/>
      <c r="P1373" s="914"/>
      <c r="Q1373" s="914"/>
      <c r="R1373" s="914"/>
      <c r="S1373" s="914"/>
      <c r="T1373" s="914"/>
      <c r="U1373" s="915"/>
      <c r="V1373" s="913"/>
      <c r="W1373" s="914"/>
      <c r="X1373" s="914"/>
      <c r="Y1373" s="914"/>
      <c r="Z1373" s="914"/>
      <c r="AA1373" s="914"/>
      <c r="AB1373" s="914"/>
      <c r="AC1373" s="914"/>
      <c r="AD1373" s="914"/>
      <c r="AE1373" s="914"/>
      <c r="AF1373" s="914"/>
      <c r="AG1373" s="914"/>
      <c r="AH1373" s="914"/>
      <c r="AI1373" s="914"/>
      <c r="AJ1373" s="914"/>
      <c r="AK1373" s="914"/>
      <c r="AL1373" s="914"/>
      <c r="AM1373" s="914"/>
      <c r="AN1373" s="914"/>
      <c r="AO1373" s="915"/>
      <c r="AP1373" s="450" t="s">
        <v>990</v>
      </c>
      <c r="AQ1373" s="451"/>
      <c r="AR1373" s="451"/>
      <c r="AS1373" s="452"/>
      <c r="AT1373" s="932"/>
      <c r="AU1373" s="933"/>
      <c r="AV1373" s="933"/>
      <c r="AW1373" s="934"/>
    </row>
    <row r="1374" spans="1:49" ht="14.25" hidden="1" customHeight="1">
      <c r="A1374" s="931"/>
      <c r="B1374" s="916"/>
      <c r="C1374" s="917"/>
      <c r="D1374" s="917"/>
      <c r="E1374" s="917"/>
      <c r="F1374" s="917"/>
      <c r="G1374" s="917"/>
      <c r="H1374" s="917"/>
      <c r="I1374" s="917"/>
      <c r="J1374" s="917"/>
      <c r="K1374" s="917"/>
      <c r="L1374" s="917"/>
      <c r="M1374" s="917"/>
      <c r="N1374" s="917"/>
      <c r="O1374" s="917"/>
      <c r="P1374" s="917"/>
      <c r="Q1374" s="917"/>
      <c r="R1374" s="917"/>
      <c r="S1374" s="917"/>
      <c r="T1374" s="917"/>
      <c r="U1374" s="918"/>
      <c r="V1374" s="916"/>
      <c r="W1374" s="917"/>
      <c r="X1374" s="917"/>
      <c r="Y1374" s="917"/>
      <c r="Z1374" s="917"/>
      <c r="AA1374" s="917"/>
      <c r="AB1374" s="917"/>
      <c r="AC1374" s="917"/>
      <c r="AD1374" s="917"/>
      <c r="AE1374" s="917"/>
      <c r="AF1374" s="917"/>
      <c r="AG1374" s="917"/>
      <c r="AH1374" s="917"/>
      <c r="AI1374" s="917"/>
      <c r="AJ1374" s="917"/>
      <c r="AK1374" s="917"/>
      <c r="AL1374" s="917"/>
      <c r="AM1374" s="917"/>
      <c r="AN1374" s="917"/>
      <c r="AO1374" s="918"/>
      <c r="AP1374" s="453" t="s">
        <v>994</v>
      </c>
      <c r="AQ1374" s="262"/>
      <c r="AR1374" s="262"/>
      <c r="AS1374" s="262"/>
      <c r="AT1374" s="910"/>
      <c r="AU1374" s="911"/>
      <c r="AV1374" s="911"/>
      <c r="AW1374" s="912"/>
    </row>
    <row r="1375" spans="1:49" ht="14.25" hidden="1" customHeight="1">
      <c r="A1375" s="931"/>
      <c r="B1375" s="916"/>
      <c r="C1375" s="917"/>
      <c r="D1375" s="917"/>
      <c r="E1375" s="917"/>
      <c r="F1375" s="917"/>
      <c r="G1375" s="917"/>
      <c r="H1375" s="917"/>
      <c r="I1375" s="917"/>
      <c r="J1375" s="917"/>
      <c r="K1375" s="917"/>
      <c r="L1375" s="917"/>
      <c r="M1375" s="917"/>
      <c r="N1375" s="917"/>
      <c r="O1375" s="917"/>
      <c r="P1375" s="917"/>
      <c r="Q1375" s="917"/>
      <c r="R1375" s="917"/>
      <c r="S1375" s="917"/>
      <c r="T1375" s="917"/>
      <c r="U1375" s="918"/>
      <c r="V1375" s="916"/>
      <c r="W1375" s="917"/>
      <c r="X1375" s="917"/>
      <c r="Y1375" s="917"/>
      <c r="Z1375" s="917"/>
      <c r="AA1375" s="917"/>
      <c r="AB1375" s="917"/>
      <c r="AC1375" s="917"/>
      <c r="AD1375" s="917"/>
      <c r="AE1375" s="917"/>
      <c r="AF1375" s="917"/>
      <c r="AG1375" s="917"/>
      <c r="AH1375" s="917"/>
      <c r="AI1375" s="917"/>
      <c r="AJ1375" s="917"/>
      <c r="AK1375" s="917"/>
      <c r="AL1375" s="917"/>
      <c r="AM1375" s="917"/>
      <c r="AN1375" s="917"/>
      <c r="AO1375" s="918"/>
      <c r="AP1375" s="935" t="s">
        <v>992</v>
      </c>
      <c r="AQ1375" s="936"/>
      <c r="AR1375" s="936"/>
      <c r="AS1375" s="937"/>
      <c r="AT1375" s="938"/>
      <c r="AU1375" s="939"/>
      <c r="AV1375" s="939"/>
      <c r="AW1375" s="940"/>
    </row>
    <row r="1376" spans="1:49" ht="14.25" hidden="1" customHeight="1">
      <c r="A1376" s="931"/>
      <c r="B1376" s="916"/>
      <c r="C1376" s="917"/>
      <c r="D1376" s="917"/>
      <c r="E1376" s="917"/>
      <c r="F1376" s="917"/>
      <c r="G1376" s="917"/>
      <c r="H1376" s="917"/>
      <c r="I1376" s="917"/>
      <c r="J1376" s="917"/>
      <c r="K1376" s="917"/>
      <c r="L1376" s="917"/>
      <c r="M1376" s="917"/>
      <c r="N1376" s="917"/>
      <c r="O1376" s="917"/>
      <c r="P1376" s="917"/>
      <c r="Q1376" s="917"/>
      <c r="R1376" s="917"/>
      <c r="S1376" s="917"/>
      <c r="T1376" s="917"/>
      <c r="U1376" s="918"/>
      <c r="V1376" s="916"/>
      <c r="W1376" s="917"/>
      <c r="X1376" s="917"/>
      <c r="Y1376" s="917"/>
      <c r="Z1376" s="917"/>
      <c r="AA1376" s="917"/>
      <c r="AB1376" s="917"/>
      <c r="AC1376" s="917"/>
      <c r="AD1376" s="917"/>
      <c r="AE1376" s="917"/>
      <c r="AF1376" s="917"/>
      <c r="AG1376" s="917"/>
      <c r="AH1376" s="917"/>
      <c r="AI1376" s="917"/>
      <c r="AJ1376" s="917"/>
      <c r="AK1376" s="917"/>
      <c r="AL1376" s="917"/>
      <c r="AM1376" s="917"/>
      <c r="AN1376" s="917"/>
      <c r="AO1376" s="918"/>
      <c r="AP1376" s="935"/>
      <c r="AQ1376" s="936"/>
      <c r="AR1376" s="936"/>
      <c r="AS1376" s="937"/>
      <c r="AT1376" s="941"/>
      <c r="AU1376" s="942"/>
      <c r="AV1376" s="942"/>
      <c r="AW1376" s="943"/>
    </row>
    <row r="1377" spans="1:49" ht="14.25" hidden="1" customHeight="1">
      <c r="A1377" s="931"/>
      <c r="B1377" s="916"/>
      <c r="C1377" s="917"/>
      <c r="D1377" s="917"/>
      <c r="E1377" s="917"/>
      <c r="F1377" s="917"/>
      <c r="G1377" s="917"/>
      <c r="H1377" s="917"/>
      <c r="I1377" s="917"/>
      <c r="J1377" s="917"/>
      <c r="K1377" s="917"/>
      <c r="L1377" s="917"/>
      <c r="M1377" s="917"/>
      <c r="N1377" s="917"/>
      <c r="O1377" s="917"/>
      <c r="P1377" s="917"/>
      <c r="Q1377" s="917"/>
      <c r="R1377" s="917"/>
      <c r="S1377" s="917"/>
      <c r="T1377" s="917"/>
      <c r="U1377" s="918"/>
      <c r="V1377" s="916"/>
      <c r="W1377" s="917"/>
      <c r="X1377" s="917"/>
      <c r="Y1377" s="917"/>
      <c r="Z1377" s="917"/>
      <c r="AA1377" s="917"/>
      <c r="AB1377" s="917"/>
      <c r="AC1377" s="917"/>
      <c r="AD1377" s="917"/>
      <c r="AE1377" s="917"/>
      <c r="AF1377" s="917"/>
      <c r="AG1377" s="917"/>
      <c r="AH1377" s="917"/>
      <c r="AI1377" s="917"/>
      <c r="AJ1377" s="917"/>
      <c r="AK1377" s="917"/>
      <c r="AL1377" s="917"/>
      <c r="AM1377" s="917"/>
      <c r="AN1377" s="917"/>
      <c r="AO1377" s="918"/>
      <c r="AP1377" s="944" t="s">
        <v>993</v>
      </c>
      <c r="AQ1377" s="945"/>
      <c r="AR1377" s="945"/>
      <c r="AS1377" s="945"/>
      <c r="AT1377" s="938"/>
      <c r="AU1377" s="939"/>
      <c r="AV1377" s="939"/>
      <c r="AW1377" s="940"/>
    </row>
    <row r="1378" spans="1:49" ht="14.25" hidden="1" customHeight="1">
      <c r="A1378" s="931"/>
      <c r="B1378" s="916"/>
      <c r="C1378" s="917"/>
      <c r="D1378" s="917"/>
      <c r="E1378" s="917"/>
      <c r="F1378" s="917"/>
      <c r="G1378" s="917"/>
      <c r="H1378" s="917"/>
      <c r="I1378" s="917"/>
      <c r="J1378" s="917"/>
      <c r="K1378" s="917"/>
      <c r="L1378" s="917"/>
      <c r="M1378" s="917"/>
      <c r="N1378" s="917"/>
      <c r="O1378" s="917"/>
      <c r="P1378" s="917"/>
      <c r="Q1378" s="917"/>
      <c r="R1378" s="917"/>
      <c r="S1378" s="917"/>
      <c r="T1378" s="917"/>
      <c r="U1378" s="918"/>
      <c r="V1378" s="916"/>
      <c r="W1378" s="917"/>
      <c r="X1378" s="917"/>
      <c r="Y1378" s="917"/>
      <c r="Z1378" s="917"/>
      <c r="AA1378" s="917"/>
      <c r="AB1378" s="917"/>
      <c r="AC1378" s="917"/>
      <c r="AD1378" s="917"/>
      <c r="AE1378" s="917"/>
      <c r="AF1378" s="917"/>
      <c r="AG1378" s="917"/>
      <c r="AH1378" s="917"/>
      <c r="AI1378" s="917"/>
      <c r="AJ1378" s="917"/>
      <c r="AK1378" s="917"/>
      <c r="AL1378" s="917"/>
      <c r="AM1378" s="917"/>
      <c r="AN1378" s="917"/>
      <c r="AO1378" s="918"/>
      <c r="AP1378" s="944"/>
      <c r="AQ1378" s="945"/>
      <c r="AR1378" s="945"/>
      <c r="AS1378" s="945"/>
      <c r="AT1378" s="941"/>
      <c r="AU1378" s="942"/>
      <c r="AV1378" s="942"/>
      <c r="AW1378" s="943"/>
    </row>
    <row r="1379" spans="1:49" ht="14.25" hidden="1" customHeight="1">
      <c r="A1379" s="931"/>
      <c r="B1379" s="919"/>
      <c r="C1379" s="920"/>
      <c r="D1379" s="920"/>
      <c r="E1379" s="920"/>
      <c r="F1379" s="920"/>
      <c r="G1379" s="920"/>
      <c r="H1379" s="920"/>
      <c r="I1379" s="920"/>
      <c r="J1379" s="920"/>
      <c r="K1379" s="920"/>
      <c r="L1379" s="920"/>
      <c r="M1379" s="920"/>
      <c r="N1379" s="920"/>
      <c r="O1379" s="920"/>
      <c r="P1379" s="920"/>
      <c r="Q1379" s="920"/>
      <c r="R1379" s="920"/>
      <c r="S1379" s="920"/>
      <c r="T1379" s="920"/>
      <c r="U1379" s="921"/>
      <c r="V1379" s="919"/>
      <c r="W1379" s="920"/>
      <c r="X1379" s="920"/>
      <c r="Y1379" s="920"/>
      <c r="Z1379" s="920"/>
      <c r="AA1379" s="920"/>
      <c r="AB1379" s="920"/>
      <c r="AC1379" s="920"/>
      <c r="AD1379" s="920"/>
      <c r="AE1379" s="920"/>
      <c r="AF1379" s="920"/>
      <c r="AG1379" s="920"/>
      <c r="AH1379" s="920"/>
      <c r="AI1379" s="920"/>
      <c r="AJ1379" s="920"/>
      <c r="AK1379" s="920"/>
      <c r="AL1379" s="920"/>
      <c r="AM1379" s="920"/>
      <c r="AN1379" s="920"/>
      <c r="AO1379" s="921"/>
      <c r="AP1379" s="946" t="str">
        <f t="array" aca="1" ref="AP1379" ca="1">IF(RepairsPhotoIdentifier193="","",IF(INDIRECT("PropertyInspectionCatagoryPhoto"&amp;RIGHT("0"&amp;RepairsPhotoIdentifier193,2))="","",INDIRECT("PropertyInspectionCatagoryPhoto"&amp;RIGHT("0"&amp;RepairsPhotoIdentifier193,2))))</f>
        <v/>
      </c>
      <c r="AQ1379" s="962"/>
      <c r="AR1379" s="962"/>
      <c r="AS1379" s="962"/>
      <c r="AT1379" s="962"/>
      <c r="AU1379" s="962"/>
      <c r="AV1379" s="962"/>
      <c r="AW1379" s="963"/>
    </row>
    <row r="1380" spans="1:49" ht="14.25" hidden="1" customHeight="1">
      <c r="A1380" s="931">
        <v>194</v>
      </c>
      <c r="B1380" s="913"/>
      <c r="C1380" s="914"/>
      <c r="D1380" s="914"/>
      <c r="E1380" s="914"/>
      <c r="F1380" s="914"/>
      <c r="G1380" s="914"/>
      <c r="H1380" s="914"/>
      <c r="I1380" s="914"/>
      <c r="J1380" s="914"/>
      <c r="K1380" s="914"/>
      <c r="L1380" s="914"/>
      <c r="M1380" s="914"/>
      <c r="N1380" s="914"/>
      <c r="O1380" s="914"/>
      <c r="P1380" s="914"/>
      <c r="Q1380" s="914"/>
      <c r="R1380" s="914"/>
      <c r="S1380" s="914"/>
      <c r="T1380" s="914"/>
      <c r="U1380" s="915"/>
      <c r="V1380" s="913"/>
      <c r="W1380" s="914"/>
      <c r="X1380" s="914"/>
      <c r="Y1380" s="914"/>
      <c r="Z1380" s="914"/>
      <c r="AA1380" s="914"/>
      <c r="AB1380" s="914"/>
      <c r="AC1380" s="914"/>
      <c r="AD1380" s="914"/>
      <c r="AE1380" s="914"/>
      <c r="AF1380" s="914"/>
      <c r="AG1380" s="914"/>
      <c r="AH1380" s="914"/>
      <c r="AI1380" s="914"/>
      <c r="AJ1380" s="914"/>
      <c r="AK1380" s="914"/>
      <c r="AL1380" s="914"/>
      <c r="AM1380" s="914"/>
      <c r="AN1380" s="914"/>
      <c r="AO1380" s="915"/>
      <c r="AP1380" s="450" t="s">
        <v>990</v>
      </c>
      <c r="AQ1380" s="451"/>
      <c r="AR1380" s="451"/>
      <c r="AS1380" s="452"/>
      <c r="AT1380" s="932"/>
      <c r="AU1380" s="933"/>
      <c r="AV1380" s="933"/>
      <c r="AW1380" s="934"/>
    </row>
    <row r="1381" spans="1:49" ht="14.25" hidden="1" customHeight="1">
      <c r="A1381" s="931"/>
      <c r="B1381" s="916"/>
      <c r="C1381" s="917"/>
      <c r="D1381" s="917"/>
      <c r="E1381" s="917"/>
      <c r="F1381" s="917"/>
      <c r="G1381" s="917"/>
      <c r="H1381" s="917"/>
      <c r="I1381" s="917"/>
      <c r="J1381" s="917"/>
      <c r="K1381" s="917"/>
      <c r="L1381" s="917"/>
      <c r="M1381" s="917"/>
      <c r="N1381" s="917"/>
      <c r="O1381" s="917"/>
      <c r="P1381" s="917"/>
      <c r="Q1381" s="917"/>
      <c r="R1381" s="917"/>
      <c r="S1381" s="917"/>
      <c r="T1381" s="917"/>
      <c r="U1381" s="918"/>
      <c r="V1381" s="916"/>
      <c r="W1381" s="917"/>
      <c r="X1381" s="917"/>
      <c r="Y1381" s="917"/>
      <c r="Z1381" s="917"/>
      <c r="AA1381" s="917"/>
      <c r="AB1381" s="917"/>
      <c r="AC1381" s="917"/>
      <c r="AD1381" s="917"/>
      <c r="AE1381" s="917"/>
      <c r="AF1381" s="917"/>
      <c r="AG1381" s="917"/>
      <c r="AH1381" s="917"/>
      <c r="AI1381" s="917"/>
      <c r="AJ1381" s="917"/>
      <c r="AK1381" s="917"/>
      <c r="AL1381" s="917"/>
      <c r="AM1381" s="917"/>
      <c r="AN1381" s="917"/>
      <c r="AO1381" s="918"/>
      <c r="AP1381" s="453" t="s">
        <v>991</v>
      </c>
      <c r="AQ1381" s="262"/>
      <c r="AR1381" s="262"/>
      <c r="AS1381" s="262"/>
      <c r="AT1381" s="910"/>
      <c r="AU1381" s="911"/>
      <c r="AV1381" s="911"/>
      <c r="AW1381" s="912"/>
    </row>
    <row r="1382" spans="1:49" ht="14.25" hidden="1" customHeight="1">
      <c r="A1382" s="931"/>
      <c r="B1382" s="916"/>
      <c r="C1382" s="917"/>
      <c r="D1382" s="917"/>
      <c r="E1382" s="917"/>
      <c r="F1382" s="917"/>
      <c r="G1382" s="917"/>
      <c r="H1382" s="917"/>
      <c r="I1382" s="917"/>
      <c r="J1382" s="917"/>
      <c r="K1382" s="917"/>
      <c r="L1382" s="917"/>
      <c r="M1382" s="917"/>
      <c r="N1382" s="917"/>
      <c r="O1382" s="917"/>
      <c r="P1382" s="917"/>
      <c r="Q1382" s="917"/>
      <c r="R1382" s="917"/>
      <c r="S1382" s="917"/>
      <c r="T1382" s="917"/>
      <c r="U1382" s="918"/>
      <c r="V1382" s="916"/>
      <c r="W1382" s="917"/>
      <c r="X1382" s="917"/>
      <c r="Y1382" s="917"/>
      <c r="Z1382" s="917"/>
      <c r="AA1382" s="917"/>
      <c r="AB1382" s="917"/>
      <c r="AC1382" s="917"/>
      <c r="AD1382" s="917"/>
      <c r="AE1382" s="917"/>
      <c r="AF1382" s="917"/>
      <c r="AG1382" s="917"/>
      <c r="AH1382" s="917"/>
      <c r="AI1382" s="917"/>
      <c r="AJ1382" s="917"/>
      <c r="AK1382" s="917"/>
      <c r="AL1382" s="917"/>
      <c r="AM1382" s="917"/>
      <c r="AN1382" s="917"/>
      <c r="AO1382" s="918"/>
      <c r="AP1382" s="935" t="s">
        <v>992</v>
      </c>
      <c r="AQ1382" s="936"/>
      <c r="AR1382" s="936"/>
      <c r="AS1382" s="937"/>
      <c r="AT1382" s="938"/>
      <c r="AU1382" s="939"/>
      <c r="AV1382" s="939"/>
      <c r="AW1382" s="940"/>
    </row>
    <row r="1383" spans="1:49" ht="14.25" hidden="1" customHeight="1">
      <c r="A1383" s="931"/>
      <c r="B1383" s="916"/>
      <c r="C1383" s="917"/>
      <c r="D1383" s="917"/>
      <c r="E1383" s="917"/>
      <c r="F1383" s="917"/>
      <c r="G1383" s="917"/>
      <c r="H1383" s="917"/>
      <c r="I1383" s="917"/>
      <c r="J1383" s="917"/>
      <c r="K1383" s="917"/>
      <c r="L1383" s="917"/>
      <c r="M1383" s="917"/>
      <c r="N1383" s="917"/>
      <c r="O1383" s="917"/>
      <c r="P1383" s="917"/>
      <c r="Q1383" s="917"/>
      <c r="R1383" s="917"/>
      <c r="S1383" s="917"/>
      <c r="T1383" s="917"/>
      <c r="U1383" s="918"/>
      <c r="V1383" s="916"/>
      <c r="W1383" s="917"/>
      <c r="X1383" s="917"/>
      <c r="Y1383" s="917"/>
      <c r="Z1383" s="917"/>
      <c r="AA1383" s="917"/>
      <c r="AB1383" s="917"/>
      <c r="AC1383" s="917"/>
      <c r="AD1383" s="917"/>
      <c r="AE1383" s="917"/>
      <c r="AF1383" s="917"/>
      <c r="AG1383" s="917"/>
      <c r="AH1383" s="917"/>
      <c r="AI1383" s="917"/>
      <c r="AJ1383" s="917"/>
      <c r="AK1383" s="917"/>
      <c r="AL1383" s="917"/>
      <c r="AM1383" s="917"/>
      <c r="AN1383" s="917"/>
      <c r="AO1383" s="918"/>
      <c r="AP1383" s="935"/>
      <c r="AQ1383" s="936"/>
      <c r="AR1383" s="936"/>
      <c r="AS1383" s="937"/>
      <c r="AT1383" s="941"/>
      <c r="AU1383" s="942"/>
      <c r="AV1383" s="942"/>
      <c r="AW1383" s="943"/>
    </row>
    <row r="1384" spans="1:49" ht="14.25" hidden="1" customHeight="1">
      <c r="A1384" s="931"/>
      <c r="B1384" s="916"/>
      <c r="C1384" s="917"/>
      <c r="D1384" s="917"/>
      <c r="E1384" s="917"/>
      <c r="F1384" s="917"/>
      <c r="G1384" s="917"/>
      <c r="H1384" s="917"/>
      <c r="I1384" s="917"/>
      <c r="J1384" s="917"/>
      <c r="K1384" s="917"/>
      <c r="L1384" s="917"/>
      <c r="M1384" s="917"/>
      <c r="N1384" s="917"/>
      <c r="O1384" s="917"/>
      <c r="P1384" s="917"/>
      <c r="Q1384" s="917"/>
      <c r="R1384" s="917"/>
      <c r="S1384" s="917"/>
      <c r="T1384" s="917"/>
      <c r="U1384" s="918"/>
      <c r="V1384" s="916"/>
      <c r="W1384" s="917"/>
      <c r="X1384" s="917"/>
      <c r="Y1384" s="917"/>
      <c r="Z1384" s="917"/>
      <c r="AA1384" s="917"/>
      <c r="AB1384" s="917"/>
      <c r="AC1384" s="917"/>
      <c r="AD1384" s="917"/>
      <c r="AE1384" s="917"/>
      <c r="AF1384" s="917"/>
      <c r="AG1384" s="917"/>
      <c r="AH1384" s="917"/>
      <c r="AI1384" s="917"/>
      <c r="AJ1384" s="917"/>
      <c r="AK1384" s="917"/>
      <c r="AL1384" s="917"/>
      <c r="AM1384" s="917"/>
      <c r="AN1384" s="917"/>
      <c r="AO1384" s="918"/>
      <c r="AP1384" s="944" t="s">
        <v>993</v>
      </c>
      <c r="AQ1384" s="945"/>
      <c r="AR1384" s="945"/>
      <c r="AS1384" s="945"/>
      <c r="AT1384" s="938"/>
      <c r="AU1384" s="939"/>
      <c r="AV1384" s="939"/>
      <c r="AW1384" s="940"/>
    </row>
    <row r="1385" spans="1:49" ht="14.25" hidden="1" customHeight="1">
      <c r="A1385" s="931"/>
      <c r="B1385" s="916"/>
      <c r="C1385" s="917"/>
      <c r="D1385" s="917"/>
      <c r="E1385" s="917"/>
      <c r="F1385" s="917"/>
      <c r="G1385" s="917"/>
      <c r="H1385" s="917"/>
      <c r="I1385" s="917"/>
      <c r="J1385" s="917"/>
      <c r="K1385" s="917"/>
      <c r="L1385" s="917"/>
      <c r="M1385" s="917"/>
      <c r="N1385" s="917"/>
      <c r="O1385" s="917"/>
      <c r="P1385" s="917"/>
      <c r="Q1385" s="917"/>
      <c r="R1385" s="917"/>
      <c r="S1385" s="917"/>
      <c r="T1385" s="917"/>
      <c r="U1385" s="918"/>
      <c r="V1385" s="916"/>
      <c r="W1385" s="917"/>
      <c r="X1385" s="917"/>
      <c r="Y1385" s="917"/>
      <c r="Z1385" s="917"/>
      <c r="AA1385" s="917"/>
      <c r="AB1385" s="917"/>
      <c r="AC1385" s="917"/>
      <c r="AD1385" s="917"/>
      <c r="AE1385" s="917"/>
      <c r="AF1385" s="917"/>
      <c r="AG1385" s="917"/>
      <c r="AH1385" s="917"/>
      <c r="AI1385" s="917"/>
      <c r="AJ1385" s="917"/>
      <c r="AK1385" s="917"/>
      <c r="AL1385" s="917"/>
      <c r="AM1385" s="917"/>
      <c r="AN1385" s="917"/>
      <c r="AO1385" s="918"/>
      <c r="AP1385" s="944"/>
      <c r="AQ1385" s="945"/>
      <c r="AR1385" s="945"/>
      <c r="AS1385" s="945"/>
      <c r="AT1385" s="941"/>
      <c r="AU1385" s="942"/>
      <c r="AV1385" s="942"/>
      <c r="AW1385" s="943"/>
    </row>
    <row r="1386" spans="1:49" ht="14.25" hidden="1" customHeight="1">
      <c r="A1386" s="931"/>
      <c r="B1386" s="919"/>
      <c r="C1386" s="920"/>
      <c r="D1386" s="920"/>
      <c r="E1386" s="920"/>
      <c r="F1386" s="920"/>
      <c r="G1386" s="920"/>
      <c r="H1386" s="920"/>
      <c r="I1386" s="920"/>
      <c r="J1386" s="920"/>
      <c r="K1386" s="920"/>
      <c r="L1386" s="920"/>
      <c r="M1386" s="920"/>
      <c r="N1386" s="920"/>
      <c r="O1386" s="920"/>
      <c r="P1386" s="920"/>
      <c r="Q1386" s="920"/>
      <c r="R1386" s="920"/>
      <c r="S1386" s="920"/>
      <c r="T1386" s="920"/>
      <c r="U1386" s="921"/>
      <c r="V1386" s="919"/>
      <c r="W1386" s="920"/>
      <c r="X1386" s="920"/>
      <c r="Y1386" s="920"/>
      <c r="Z1386" s="920"/>
      <c r="AA1386" s="920"/>
      <c r="AB1386" s="920"/>
      <c r="AC1386" s="920"/>
      <c r="AD1386" s="920"/>
      <c r="AE1386" s="920"/>
      <c r="AF1386" s="920"/>
      <c r="AG1386" s="920"/>
      <c r="AH1386" s="920"/>
      <c r="AI1386" s="920"/>
      <c r="AJ1386" s="920"/>
      <c r="AK1386" s="920"/>
      <c r="AL1386" s="920"/>
      <c r="AM1386" s="920"/>
      <c r="AN1386" s="920"/>
      <c r="AO1386" s="921"/>
      <c r="AP1386" s="946" t="str">
        <f t="array" aca="1" ref="AP1386" ca="1">IF(RepairsPhotoIdentifier194="","",IF(INDIRECT("PropertyInspectionCatagoryPhoto"&amp;RIGHT("0"&amp;RepairsPhotoIdentifier194,2))="","",INDIRECT("PropertyInspectionCatagoryPhoto"&amp;RIGHT("0"&amp;RepairsPhotoIdentifier194,2))))</f>
        <v/>
      </c>
      <c r="AQ1386" s="962"/>
      <c r="AR1386" s="962"/>
      <c r="AS1386" s="962"/>
      <c r="AT1386" s="962"/>
      <c r="AU1386" s="962"/>
      <c r="AV1386" s="962"/>
      <c r="AW1386" s="963"/>
    </row>
    <row r="1387" spans="1:49" ht="14.25" hidden="1" customHeight="1">
      <c r="A1387" s="931">
        <v>195</v>
      </c>
      <c r="B1387" s="913"/>
      <c r="C1387" s="914"/>
      <c r="D1387" s="914"/>
      <c r="E1387" s="914"/>
      <c r="F1387" s="914"/>
      <c r="G1387" s="914"/>
      <c r="H1387" s="914"/>
      <c r="I1387" s="914"/>
      <c r="J1387" s="914"/>
      <c r="K1387" s="914"/>
      <c r="L1387" s="914"/>
      <c r="M1387" s="914"/>
      <c r="N1387" s="914"/>
      <c r="O1387" s="914"/>
      <c r="P1387" s="914"/>
      <c r="Q1387" s="914"/>
      <c r="R1387" s="914"/>
      <c r="S1387" s="914"/>
      <c r="T1387" s="914"/>
      <c r="U1387" s="915"/>
      <c r="V1387" s="913"/>
      <c r="W1387" s="914"/>
      <c r="X1387" s="914"/>
      <c r="Y1387" s="914"/>
      <c r="Z1387" s="914"/>
      <c r="AA1387" s="914"/>
      <c r="AB1387" s="914"/>
      <c r="AC1387" s="914"/>
      <c r="AD1387" s="914"/>
      <c r="AE1387" s="914"/>
      <c r="AF1387" s="914"/>
      <c r="AG1387" s="914"/>
      <c r="AH1387" s="914"/>
      <c r="AI1387" s="914"/>
      <c r="AJ1387" s="914"/>
      <c r="AK1387" s="914"/>
      <c r="AL1387" s="914"/>
      <c r="AM1387" s="914"/>
      <c r="AN1387" s="914"/>
      <c r="AO1387" s="915"/>
      <c r="AP1387" s="450" t="s">
        <v>990</v>
      </c>
      <c r="AQ1387" s="451"/>
      <c r="AR1387" s="451"/>
      <c r="AS1387" s="452"/>
      <c r="AT1387" s="932"/>
      <c r="AU1387" s="933"/>
      <c r="AV1387" s="933"/>
      <c r="AW1387" s="934"/>
    </row>
    <row r="1388" spans="1:49" ht="14.25" hidden="1" customHeight="1">
      <c r="A1388" s="931"/>
      <c r="B1388" s="916"/>
      <c r="C1388" s="917"/>
      <c r="D1388" s="917"/>
      <c r="E1388" s="917"/>
      <c r="F1388" s="917"/>
      <c r="G1388" s="917"/>
      <c r="H1388" s="917"/>
      <c r="I1388" s="917"/>
      <c r="J1388" s="917"/>
      <c r="K1388" s="917"/>
      <c r="L1388" s="917"/>
      <c r="M1388" s="917"/>
      <c r="N1388" s="917"/>
      <c r="O1388" s="917"/>
      <c r="P1388" s="917"/>
      <c r="Q1388" s="917"/>
      <c r="R1388" s="917"/>
      <c r="S1388" s="917"/>
      <c r="T1388" s="917"/>
      <c r="U1388" s="918"/>
      <c r="V1388" s="916"/>
      <c r="W1388" s="917"/>
      <c r="X1388" s="917"/>
      <c r="Y1388" s="917"/>
      <c r="Z1388" s="917"/>
      <c r="AA1388" s="917"/>
      <c r="AB1388" s="917"/>
      <c r="AC1388" s="917"/>
      <c r="AD1388" s="917"/>
      <c r="AE1388" s="917"/>
      <c r="AF1388" s="917"/>
      <c r="AG1388" s="917"/>
      <c r="AH1388" s="917"/>
      <c r="AI1388" s="917"/>
      <c r="AJ1388" s="917"/>
      <c r="AK1388" s="917"/>
      <c r="AL1388" s="917"/>
      <c r="AM1388" s="917"/>
      <c r="AN1388" s="917"/>
      <c r="AO1388" s="918"/>
      <c r="AP1388" s="453" t="s">
        <v>994</v>
      </c>
      <c r="AQ1388" s="262"/>
      <c r="AR1388" s="262"/>
      <c r="AS1388" s="262"/>
      <c r="AT1388" s="910"/>
      <c r="AU1388" s="911"/>
      <c r="AV1388" s="911"/>
      <c r="AW1388" s="912"/>
    </row>
    <row r="1389" spans="1:49" ht="14.25" hidden="1" customHeight="1">
      <c r="A1389" s="931"/>
      <c r="B1389" s="916"/>
      <c r="C1389" s="917"/>
      <c r="D1389" s="917"/>
      <c r="E1389" s="917"/>
      <c r="F1389" s="917"/>
      <c r="G1389" s="917"/>
      <c r="H1389" s="917"/>
      <c r="I1389" s="917"/>
      <c r="J1389" s="917"/>
      <c r="K1389" s="917"/>
      <c r="L1389" s="917"/>
      <c r="M1389" s="917"/>
      <c r="N1389" s="917"/>
      <c r="O1389" s="917"/>
      <c r="P1389" s="917"/>
      <c r="Q1389" s="917"/>
      <c r="R1389" s="917"/>
      <c r="S1389" s="917"/>
      <c r="T1389" s="917"/>
      <c r="U1389" s="918"/>
      <c r="V1389" s="916"/>
      <c r="W1389" s="917"/>
      <c r="X1389" s="917"/>
      <c r="Y1389" s="917"/>
      <c r="Z1389" s="917"/>
      <c r="AA1389" s="917"/>
      <c r="AB1389" s="917"/>
      <c r="AC1389" s="917"/>
      <c r="AD1389" s="917"/>
      <c r="AE1389" s="917"/>
      <c r="AF1389" s="917"/>
      <c r="AG1389" s="917"/>
      <c r="AH1389" s="917"/>
      <c r="AI1389" s="917"/>
      <c r="AJ1389" s="917"/>
      <c r="AK1389" s="917"/>
      <c r="AL1389" s="917"/>
      <c r="AM1389" s="917"/>
      <c r="AN1389" s="917"/>
      <c r="AO1389" s="918"/>
      <c r="AP1389" s="935" t="s">
        <v>992</v>
      </c>
      <c r="AQ1389" s="936"/>
      <c r="AR1389" s="936"/>
      <c r="AS1389" s="937"/>
      <c r="AT1389" s="938"/>
      <c r="AU1389" s="939"/>
      <c r="AV1389" s="939"/>
      <c r="AW1389" s="940"/>
    </row>
    <row r="1390" spans="1:49" ht="14.25" hidden="1" customHeight="1">
      <c r="A1390" s="931"/>
      <c r="B1390" s="916"/>
      <c r="C1390" s="917"/>
      <c r="D1390" s="917"/>
      <c r="E1390" s="917"/>
      <c r="F1390" s="917"/>
      <c r="G1390" s="917"/>
      <c r="H1390" s="917"/>
      <c r="I1390" s="917"/>
      <c r="J1390" s="917"/>
      <c r="K1390" s="917"/>
      <c r="L1390" s="917"/>
      <c r="M1390" s="917"/>
      <c r="N1390" s="917"/>
      <c r="O1390" s="917"/>
      <c r="P1390" s="917"/>
      <c r="Q1390" s="917"/>
      <c r="R1390" s="917"/>
      <c r="S1390" s="917"/>
      <c r="T1390" s="917"/>
      <c r="U1390" s="918"/>
      <c r="V1390" s="916"/>
      <c r="W1390" s="917"/>
      <c r="X1390" s="917"/>
      <c r="Y1390" s="917"/>
      <c r="Z1390" s="917"/>
      <c r="AA1390" s="917"/>
      <c r="AB1390" s="917"/>
      <c r="AC1390" s="917"/>
      <c r="AD1390" s="917"/>
      <c r="AE1390" s="917"/>
      <c r="AF1390" s="917"/>
      <c r="AG1390" s="917"/>
      <c r="AH1390" s="917"/>
      <c r="AI1390" s="917"/>
      <c r="AJ1390" s="917"/>
      <c r="AK1390" s="917"/>
      <c r="AL1390" s="917"/>
      <c r="AM1390" s="917"/>
      <c r="AN1390" s="917"/>
      <c r="AO1390" s="918"/>
      <c r="AP1390" s="935"/>
      <c r="AQ1390" s="936"/>
      <c r="AR1390" s="936"/>
      <c r="AS1390" s="937"/>
      <c r="AT1390" s="941"/>
      <c r="AU1390" s="942"/>
      <c r="AV1390" s="942"/>
      <c r="AW1390" s="943"/>
    </row>
    <row r="1391" spans="1:49" ht="14.25" hidden="1" customHeight="1">
      <c r="A1391" s="931"/>
      <c r="B1391" s="916"/>
      <c r="C1391" s="917"/>
      <c r="D1391" s="917"/>
      <c r="E1391" s="917"/>
      <c r="F1391" s="917"/>
      <c r="G1391" s="917"/>
      <c r="H1391" s="917"/>
      <c r="I1391" s="917"/>
      <c r="J1391" s="917"/>
      <c r="K1391" s="917"/>
      <c r="L1391" s="917"/>
      <c r="M1391" s="917"/>
      <c r="N1391" s="917"/>
      <c r="O1391" s="917"/>
      <c r="P1391" s="917"/>
      <c r="Q1391" s="917"/>
      <c r="R1391" s="917"/>
      <c r="S1391" s="917"/>
      <c r="T1391" s="917"/>
      <c r="U1391" s="918"/>
      <c r="V1391" s="916"/>
      <c r="W1391" s="917"/>
      <c r="X1391" s="917"/>
      <c r="Y1391" s="917"/>
      <c r="Z1391" s="917"/>
      <c r="AA1391" s="917"/>
      <c r="AB1391" s="917"/>
      <c r="AC1391" s="917"/>
      <c r="AD1391" s="917"/>
      <c r="AE1391" s="917"/>
      <c r="AF1391" s="917"/>
      <c r="AG1391" s="917"/>
      <c r="AH1391" s="917"/>
      <c r="AI1391" s="917"/>
      <c r="AJ1391" s="917"/>
      <c r="AK1391" s="917"/>
      <c r="AL1391" s="917"/>
      <c r="AM1391" s="917"/>
      <c r="AN1391" s="917"/>
      <c r="AO1391" s="918"/>
      <c r="AP1391" s="944" t="s">
        <v>993</v>
      </c>
      <c r="AQ1391" s="945"/>
      <c r="AR1391" s="945"/>
      <c r="AS1391" s="945"/>
      <c r="AT1391" s="938"/>
      <c r="AU1391" s="939"/>
      <c r="AV1391" s="939"/>
      <c r="AW1391" s="940"/>
    </row>
    <row r="1392" spans="1:49" ht="14.25" hidden="1" customHeight="1">
      <c r="A1392" s="931"/>
      <c r="B1392" s="916"/>
      <c r="C1392" s="917"/>
      <c r="D1392" s="917"/>
      <c r="E1392" s="917"/>
      <c r="F1392" s="917"/>
      <c r="G1392" s="917"/>
      <c r="H1392" s="917"/>
      <c r="I1392" s="917"/>
      <c r="J1392" s="917"/>
      <c r="K1392" s="917"/>
      <c r="L1392" s="917"/>
      <c r="M1392" s="917"/>
      <c r="N1392" s="917"/>
      <c r="O1392" s="917"/>
      <c r="P1392" s="917"/>
      <c r="Q1392" s="917"/>
      <c r="R1392" s="917"/>
      <c r="S1392" s="917"/>
      <c r="T1392" s="917"/>
      <c r="U1392" s="918"/>
      <c r="V1392" s="916"/>
      <c r="W1392" s="917"/>
      <c r="X1392" s="917"/>
      <c r="Y1392" s="917"/>
      <c r="Z1392" s="917"/>
      <c r="AA1392" s="917"/>
      <c r="AB1392" s="917"/>
      <c r="AC1392" s="917"/>
      <c r="AD1392" s="917"/>
      <c r="AE1392" s="917"/>
      <c r="AF1392" s="917"/>
      <c r="AG1392" s="917"/>
      <c r="AH1392" s="917"/>
      <c r="AI1392" s="917"/>
      <c r="AJ1392" s="917"/>
      <c r="AK1392" s="917"/>
      <c r="AL1392" s="917"/>
      <c r="AM1392" s="917"/>
      <c r="AN1392" s="917"/>
      <c r="AO1392" s="918"/>
      <c r="AP1392" s="944"/>
      <c r="AQ1392" s="945"/>
      <c r="AR1392" s="945"/>
      <c r="AS1392" s="945"/>
      <c r="AT1392" s="941"/>
      <c r="AU1392" s="942"/>
      <c r="AV1392" s="942"/>
      <c r="AW1392" s="943"/>
    </row>
    <row r="1393" spans="1:49" ht="14.25" hidden="1" customHeight="1">
      <c r="A1393" s="931"/>
      <c r="B1393" s="919"/>
      <c r="C1393" s="920"/>
      <c r="D1393" s="920"/>
      <c r="E1393" s="920"/>
      <c r="F1393" s="920"/>
      <c r="G1393" s="920"/>
      <c r="H1393" s="920"/>
      <c r="I1393" s="920"/>
      <c r="J1393" s="920"/>
      <c r="K1393" s="920"/>
      <c r="L1393" s="920"/>
      <c r="M1393" s="920"/>
      <c r="N1393" s="920"/>
      <c r="O1393" s="920"/>
      <c r="P1393" s="920"/>
      <c r="Q1393" s="920"/>
      <c r="R1393" s="920"/>
      <c r="S1393" s="920"/>
      <c r="T1393" s="920"/>
      <c r="U1393" s="921"/>
      <c r="V1393" s="919"/>
      <c r="W1393" s="920"/>
      <c r="X1393" s="920"/>
      <c r="Y1393" s="920"/>
      <c r="Z1393" s="920"/>
      <c r="AA1393" s="920"/>
      <c r="AB1393" s="920"/>
      <c r="AC1393" s="920"/>
      <c r="AD1393" s="920"/>
      <c r="AE1393" s="920"/>
      <c r="AF1393" s="920"/>
      <c r="AG1393" s="920"/>
      <c r="AH1393" s="920"/>
      <c r="AI1393" s="920"/>
      <c r="AJ1393" s="920"/>
      <c r="AK1393" s="920"/>
      <c r="AL1393" s="920"/>
      <c r="AM1393" s="920"/>
      <c r="AN1393" s="920"/>
      <c r="AO1393" s="921"/>
      <c r="AP1393" s="946" t="str">
        <f t="array" aca="1" ref="AP1393" ca="1">IF(RepairsPhotoIdentifier195="","",IF(INDIRECT("PropertyInspectionCatagoryPhoto"&amp;RIGHT("0"&amp;RepairsPhotoIdentifier195,2))="","",INDIRECT("PropertyInspectionCatagoryPhoto"&amp;RIGHT("0"&amp;RepairsPhotoIdentifier195,2))))</f>
        <v/>
      </c>
      <c r="AQ1393" s="962"/>
      <c r="AR1393" s="962"/>
      <c r="AS1393" s="962"/>
      <c r="AT1393" s="962"/>
      <c r="AU1393" s="962"/>
      <c r="AV1393" s="962"/>
      <c r="AW1393" s="963"/>
    </row>
    <row r="1394" spans="1:49" ht="14.25" hidden="1" customHeight="1">
      <c r="A1394" s="931">
        <v>196</v>
      </c>
      <c r="B1394" s="913"/>
      <c r="C1394" s="914"/>
      <c r="D1394" s="914"/>
      <c r="E1394" s="914"/>
      <c r="F1394" s="914"/>
      <c r="G1394" s="914"/>
      <c r="H1394" s="914"/>
      <c r="I1394" s="914"/>
      <c r="J1394" s="914"/>
      <c r="K1394" s="914"/>
      <c r="L1394" s="914"/>
      <c r="M1394" s="914"/>
      <c r="N1394" s="914"/>
      <c r="O1394" s="914"/>
      <c r="P1394" s="914"/>
      <c r="Q1394" s="914"/>
      <c r="R1394" s="914"/>
      <c r="S1394" s="914"/>
      <c r="T1394" s="914"/>
      <c r="U1394" s="915"/>
      <c r="V1394" s="913"/>
      <c r="W1394" s="914"/>
      <c r="X1394" s="914"/>
      <c r="Y1394" s="914"/>
      <c r="Z1394" s="914"/>
      <c r="AA1394" s="914"/>
      <c r="AB1394" s="914"/>
      <c r="AC1394" s="914"/>
      <c r="AD1394" s="914"/>
      <c r="AE1394" s="914"/>
      <c r="AF1394" s="914"/>
      <c r="AG1394" s="914"/>
      <c r="AH1394" s="914"/>
      <c r="AI1394" s="914"/>
      <c r="AJ1394" s="914"/>
      <c r="AK1394" s="914"/>
      <c r="AL1394" s="914"/>
      <c r="AM1394" s="914"/>
      <c r="AN1394" s="914"/>
      <c r="AO1394" s="915"/>
      <c r="AP1394" s="450" t="s">
        <v>990</v>
      </c>
      <c r="AQ1394" s="451"/>
      <c r="AR1394" s="451"/>
      <c r="AS1394" s="452"/>
      <c r="AT1394" s="932"/>
      <c r="AU1394" s="933"/>
      <c r="AV1394" s="933"/>
      <c r="AW1394" s="934"/>
    </row>
    <row r="1395" spans="1:49" ht="14.25" hidden="1" customHeight="1">
      <c r="A1395" s="931"/>
      <c r="B1395" s="916"/>
      <c r="C1395" s="917"/>
      <c r="D1395" s="917"/>
      <c r="E1395" s="917"/>
      <c r="F1395" s="917"/>
      <c r="G1395" s="917"/>
      <c r="H1395" s="917"/>
      <c r="I1395" s="917"/>
      <c r="J1395" s="917"/>
      <c r="K1395" s="917"/>
      <c r="L1395" s="917"/>
      <c r="M1395" s="917"/>
      <c r="N1395" s="917"/>
      <c r="O1395" s="917"/>
      <c r="P1395" s="917"/>
      <c r="Q1395" s="917"/>
      <c r="R1395" s="917"/>
      <c r="S1395" s="917"/>
      <c r="T1395" s="917"/>
      <c r="U1395" s="918"/>
      <c r="V1395" s="916"/>
      <c r="W1395" s="917"/>
      <c r="X1395" s="917"/>
      <c r="Y1395" s="917"/>
      <c r="Z1395" s="917"/>
      <c r="AA1395" s="917"/>
      <c r="AB1395" s="917"/>
      <c r="AC1395" s="917"/>
      <c r="AD1395" s="917"/>
      <c r="AE1395" s="917"/>
      <c r="AF1395" s="917"/>
      <c r="AG1395" s="917"/>
      <c r="AH1395" s="917"/>
      <c r="AI1395" s="917"/>
      <c r="AJ1395" s="917"/>
      <c r="AK1395" s="917"/>
      <c r="AL1395" s="917"/>
      <c r="AM1395" s="917"/>
      <c r="AN1395" s="917"/>
      <c r="AO1395" s="918"/>
      <c r="AP1395" s="453" t="s">
        <v>991</v>
      </c>
      <c r="AQ1395" s="262"/>
      <c r="AR1395" s="262"/>
      <c r="AS1395" s="262"/>
      <c r="AT1395" s="910"/>
      <c r="AU1395" s="911"/>
      <c r="AV1395" s="911"/>
      <c r="AW1395" s="912"/>
    </row>
    <row r="1396" spans="1:49" ht="14.25" hidden="1" customHeight="1">
      <c r="A1396" s="931"/>
      <c r="B1396" s="916"/>
      <c r="C1396" s="917"/>
      <c r="D1396" s="917"/>
      <c r="E1396" s="917"/>
      <c r="F1396" s="917"/>
      <c r="G1396" s="917"/>
      <c r="H1396" s="917"/>
      <c r="I1396" s="917"/>
      <c r="J1396" s="917"/>
      <c r="K1396" s="917"/>
      <c r="L1396" s="917"/>
      <c r="M1396" s="917"/>
      <c r="N1396" s="917"/>
      <c r="O1396" s="917"/>
      <c r="P1396" s="917"/>
      <c r="Q1396" s="917"/>
      <c r="R1396" s="917"/>
      <c r="S1396" s="917"/>
      <c r="T1396" s="917"/>
      <c r="U1396" s="918"/>
      <c r="V1396" s="916"/>
      <c r="W1396" s="917"/>
      <c r="X1396" s="917"/>
      <c r="Y1396" s="917"/>
      <c r="Z1396" s="917"/>
      <c r="AA1396" s="917"/>
      <c r="AB1396" s="917"/>
      <c r="AC1396" s="917"/>
      <c r="AD1396" s="917"/>
      <c r="AE1396" s="917"/>
      <c r="AF1396" s="917"/>
      <c r="AG1396" s="917"/>
      <c r="AH1396" s="917"/>
      <c r="AI1396" s="917"/>
      <c r="AJ1396" s="917"/>
      <c r="AK1396" s="917"/>
      <c r="AL1396" s="917"/>
      <c r="AM1396" s="917"/>
      <c r="AN1396" s="917"/>
      <c r="AO1396" s="918"/>
      <c r="AP1396" s="935" t="s">
        <v>992</v>
      </c>
      <c r="AQ1396" s="936"/>
      <c r="AR1396" s="936"/>
      <c r="AS1396" s="937"/>
      <c r="AT1396" s="938"/>
      <c r="AU1396" s="939"/>
      <c r="AV1396" s="939"/>
      <c r="AW1396" s="940"/>
    </row>
    <row r="1397" spans="1:49" ht="14.25" hidden="1" customHeight="1">
      <c r="A1397" s="931"/>
      <c r="B1397" s="916"/>
      <c r="C1397" s="917"/>
      <c r="D1397" s="917"/>
      <c r="E1397" s="917"/>
      <c r="F1397" s="917"/>
      <c r="G1397" s="917"/>
      <c r="H1397" s="917"/>
      <c r="I1397" s="917"/>
      <c r="J1397" s="917"/>
      <c r="K1397" s="917"/>
      <c r="L1397" s="917"/>
      <c r="M1397" s="917"/>
      <c r="N1397" s="917"/>
      <c r="O1397" s="917"/>
      <c r="P1397" s="917"/>
      <c r="Q1397" s="917"/>
      <c r="R1397" s="917"/>
      <c r="S1397" s="917"/>
      <c r="T1397" s="917"/>
      <c r="U1397" s="918"/>
      <c r="V1397" s="916"/>
      <c r="W1397" s="917"/>
      <c r="X1397" s="917"/>
      <c r="Y1397" s="917"/>
      <c r="Z1397" s="917"/>
      <c r="AA1397" s="917"/>
      <c r="AB1397" s="917"/>
      <c r="AC1397" s="917"/>
      <c r="AD1397" s="917"/>
      <c r="AE1397" s="917"/>
      <c r="AF1397" s="917"/>
      <c r="AG1397" s="917"/>
      <c r="AH1397" s="917"/>
      <c r="AI1397" s="917"/>
      <c r="AJ1397" s="917"/>
      <c r="AK1397" s="917"/>
      <c r="AL1397" s="917"/>
      <c r="AM1397" s="917"/>
      <c r="AN1397" s="917"/>
      <c r="AO1397" s="918"/>
      <c r="AP1397" s="935"/>
      <c r="AQ1397" s="936"/>
      <c r="AR1397" s="936"/>
      <c r="AS1397" s="937"/>
      <c r="AT1397" s="941"/>
      <c r="AU1397" s="942"/>
      <c r="AV1397" s="942"/>
      <c r="AW1397" s="943"/>
    </row>
    <row r="1398" spans="1:49" ht="14.25" hidden="1" customHeight="1">
      <c r="A1398" s="931"/>
      <c r="B1398" s="916"/>
      <c r="C1398" s="917"/>
      <c r="D1398" s="917"/>
      <c r="E1398" s="917"/>
      <c r="F1398" s="917"/>
      <c r="G1398" s="917"/>
      <c r="H1398" s="917"/>
      <c r="I1398" s="917"/>
      <c r="J1398" s="917"/>
      <c r="K1398" s="917"/>
      <c r="L1398" s="917"/>
      <c r="M1398" s="917"/>
      <c r="N1398" s="917"/>
      <c r="O1398" s="917"/>
      <c r="P1398" s="917"/>
      <c r="Q1398" s="917"/>
      <c r="R1398" s="917"/>
      <c r="S1398" s="917"/>
      <c r="T1398" s="917"/>
      <c r="U1398" s="918"/>
      <c r="V1398" s="916"/>
      <c r="W1398" s="917"/>
      <c r="X1398" s="917"/>
      <c r="Y1398" s="917"/>
      <c r="Z1398" s="917"/>
      <c r="AA1398" s="917"/>
      <c r="AB1398" s="917"/>
      <c r="AC1398" s="917"/>
      <c r="AD1398" s="917"/>
      <c r="AE1398" s="917"/>
      <c r="AF1398" s="917"/>
      <c r="AG1398" s="917"/>
      <c r="AH1398" s="917"/>
      <c r="AI1398" s="917"/>
      <c r="AJ1398" s="917"/>
      <c r="AK1398" s="917"/>
      <c r="AL1398" s="917"/>
      <c r="AM1398" s="917"/>
      <c r="AN1398" s="917"/>
      <c r="AO1398" s="918"/>
      <c r="AP1398" s="944" t="s">
        <v>993</v>
      </c>
      <c r="AQ1398" s="945"/>
      <c r="AR1398" s="945"/>
      <c r="AS1398" s="945"/>
      <c r="AT1398" s="938"/>
      <c r="AU1398" s="939"/>
      <c r="AV1398" s="939"/>
      <c r="AW1398" s="940"/>
    </row>
    <row r="1399" spans="1:49" ht="14.25" hidden="1" customHeight="1">
      <c r="A1399" s="931"/>
      <c r="B1399" s="916"/>
      <c r="C1399" s="917"/>
      <c r="D1399" s="917"/>
      <c r="E1399" s="917"/>
      <c r="F1399" s="917"/>
      <c r="G1399" s="917"/>
      <c r="H1399" s="917"/>
      <c r="I1399" s="917"/>
      <c r="J1399" s="917"/>
      <c r="K1399" s="917"/>
      <c r="L1399" s="917"/>
      <c r="M1399" s="917"/>
      <c r="N1399" s="917"/>
      <c r="O1399" s="917"/>
      <c r="P1399" s="917"/>
      <c r="Q1399" s="917"/>
      <c r="R1399" s="917"/>
      <c r="S1399" s="917"/>
      <c r="T1399" s="917"/>
      <c r="U1399" s="918"/>
      <c r="V1399" s="916"/>
      <c r="W1399" s="917"/>
      <c r="X1399" s="917"/>
      <c r="Y1399" s="917"/>
      <c r="Z1399" s="917"/>
      <c r="AA1399" s="917"/>
      <c r="AB1399" s="917"/>
      <c r="AC1399" s="917"/>
      <c r="AD1399" s="917"/>
      <c r="AE1399" s="917"/>
      <c r="AF1399" s="917"/>
      <c r="AG1399" s="917"/>
      <c r="AH1399" s="917"/>
      <c r="AI1399" s="917"/>
      <c r="AJ1399" s="917"/>
      <c r="AK1399" s="917"/>
      <c r="AL1399" s="917"/>
      <c r="AM1399" s="917"/>
      <c r="AN1399" s="917"/>
      <c r="AO1399" s="918"/>
      <c r="AP1399" s="944"/>
      <c r="AQ1399" s="945"/>
      <c r="AR1399" s="945"/>
      <c r="AS1399" s="945"/>
      <c r="AT1399" s="941"/>
      <c r="AU1399" s="942"/>
      <c r="AV1399" s="942"/>
      <c r="AW1399" s="943"/>
    </row>
    <row r="1400" spans="1:49" ht="14.25" hidden="1" customHeight="1">
      <c r="A1400" s="931"/>
      <c r="B1400" s="919"/>
      <c r="C1400" s="920"/>
      <c r="D1400" s="920"/>
      <c r="E1400" s="920"/>
      <c r="F1400" s="920"/>
      <c r="G1400" s="920"/>
      <c r="H1400" s="920"/>
      <c r="I1400" s="920"/>
      <c r="J1400" s="920"/>
      <c r="K1400" s="920"/>
      <c r="L1400" s="920"/>
      <c r="M1400" s="920"/>
      <c r="N1400" s="920"/>
      <c r="O1400" s="920"/>
      <c r="P1400" s="920"/>
      <c r="Q1400" s="920"/>
      <c r="R1400" s="920"/>
      <c r="S1400" s="920"/>
      <c r="T1400" s="920"/>
      <c r="U1400" s="921"/>
      <c r="V1400" s="919"/>
      <c r="W1400" s="920"/>
      <c r="X1400" s="920"/>
      <c r="Y1400" s="920"/>
      <c r="Z1400" s="920"/>
      <c r="AA1400" s="920"/>
      <c r="AB1400" s="920"/>
      <c r="AC1400" s="920"/>
      <c r="AD1400" s="920"/>
      <c r="AE1400" s="920"/>
      <c r="AF1400" s="920"/>
      <c r="AG1400" s="920"/>
      <c r="AH1400" s="920"/>
      <c r="AI1400" s="920"/>
      <c r="AJ1400" s="920"/>
      <c r="AK1400" s="920"/>
      <c r="AL1400" s="920"/>
      <c r="AM1400" s="920"/>
      <c r="AN1400" s="920"/>
      <c r="AO1400" s="921"/>
      <c r="AP1400" s="946" t="str">
        <f t="array" aca="1" ref="AP1400" ca="1">IF(RepairsPhotoIdentifier196="","",IF(INDIRECT("PropertyInspectionCatagoryPhoto"&amp;RIGHT("0"&amp;RepairsPhotoIdentifier196,2))="","",INDIRECT("PropertyInspectionCatagoryPhoto"&amp;RIGHT("0"&amp;RepairsPhotoIdentifier196,2))))</f>
        <v/>
      </c>
      <c r="AQ1400" s="962"/>
      <c r="AR1400" s="962"/>
      <c r="AS1400" s="962"/>
      <c r="AT1400" s="962"/>
      <c r="AU1400" s="962"/>
      <c r="AV1400" s="962"/>
      <c r="AW1400" s="963"/>
    </row>
    <row r="1401" spans="1:49" ht="14.25" hidden="1" customHeight="1">
      <c r="A1401" s="931">
        <v>197</v>
      </c>
      <c r="B1401" s="913"/>
      <c r="C1401" s="914"/>
      <c r="D1401" s="914"/>
      <c r="E1401" s="914"/>
      <c r="F1401" s="914"/>
      <c r="G1401" s="914"/>
      <c r="H1401" s="914"/>
      <c r="I1401" s="914"/>
      <c r="J1401" s="914"/>
      <c r="K1401" s="914"/>
      <c r="L1401" s="914"/>
      <c r="M1401" s="914"/>
      <c r="N1401" s="914"/>
      <c r="O1401" s="914"/>
      <c r="P1401" s="914"/>
      <c r="Q1401" s="914"/>
      <c r="R1401" s="914"/>
      <c r="S1401" s="914"/>
      <c r="T1401" s="914"/>
      <c r="U1401" s="915"/>
      <c r="V1401" s="913"/>
      <c r="W1401" s="914"/>
      <c r="X1401" s="914"/>
      <c r="Y1401" s="914"/>
      <c r="Z1401" s="914"/>
      <c r="AA1401" s="914"/>
      <c r="AB1401" s="914"/>
      <c r="AC1401" s="914"/>
      <c r="AD1401" s="914"/>
      <c r="AE1401" s="914"/>
      <c r="AF1401" s="914"/>
      <c r="AG1401" s="914"/>
      <c r="AH1401" s="914"/>
      <c r="AI1401" s="914"/>
      <c r="AJ1401" s="914"/>
      <c r="AK1401" s="914"/>
      <c r="AL1401" s="914"/>
      <c r="AM1401" s="914"/>
      <c r="AN1401" s="914"/>
      <c r="AO1401" s="915"/>
      <c r="AP1401" s="450" t="s">
        <v>990</v>
      </c>
      <c r="AQ1401" s="451"/>
      <c r="AR1401" s="451"/>
      <c r="AS1401" s="452"/>
      <c r="AT1401" s="932"/>
      <c r="AU1401" s="933"/>
      <c r="AV1401" s="933"/>
      <c r="AW1401" s="934"/>
    </row>
    <row r="1402" spans="1:49" ht="14.25" hidden="1" customHeight="1">
      <c r="A1402" s="931"/>
      <c r="B1402" s="916"/>
      <c r="C1402" s="917"/>
      <c r="D1402" s="917"/>
      <c r="E1402" s="917"/>
      <c r="F1402" s="917"/>
      <c r="G1402" s="917"/>
      <c r="H1402" s="917"/>
      <c r="I1402" s="917"/>
      <c r="J1402" s="917"/>
      <c r="K1402" s="917"/>
      <c r="L1402" s="917"/>
      <c r="M1402" s="917"/>
      <c r="N1402" s="917"/>
      <c r="O1402" s="917"/>
      <c r="P1402" s="917"/>
      <c r="Q1402" s="917"/>
      <c r="R1402" s="917"/>
      <c r="S1402" s="917"/>
      <c r="T1402" s="917"/>
      <c r="U1402" s="918"/>
      <c r="V1402" s="916"/>
      <c r="W1402" s="917"/>
      <c r="X1402" s="917"/>
      <c r="Y1402" s="917"/>
      <c r="Z1402" s="917"/>
      <c r="AA1402" s="917"/>
      <c r="AB1402" s="917"/>
      <c r="AC1402" s="917"/>
      <c r="AD1402" s="917"/>
      <c r="AE1402" s="917"/>
      <c r="AF1402" s="917"/>
      <c r="AG1402" s="917"/>
      <c r="AH1402" s="917"/>
      <c r="AI1402" s="917"/>
      <c r="AJ1402" s="917"/>
      <c r="AK1402" s="917"/>
      <c r="AL1402" s="917"/>
      <c r="AM1402" s="917"/>
      <c r="AN1402" s="917"/>
      <c r="AO1402" s="918"/>
      <c r="AP1402" s="453" t="s">
        <v>994</v>
      </c>
      <c r="AQ1402" s="262"/>
      <c r="AR1402" s="262"/>
      <c r="AS1402" s="262"/>
      <c r="AT1402" s="910"/>
      <c r="AU1402" s="911"/>
      <c r="AV1402" s="911"/>
      <c r="AW1402" s="912"/>
    </row>
    <row r="1403" spans="1:49" ht="14.25" hidden="1" customHeight="1">
      <c r="A1403" s="931"/>
      <c r="B1403" s="916"/>
      <c r="C1403" s="917"/>
      <c r="D1403" s="917"/>
      <c r="E1403" s="917"/>
      <c r="F1403" s="917"/>
      <c r="G1403" s="917"/>
      <c r="H1403" s="917"/>
      <c r="I1403" s="917"/>
      <c r="J1403" s="917"/>
      <c r="K1403" s="917"/>
      <c r="L1403" s="917"/>
      <c r="M1403" s="917"/>
      <c r="N1403" s="917"/>
      <c r="O1403" s="917"/>
      <c r="P1403" s="917"/>
      <c r="Q1403" s="917"/>
      <c r="R1403" s="917"/>
      <c r="S1403" s="917"/>
      <c r="T1403" s="917"/>
      <c r="U1403" s="918"/>
      <c r="V1403" s="916"/>
      <c r="W1403" s="917"/>
      <c r="X1403" s="917"/>
      <c r="Y1403" s="917"/>
      <c r="Z1403" s="917"/>
      <c r="AA1403" s="917"/>
      <c r="AB1403" s="917"/>
      <c r="AC1403" s="917"/>
      <c r="AD1403" s="917"/>
      <c r="AE1403" s="917"/>
      <c r="AF1403" s="917"/>
      <c r="AG1403" s="917"/>
      <c r="AH1403" s="917"/>
      <c r="AI1403" s="917"/>
      <c r="AJ1403" s="917"/>
      <c r="AK1403" s="917"/>
      <c r="AL1403" s="917"/>
      <c r="AM1403" s="917"/>
      <c r="AN1403" s="917"/>
      <c r="AO1403" s="918"/>
      <c r="AP1403" s="935" t="s">
        <v>992</v>
      </c>
      <c r="AQ1403" s="936"/>
      <c r="AR1403" s="936"/>
      <c r="AS1403" s="937"/>
      <c r="AT1403" s="938"/>
      <c r="AU1403" s="939"/>
      <c r="AV1403" s="939"/>
      <c r="AW1403" s="940"/>
    </row>
    <row r="1404" spans="1:49" ht="14.25" hidden="1" customHeight="1">
      <c r="A1404" s="931"/>
      <c r="B1404" s="916"/>
      <c r="C1404" s="917"/>
      <c r="D1404" s="917"/>
      <c r="E1404" s="917"/>
      <c r="F1404" s="917"/>
      <c r="G1404" s="917"/>
      <c r="H1404" s="917"/>
      <c r="I1404" s="917"/>
      <c r="J1404" s="917"/>
      <c r="K1404" s="917"/>
      <c r="L1404" s="917"/>
      <c r="M1404" s="917"/>
      <c r="N1404" s="917"/>
      <c r="O1404" s="917"/>
      <c r="P1404" s="917"/>
      <c r="Q1404" s="917"/>
      <c r="R1404" s="917"/>
      <c r="S1404" s="917"/>
      <c r="T1404" s="917"/>
      <c r="U1404" s="918"/>
      <c r="V1404" s="916"/>
      <c r="W1404" s="917"/>
      <c r="X1404" s="917"/>
      <c r="Y1404" s="917"/>
      <c r="Z1404" s="917"/>
      <c r="AA1404" s="917"/>
      <c r="AB1404" s="917"/>
      <c r="AC1404" s="917"/>
      <c r="AD1404" s="917"/>
      <c r="AE1404" s="917"/>
      <c r="AF1404" s="917"/>
      <c r="AG1404" s="917"/>
      <c r="AH1404" s="917"/>
      <c r="AI1404" s="917"/>
      <c r="AJ1404" s="917"/>
      <c r="AK1404" s="917"/>
      <c r="AL1404" s="917"/>
      <c r="AM1404" s="917"/>
      <c r="AN1404" s="917"/>
      <c r="AO1404" s="918"/>
      <c r="AP1404" s="935"/>
      <c r="AQ1404" s="936"/>
      <c r="AR1404" s="936"/>
      <c r="AS1404" s="937"/>
      <c r="AT1404" s="941"/>
      <c r="AU1404" s="942"/>
      <c r="AV1404" s="942"/>
      <c r="AW1404" s="943"/>
    </row>
    <row r="1405" spans="1:49" ht="14.25" hidden="1" customHeight="1">
      <c r="A1405" s="931"/>
      <c r="B1405" s="916"/>
      <c r="C1405" s="917"/>
      <c r="D1405" s="917"/>
      <c r="E1405" s="917"/>
      <c r="F1405" s="917"/>
      <c r="G1405" s="917"/>
      <c r="H1405" s="917"/>
      <c r="I1405" s="917"/>
      <c r="J1405" s="917"/>
      <c r="K1405" s="917"/>
      <c r="L1405" s="917"/>
      <c r="M1405" s="917"/>
      <c r="N1405" s="917"/>
      <c r="O1405" s="917"/>
      <c r="P1405" s="917"/>
      <c r="Q1405" s="917"/>
      <c r="R1405" s="917"/>
      <c r="S1405" s="917"/>
      <c r="T1405" s="917"/>
      <c r="U1405" s="918"/>
      <c r="V1405" s="916"/>
      <c r="W1405" s="917"/>
      <c r="X1405" s="917"/>
      <c r="Y1405" s="917"/>
      <c r="Z1405" s="917"/>
      <c r="AA1405" s="917"/>
      <c r="AB1405" s="917"/>
      <c r="AC1405" s="917"/>
      <c r="AD1405" s="917"/>
      <c r="AE1405" s="917"/>
      <c r="AF1405" s="917"/>
      <c r="AG1405" s="917"/>
      <c r="AH1405" s="917"/>
      <c r="AI1405" s="917"/>
      <c r="AJ1405" s="917"/>
      <c r="AK1405" s="917"/>
      <c r="AL1405" s="917"/>
      <c r="AM1405" s="917"/>
      <c r="AN1405" s="917"/>
      <c r="AO1405" s="918"/>
      <c r="AP1405" s="944" t="s">
        <v>993</v>
      </c>
      <c r="AQ1405" s="945"/>
      <c r="AR1405" s="945"/>
      <c r="AS1405" s="945"/>
      <c r="AT1405" s="938"/>
      <c r="AU1405" s="939"/>
      <c r="AV1405" s="939"/>
      <c r="AW1405" s="940"/>
    </row>
    <row r="1406" spans="1:49" ht="14.25" hidden="1" customHeight="1">
      <c r="A1406" s="931"/>
      <c r="B1406" s="916"/>
      <c r="C1406" s="917"/>
      <c r="D1406" s="917"/>
      <c r="E1406" s="917"/>
      <c r="F1406" s="917"/>
      <c r="G1406" s="917"/>
      <c r="H1406" s="917"/>
      <c r="I1406" s="917"/>
      <c r="J1406" s="917"/>
      <c r="K1406" s="917"/>
      <c r="L1406" s="917"/>
      <c r="M1406" s="917"/>
      <c r="N1406" s="917"/>
      <c r="O1406" s="917"/>
      <c r="P1406" s="917"/>
      <c r="Q1406" s="917"/>
      <c r="R1406" s="917"/>
      <c r="S1406" s="917"/>
      <c r="T1406" s="917"/>
      <c r="U1406" s="918"/>
      <c r="V1406" s="916"/>
      <c r="W1406" s="917"/>
      <c r="X1406" s="917"/>
      <c r="Y1406" s="917"/>
      <c r="Z1406" s="917"/>
      <c r="AA1406" s="917"/>
      <c r="AB1406" s="917"/>
      <c r="AC1406" s="917"/>
      <c r="AD1406" s="917"/>
      <c r="AE1406" s="917"/>
      <c r="AF1406" s="917"/>
      <c r="AG1406" s="917"/>
      <c r="AH1406" s="917"/>
      <c r="AI1406" s="917"/>
      <c r="AJ1406" s="917"/>
      <c r="AK1406" s="917"/>
      <c r="AL1406" s="917"/>
      <c r="AM1406" s="917"/>
      <c r="AN1406" s="917"/>
      <c r="AO1406" s="918"/>
      <c r="AP1406" s="944"/>
      <c r="AQ1406" s="945"/>
      <c r="AR1406" s="945"/>
      <c r="AS1406" s="945"/>
      <c r="AT1406" s="941"/>
      <c r="AU1406" s="942"/>
      <c r="AV1406" s="942"/>
      <c r="AW1406" s="943"/>
    </row>
    <row r="1407" spans="1:49" ht="14.25" hidden="1" customHeight="1">
      <c r="A1407" s="931"/>
      <c r="B1407" s="919"/>
      <c r="C1407" s="920"/>
      <c r="D1407" s="920"/>
      <c r="E1407" s="920"/>
      <c r="F1407" s="920"/>
      <c r="G1407" s="920"/>
      <c r="H1407" s="920"/>
      <c r="I1407" s="920"/>
      <c r="J1407" s="920"/>
      <c r="K1407" s="920"/>
      <c r="L1407" s="920"/>
      <c r="M1407" s="920"/>
      <c r="N1407" s="920"/>
      <c r="O1407" s="920"/>
      <c r="P1407" s="920"/>
      <c r="Q1407" s="920"/>
      <c r="R1407" s="920"/>
      <c r="S1407" s="920"/>
      <c r="T1407" s="920"/>
      <c r="U1407" s="921"/>
      <c r="V1407" s="919"/>
      <c r="W1407" s="920"/>
      <c r="X1407" s="920"/>
      <c r="Y1407" s="920"/>
      <c r="Z1407" s="920"/>
      <c r="AA1407" s="920"/>
      <c r="AB1407" s="920"/>
      <c r="AC1407" s="920"/>
      <c r="AD1407" s="920"/>
      <c r="AE1407" s="920"/>
      <c r="AF1407" s="920"/>
      <c r="AG1407" s="920"/>
      <c r="AH1407" s="920"/>
      <c r="AI1407" s="920"/>
      <c r="AJ1407" s="920"/>
      <c r="AK1407" s="920"/>
      <c r="AL1407" s="920"/>
      <c r="AM1407" s="920"/>
      <c r="AN1407" s="920"/>
      <c r="AO1407" s="921"/>
      <c r="AP1407" s="946" t="str">
        <f t="array" aca="1" ref="AP1407" ca="1">IF(RepairsPhotoIdentifier197="","",IF(INDIRECT("PropertyInspectionCatagoryPhoto"&amp;RIGHT("0"&amp;RepairsPhotoIdentifier197,2))="","",INDIRECT("PropertyInspectionCatagoryPhoto"&amp;RIGHT("0"&amp;RepairsPhotoIdentifier197,2))))</f>
        <v/>
      </c>
      <c r="AQ1407" s="962"/>
      <c r="AR1407" s="962"/>
      <c r="AS1407" s="962"/>
      <c r="AT1407" s="962"/>
      <c r="AU1407" s="962"/>
      <c r="AV1407" s="962"/>
      <c r="AW1407" s="963"/>
    </row>
    <row r="1408" spans="1:49" ht="14.25" hidden="1" customHeight="1">
      <c r="A1408" s="931">
        <v>198</v>
      </c>
      <c r="B1408" s="913"/>
      <c r="C1408" s="914"/>
      <c r="D1408" s="914"/>
      <c r="E1408" s="914"/>
      <c r="F1408" s="914"/>
      <c r="G1408" s="914"/>
      <c r="H1408" s="914"/>
      <c r="I1408" s="914"/>
      <c r="J1408" s="914"/>
      <c r="K1408" s="914"/>
      <c r="L1408" s="914"/>
      <c r="M1408" s="914"/>
      <c r="N1408" s="914"/>
      <c r="O1408" s="914"/>
      <c r="P1408" s="914"/>
      <c r="Q1408" s="914"/>
      <c r="R1408" s="914"/>
      <c r="S1408" s="914"/>
      <c r="T1408" s="914"/>
      <c r="U1408" s="915"/>
      <c r="V1408" s="913"/>
      <c r="W1408" s="914"/>
      <c r="X1408" s="914"/>
      <c r="Y1408" s="914"/>
      <c r="Z1408" s="914"/>
      <c r="AA1408" s="914"/>
      <c r="AB1408" s="914"/>
      <c r="AC1408" s="914"/>
      <c r="AD1408" s="914"/>
      <c r="AE1408" s="914"/>
      <c r="AF1408" s="914"/>
      <c r="AG1408" s="914"/>
      <c r="AH1408" s="914"/>
      <c r="AI1408" s="914"/>
      <c r="AJ1408" s="914"/>
      <c r="AK1408" s="914"/>
      <c r="AL1408" s="914"/>
      <c r="AM1408" s="914"/>
      <c r="AN1408" s="914"/>
      <c r="AO1408" s="915"/>
      <c r="AP1408" s="450" t="s">
        <v>990</v>
      </c>
      <c r="AQ1408" s="451"/>
      <c r="AR1408" s="451"/>
      <c r="AS1408" s="452"/>
      <c r="AT1408" s="932"/>
      <c r="AU1408" s="933"/>
      <c r="AV1408" s="933"/>
      <c r="AW1408" s="934"/>
    </row>
    <row r="1409" spans="1:49" ht="14.25" hidden="1" customHeight="1">
      <c r="A1409" s="931"/>
      <c r="B1409" s="916"/>
      <c r="C1409" s="917"/>
      <c r="D1409" s="917"/>
      <c r="E1409" s="917"/>
      <c r="F1409" s="917"/>
      <c r="G1409" s="917"/>
      <c r="H1409" s="917"/>
      <c r="I1409" s="917"/>
      <c r="J1409" s="917"/>
      <c r="K1409" s="917"/>
      <c r="L1409" s="917"/>
      <c r="M1409" s="917"/>
      <c r="N1409" s="917"/>
      <c r="O1409" s="917"/>
      <c r="P1409" s="917"/>
      <c r="Q1409" s="917"/>
      <c r="R1409" s="917"/>
      <c r="S1409" s="917"/>
      <c r="T1409" s="917"/>
      <c r="U1409" s="918"/>
      <c r="V1409" s="916"/>
      <c r="W1409" s="917"/>
      <c r="X1409" s="917"/>
      <c r="Y1409" s="917"/>
      <c r="Z1409" s="917"/>
      <c r="AA1409" s="917"/>
      <c r="AB1409" s="917"/>
      <c r="AC1409" s="917"/>
      <c r="AD1409" s="917"/>
      <c r="AE1409" s="917"/>
      <c r="AF1409" s="917"/>
      <c r="AG1409" s="917"/>
      <c r="AH1409" s="917"/>
      <c r="AI1409" s="917"/>
      <c r="AJ1409" s="917"/>
      <c r="AK1409" s="917"/>
      <c r="AL1409" s="917"/>
      <c r="AM1409" s="917"/>
      <c r="AN1409" s="917"/>
      <c r="AO1409" s="918"/>
      <c r="AP1409" s="453" t="s">
        <v>991</v>
      </c>
      <c r="AQ1409" s="262"/>
      <c r="AR1409" s="262"/>
      <c r="AS1409" s="262"/>
      <c r="AT1409" s="910"/>
      <c r="AU1409" s="911"/>
      <c r="AV1409" s="911"/>
      <c r="AW1409" s="912"/>
    </row>
    <row r="1410" spans="1:49" ht="14.25" hidden="1" customHeight="1">
      <c r="A1410" s="931"/>
      <c r="B1410" s="916"/>
      <c r="C1410" s="917"/>
      <c r="D1410" s="917"/>
      <c r="E1410" s="917"/>
      <c r="F1410" s="917"/>
      <c r="G1410" s="917"/>
      <c r="H1410" s="917"/>
      <c r="I1410" s="917"/>
      <c r="J1410" s="917"/>
      <c r="K1410" s="917"/>
      <c r="L1410" s="917"/>
      <c r="M1410" s="917"/>
      <c r="N1410" s="917"/>
      <c r="O1410" s="917"/>
      <c r="P1410" s="917"/>
      <c r="Q1410" s="917"/>
      <c r="R1410" s="917"/>
      <c r="S1410" s="917"/>
      <c r="T1410" s="917"/>
      <c r="U1410" s="918"/>
      <c r="V1410" s="916"/>
      <c r="W1410" s="917"/>
      <c r="X1410" s="917"/>
      <c r="Y1410" s="917"/>
      <c r="Z1410" s="917"/>
      <c r="AA1410" s="917"/>
      <c r="AB1410" s="917"/>
      <c r="AC1410" s="917"/>
      <c r="AD1410" s="917"/>
      <c r="AE1410" s="917"/>
      <c r="AF1410" s="917"/>
      <c r="AG1410" s="917"/>
      <c r="AH1410" s="917"/>
      <c r="AI1410" s="917"/>
      <c r="AJ1410" s="917"/>
      <c r="AK1410" s="917"/>
      <c r="AL1410" s="917"/>
      <c r="AM1410" s="917"/>
      <c r="AN1410" s="917"/>
      <c r="AO1410" s="918"/>
      <c r="AP1410" s="935" t="s">
        <v>992</v>
      </c>
      <c r="AQ1410" s="936"/>
      <c r="AR1410" s="936"/>
      <c r="AS1410" s="937"/>
      <c r="AT1410" s="938"/>
      <c r="AU1410" s="939"/>
      <c r="AV1410" s="939"/>
      <c r="AW1410" s="940"/>
    </row>
    <row r="1411" spans="1:49" ht="14.25" hidden="1" customHeight="1">
      <c r="A1411" s="931"/>
      <c r="B1411" s="916"/>
      <c r="C1411" s="917"/>
      <c r="D1411" s="917"/>
      <c r="E1411" s="917"/>
      <c r="F1411" s="917"/>
      <c r="G1411" s="917"/>
      <c r="H1411" s="917"/>
      <c r="I1411" s="917"/>
      <c r="J1411" s="917"/>
      <c r="K1411" s="917"/>
      <c r="L1411" s="917"/>
      <c r="M1411" s="917"/>
      <c r="N1411" s="917"/>
      <c r="O1411" s="917"/>
      <c r="P1411" s="917"/>
      <c r="Q1411" s="917"/>
      <c r="R1411" s="917"/>
      <c r="S1411" s="917"/>
      <c r="T1411" s="917"/>
      <c r="U1411" s="918"/>
      <c r="V1411" s="916"/>
      <c r="W1411" s="917"/>
      <c r="X1411" s="917"/>
      <c r="Y1411" s="917"/>
      <c r="Z1411" s="917"/>
      <c r="AA1411" s="917"/>
      <c r="AB1411" s="917"/>
      <c r="AC1411" s="917"/>
      <c r="AD1411" s="917"/>
      <c r="AE1411" s="917"/>
      <c r="AF1411" s="917"/>
      <c r="AG1411" s="917"/>
      <c r="AH1411" s="917"/>
      <c r="AI1411" s="917"/>
      <c r="AJ1411" s="917"/>
      <c r="AK1411" s="917"/>
      <c r="AL1411" s="917"/>
      <c r="AM1411" s="917"/>
      <c r="AN1411" s="917"/>
      <c r="AO1411" s="918"/>
      <c r="AP1411" s="935"/>
      <c r="AQ1411" s="936"/>
      <c r="AR1411" s="936"/>
      <c r="AS1411" s="937"/>
      <c r="AT1411" s="941"/>
      <c r="AU1411" s="942"/>
      <c r="AV1411" s="942"/>
      <c r="AW1411" s="943"/>
    </row>
    <row r="1412" spans="1:49" ht="14.25" hidden="1" customHeight="1">
      <c r="A1412" s="931"/>
      <c r="B1412" s="916"/>
      <c r="C1412" s="917"/>
      <c r="D1412" s="917"/>
      <c r="E1412" s="917"/>
      <c r="F1412" s="917"/>
      <c r="G1412" s="917"/>
      <c r="H1412" s="917"/>
      <c r="I1412" s="917"/>
      <c r="J1412" s="917"/>
      <c r="K1412" s="917"/>
      <c r="L1412" s="917"/>
      <c r="M1412" s="917"/>
      <c r="N1412" s="917"/>
      <c r="O1412" s="917"/>
      <c r="P1412" s="917"/>
      <c r="Q1412" s="917"/>
      <c r="R1412" s="917"/>
      <c r="S1412" s="917"/>
      <c r="T1412" s="917"/>
      <c r="U1412" s="918"/>
      <c r="V1412" s="916"/>
      <c r="W1412" s="917"/>
      <c r="X1412" s="917"/>
      <c r="Y1412" s="917"/>
      <c r="Z1412" s="917"/>
      <c r="AA1412" s="917"/>
      <c r="AB1412" s="917"/>
      <c r="AC1412" s="917"/>
      <c r="AD1412" s="917"/>
      <c r="AE1412" s="917"/>
      <c r="AF1412" s="917"/>
      <c r="AG1412" s="917"/>
      <c r="AH1412" s="917"/>
      <c r="AI1412" s="917"/>
      <c r="AJ1412" s="917"/>
      <c r="AK1412" s="917"/>
      <c r="AL1412" s="917"/>
      <c r="AM1412" s="917"/>
      <c r="AN1412" s="917"/>
      <c r="AO1412" s="918"/>
      <c r="AP1412" s="944" t="s">
        <v>993</v>
      </c>
      <c r="AQ1412" s="945"/>
      <c r="AR1412" s="945"/>
      <c r="AS1412" s="945"/>
      <c r="AT1412" s="938"/>
      <c r="AU1412" s="939"/>
      <c r="AV1412" s="939"/>
      <c r="AW1412" s="940"/>
    </row>
    <row r="1413" spans="1:49" ht="14.25" hidden="1" customHeight="1">
      <c r="A1413" s="931"/>
      <c r="B1413" s="916"/>
      <c r="C1413" s="917"/>
      <c r="D1413" s="917"/>
      <c r="E1413" s="917"/>
      <c r="F1413" s="917"/>
      <c r="G1413" s="917"/>
      <c r="H1413" s="917"/>
      <c r="I1413" s="917"/>
      <c r="J1413" s="917"/>
      <c r="K1413" s="917"/>
      <c r="L1413" s="917"/>
      <c r="M1413" s="917"/>
      <c r="N1413" s="917"/>
      <c r="O1413" s="917"/>
      <c r="P1413" s="917"/>
      <c r="Q1413" s="917"/>
      <c r="R1413" s="917"/>
      <c r="S1413" s="917"/>
      <c r="T1413" s="917"/>
      <c r="U1413" s="918"/>
      <c r="V1413" s="916"/>
      <c r="W1413" s="917"/>
      <c r="X1413" s="917"/>
      <c r="Y1413" s="917"/>
      <c r="Z1413" s="917"/>
      <c r="AA1413" s="917"/>
      <c r="AB1413" s="917"/>
      <c r="AC1413" s="917"/>
      <c r="AD1413" s="917"/>
      <c r="AE1413" s="917"/>
      <c r="AF1413" s="917"/>
      <c r="AG1413" s="917"/>
      <c r="AH1413" s="917"/>
      <c r="AI1413" s="917"/>
      <c r="AJ1413" s="917"/>
      <c r="AK1413" s="917"/>
      <c r="AL1413" s="917"/>
      <c r="AM1413" s="917"/>
      <c r="AN1413" s="917"/>
      <c r="AO1413" s="918"/>
      <c r="AP1413" s="944"/>
      <c r="AQ1413" s="945"/>
      <c r="AR1413" s="945"/>
      <c r="AS1413" s="945"/>
      <c r="AT1413" s="941"/>
      <c r="AU1413" s="942"/>
      <c r="AV1413" s="942"/>
      <c r="AW1413" s="943"/>
    </row>
    <row r="1414" spans="1:49" ht="14.25" hidden="1" customHeight="1">
      <c r="A1414" s="931"/>
      <c r="B1414" s="919"/>
      <c r="C1414" s="920"/>
      <c r="D1414" s="920"/>
      <c r="E1414" s="920"/>
      <c r="F1414" s="920"/>
      <c r="G1414" s="920"/>
      <c r="H1414" s="920"/>
      <c r="I1414" s="920"/>
      <c r="J1414" s="920"/>
      <c r="K1414" s="920"/>
      <c r="L1414" s="920"/>
      <c r="M1414" s="920"/>
      <c r="N1414" s="920"/>
      <c r="O1414" s="920"/>
      <c r="P1414" s="920"/>
      <c r="Q1414" s="920"/>
      <c r="R1414" s="920"/>
      <c r="S1414" s="920"/>
      <c r="T1414" s="920"/>
      <c r="U1414" s="921"/>
      <c r="V1414" s="919"/>
      <c r="W1414" s="920"/>
      <c r="X1414" s="920"/>
      <c r="Y1414" s="920"/>
      <c r="Z1414" s="920"/>
      <c r="AA1414" s="920"/>
      <c r="AB1414" s="920"/>
      <c r="AC1414" s="920"/>
      <c r="AD1414" s="920"/>
      <c r="AE1414" s="920"/>
      <c r="AF1414" s="920"/>
      <c r="AG1414" s="920"/>
      <c r="AH1414" s="920"/>
      <c r="AI1414" s="920"/>
      <c r="AJ1414" s="920"/>
      <c r="AK1414" s="920"/>
      <c r="AL1414" s="920"/>
      <c r="AM1414" s="920"/>
      <c r="AN1414" s="920"/>
      <c r="AO1414" s="921"/>
      <c r="AP1414" s="946" t="str">
        <f t="array" aca="1" ref="AP1414" ca="1">IF(RepairsPhotoIdentifier198="","",IF(INDIRECT("PropertyInspectionCatagoryPhoto"&amp;RIGHT("0"&amp;RepairsPhotoIdentifier198,2))="","",INDIRECT("PropertyInspectionCatagoryPhoto"&amp;RIGHT("0"&amp;RepairsPhotoIdentifier198,2))))</f>
        <v/>
      </c>
      <c r="AQ1414" s="962"/>
      <c r="AR1414" s="962"/>
      <c r="AS1414" s="962"/>
      <c r="AT1414" s="962"/>
      <c r="AU1414" s="962"/>
      <c r="AV1414" s="962"/>
      <c r="AW1414" s="963"/>
    </row>
    <row r="1415" spans="1:49" ht="14.25" hidden="1" customHeight="1">
      <c r="A1415" s="931">
        <v>199</v>
      </c>
      <c r="B1415" s="913"/>
      <c r="C1415" s="914"/>
      <c r="D1415" s="914"/>
      <c r="E1415" s="914"/>
      <c r="F1415" s="914"/>
      <c r="G1415" s="914"/>
      <c r="H1415" s="914"/>
      <c r="I1415" s="914"/>
      <c r="J1415" s="914"/>
      <c r="K1415" s="914"/>
      <c r="L1415" s="914"/>
      <c r="M1415" s="914"/>
      <c r="N1415" s="914"/>
      <c r="O1415" s="914"/>
      <c r="P1415" s="914"/>
      <c r="Q1415" s="914"/>
      <c r="R1415" s="914"/>
      <c r="S1415" s="914"/>
      <c r="T1415" s="914"/>
      <c r="U1415" s="915"/>
      <c r="V1415" s="913"/>
      <c r="W1415" s="914"/>
      <c r="X1415" s="914"/>
      <c r="Y1415" s="914"/>
      <c r="Z1415" s="914"/>
      <c r="AA1415" s="914"/>
      <c r="AB1415" s="914"/>
      <c r="AC1415" s="914"/>
      <c r="AD1415" s="914"/>
      <c r="AE1415" s="914"/>
      <c r="AF1415" s="914"/>
      <c r="AG1415" s="914"/>
      <c r="AH1415" s="914"/>
      <c r="AI1415" s="914"/>
      <c r="AJ1415" s="914"/>
      <c r="AK1415" s="914"/>
      <c r="AL1415" s="914"/>
      <c r="AM1415" s="914"/>
      <c r="AN1415" s="914"/>
      <c r="AO1415" s="915"/>
      <c r="AP1415" s="450" t="s">
        <v>990</v>
      </c>
      <c r="AQ1415" s="451"/>
      <c r="AR1415" s="451"/>
      <c r="AS1415" s="452"/>
      <c r="AT1415" s="932"/>
      <c r="AU1415" s="933"/>
      <c r="AV1415" s="933"/>
      <c r="AW1415" s="934"/>
    </row>
    <row r="1416" spans="1:49" ht="14.25" hidden="1" customHeight="1">
      <c r="A1416" s="931"/>
      <c r="B1416" s="916"/>
      <c r="C1416" s="917"/>
      <c r="D1416" s="917"/>
      <c r="E1416" s="917"/>
      <c r="F1416" s="917"/>
      <c r="G1416" s="917"/>
      <c r="H1416" s="917"/>
      <c r="I1416" s="917"/>
      <c r="J1416" s="917"/>
      <c r="K1416" s="917"/>
      <c r="L1416" s="917"/>
      <c r="M1416" s="917"/>
      <c r="N1416" s="917"/>
      <c r="O1416" s="917"/>
      <c r="P1416" s="917"/>
      <c r="Q1416" s="917"/>
      <c r="R1416" s="917"/>
      <c r="S1416" s="917"/>
      <c r="T1416" s="917"/>
      <c r="U1416" s="918"/>
      <c r="V1416" s="916"/>
      <c r="W1416" s="917"/>
      <c r="X1416" s="917"/>
      <c r="Y1416" s="917"/>
      <c r="Z1416" s="917"/>
      <c r="AA1416" s="917"/>
      <c r="AB1416" s="917"/>
      <c r="AC1416" s="917"/>
      <c r="AD1416" s="917"/>
      <c r="AE1416" s="917"/>
      <c r="AF1416" s="917"/>
      <c r="AG1416" s="917"/>
      <c r="AH1416" s="917"/>
      <c r="AI1416" s="917"/>
      <c r="AJ1416" s="917"/>
      <c r="AK1416" s="917"/>
      <c r="AL1416" s="917"/>
      <c r="AM1416" s="917"/>
      <c r="AN1416" s="917"/>
      <c r="AO1416" s="918"/>
      <c r="AP1416" s="453" t="s">
        <v>994</v>
      </c>
      <c r="AQ1416" s="262"/>
      <c r="AR1416" s="262"/>
      <c r="AS1416" s="262"/>
      <c r="AT1416" s="910"/>
      <c r="AU1416" s="911"/>
      <c r="AV1416" s="911"/>
      <c r="AW1416" s="912"/>
    </row>
    <row r="1417" spans="1:49" ht="14.25" hidden="1" customHeight="1">
      <c r="A1417" s="931"/>
      <c r="B1417" s="916"/>
      <c r="C1417" s="917"/>
      <c r="D1417" s="917"/>
      <c r="E1417" s="917"/>
      <c r="F1417" s="917"/>
      <c r="G1417" s="917"/>
      <c r="H1417" s="917"/>
      <c r="I1417" s="917"/>
      <c r="J1417" s="917"/>
      <c r="K1417" s="917"/>
      <c r="L1417" s="917"/>
      <c r="M1417" s="917"/>
      <c r="N1417" s="917"/>
      <c r="O1417" s="917"/>
      <c r="P1417" s="917"/>
      <c r="Q1417" s="917"/>
      <c r="R1417" s="917"/>
      <c r="S1417" s="917"/>
      <c r="T1417" s="917"/>
      <c r="U1417" s="918"/>
      <c r="V1417" s="916"/>
      <c r="W1417" s="917"/>
      <c r="X1417" s="917"/>
      <c r="Y1417" s="917"/>
      <c r="Z1417" s="917"/>
      <c r="AA1417" s="917"/>
      <c r="AB1417" s="917"/>
      <c r="AC1417" s="917"/>
      <c r="AD1417" s="917"/>
      <c r="AE1417" s="917"/>
      <c r="AF1417" s="917"/>
      <c r="AG1417" s="917"/>
      <c r="AH1417" s="917"/>
      <c r="AI1417" s="917"/>
      <c r="AJ1417" s="917"/>
      <c r="AK1417" s="917"/>
      <c r="AL1417" s="917"/>
      <c r="AM1417" s="917"/>
      <c r="AN1417" s="917"/>
      <c r="AO1417" s="918"/>
      <c r="AP1417" s="935" t="s">
        <v>992</v>
      </c>
      <c r="AQ1417" s="936"/>
      <c r="AR1417" s="936"/>
      <c r="AS1417" s="937"/>
      <c r="AT1417" s="938"/>
      <c r="AU1417" s="939"/>
      <c r="AV1417" s="939"/>
      <c r="AW1417" s="940"/>
    </row>
    <row r="1418" spans="1:49" ht="14.25" hidden="1" customHeight="1">
      <c r="A1418" s="931"/>
      <c r="B1418" s="916"/>
      <c r="C1418" s="917"/>
      <c r="D1418" s="917"/>
      <c r="E1418" s="917"/>
      <c r="F1418" s="917"/>
      <c r="G1418" s="917"/>
      <c r="H1418" s="917"/>
      <c r="I1418" s="917"/>
      <c r="J1418" s="917"/>
      <c r="K1418" s="917"/>
      <c r="L1418" s="917"/>
      <c r="M1418" s="917"/>
      <c r="N1418" s="917"/>
      <c r="O1418" s="917"/>
      <c r="P1418" s="917"/>
      <c r="Q1418" s="917"/>
      <c r="R1418" s="917"/>
      <c r="S1418" s="917"/>
      <c r="T1418" s="917"/>
      <c r="U1418" s="918"/>
      <c r="V1418" s="916"/>
      <c r="W1418" s="917"/>
      <c r="X1418" s="917"/>
      <c r="Y1418" s="917"/>
      <c r="Z1418" s="917"/>
      <c r="AA1418" s="917"/>
      <c r="AB1418" s="917"/>
      <c r="AC1418" s="917"/>
      <c r="AD1418" s="917"/>
      <c r="AE1418" s="917"/>
      <c r="AF1418" s="917"/>
      <c r="AG1418" s="917"/>
      <c r="AH1418" s="917"/>
      <c r="AI1418" s="917"/>
      <c r="AJ1418" s="917"/>
      <c r="AK1418" s="917"/>
      <c r="AL1418" s="917"/>
      <c r="AM1418" s="917"/>
      <c r="AN1418" s="917"/>
      <c r="AO1418" s="918"/>
      <c r="AP1418" s="935"/>
      <c r="AQ1418" s="936"/>
      <c r="AR1418" s="936"/>
      <c r="AS1418" s="937"/>
      <c r="AT1418" s="941"/>
      <c r="AU1418" s="942"/>
      <c r="AV1418" s="942"/>
      <c r="AW1418" s="943"/>
    </row>
    <row r="1419" spans="1:49" ht="14.25" hidden="1" customHeight="1">
      <c r="A1419" s="931"/>
      <c r="B1419" s="916"/>
      <c r="C1419" s="917"/>
      <c r="D1419" s="917"/>
      <c r="E1419" s="917"/>
      <c r="F1419" s="917"/>
      <c r="G1419" s="917"/>
      <c r="H1419" s="917"/>
      <c r="I1419" s="917"/>
      <c r="J1419" s="917"/>
      <c r="K1419" s="917"/>
      <c r="L1419" s="917"/>
      <c r="M1419" s="917"/>
      <c r="N1419" s="917"/>
      <c r="O1419" s="917"/>
      <c r="P1419" s="917"/>
      <c r="Q1419" s="917"/>
      <c r="R1419" s="917"/>
      <c r="S1419" s="917"/>
      <c r="T1419" s="917"/>
      <c r="U1419" s="918"/>
      <c r="V1419" s="916"/>
      <c r="W1419" s="917"/>
      <c r="X1419" s="917"/>
      <c r="Y1419" s="917"/>
      <c r="Z1419" s="917"/>
      <c r="AA1419" s="917"/>
      <c r="AB1419" s="917"/>
      <c r="AC1419" s="917"/>
      <c r="AD1419" s="917"/>
      <c r="AE1419" s="917"/>
      <c r="AF1419" s="917"/>
      <c r="AG1419" s="917"/>
      <c r="AH1419" s="917"/>
      <c r="AI1419" s="917"/>
      <c r="AJ1419" s="917"/>
      <c r="AK1419" s="917"/>
      <c r="AL1419" s="917"/>
      <c r="AM1419" s="917"/>
      <c r="AN1419" s="917"/>
      <c r="AO1419" s="918"/>
      <c r="AP1419" s="944" t="s">
        <v>993</v>
      </c>
      <c r="AQ1419" s="945"/>
      <c r="AR1419" s="945"/>
      <c r="AS1419" s="945"/>
      <c r="AT1419" s="938"/>
      <c r="AU1419" s="939"/>
      <c r="AV1419" s="939"/>
      <c r="AW1419" s="940"/>
    </row>
    <row r="1420" spans="1:49" ht="14.25" hidden="1" customHeight="1">
      <c r="A1420" s="931"/>
      <c r="B1420" s="916"/>
      <c r="C1420" s="917"/>
      <c r="D1420" s="917"/>
      <c r="E1420" s="917"/>
      <c r="F1420" s="917"/>
      <c r="G1420" s="917"/>
      <c r="H1420" s="917"/>
      <c r="I1420" s="917"/>
      <c r="J1420" s="917"/>
      <c r="K1420" s="917"/>
      <c r="L1420" s="917"/>
      <c r="M1420" s="917"/>
      <c r="N1420" s="917"/>
      <c r="O1420" s="917"/>
      <c r="P1420" s="917"/>
      <c r="Q1420" s="917"/>
      <c r="R1420" s="917"/>
      <c r="S1420" s="917"/>
      <c r="T1420" s="917"/>
      <c r="U1420" s="918"/>
      <c r="V1420" s="916"/>
      <c r="W1420" s="917"/>
      <c r="X1420" s="917"/>
      <c r="Y1420" s="917"/>
      <c r="Z1420" s="917"/>
      <c r="AA1420" s="917"/>
      <c r="AB1420" s="917"/>
      <c r="AC1420" s="917"/>
      <c r="AD1420" s="917"/>
      <c r="AE1420" s="917"/>
      <c r="AF1420" s="917"/>
      <c r="AG1420" s="917"/>
      <c r="AH1420" s="917"/>
      <c r="AI1420" s="917"/>
      <c r="AJ1420" s="917"/>
      <c r="AK1420" s="917"/>
      <c r="AL1420" s="917"/>
      <c r="AM1420" s="917"/>
      <c r="AN1420" s="917"/>
      <c r="AO1420" s="918"/>
      <c r="AP1420" s="944"/>
      <c r="AQ1420" s="945"/>
      <c r="AR1420" s="945"/>
      <c r="AS1420" s="945"/>
      <c r="AT1420" s="941"/>
      <c r="AU1420" s="942"/>
      <c r="AV1420" s="942"/>
      <c r="AW1420" s="943"/>
    </row>
    <row r="1421" spans="1:49" ht="14.25" hidden="1" customHeight="1">
      <c r="A1421" s="931"/>
      <c r="B1421" s="919"/>
      <c r="C1421" s="920"/>
      <c r="D1421" s="920"/>
      <c r="E1421" s="920"/>
      <c r="F1421" s="920"/>
      <c r="G1421" s="920"/>
      <c r="H1421" s="920"/>
      <c r="I1421" s="920"/>
      <c r="J1421" s="920"/>
      <c r="K1421" s="920"/>
      <c r="L1421" s="920"/>
      <c r="M1421" s="920"/>
      <c r="N1421" s="920"/>
      <c r="O1421" s="920"/>
      <c r="P1421" s="920"/>
      <c r="Q1421" s="920"/>
      <c r="R1421" s="920"/>
      <c r="S1421" s="920"/>
      <c r="T1421" s="920"/>
      <c r="U1421" s="921"/>
      <c r="V1421" s="919"/>
      <c r="W1421" s="920"/>
      <c r="X1421" s="920"/>
      <c r="Y1421" s="920"/>
      <c r="Z1421" s="920"/>
      <c r="AA1421" s="920"/>
      <c r="AB1421" s="920"/>
      <c r="AC1421" s="920"/>
      <c r="AD1421" s="920"/>
      <c r="AE1421" s="920"/>
      <c r="AF1421" s="920"/>
      <c r="AG1421" s="920"/>
      <c r="AH1421" s="920"/>
      <c r="AI1421" s="920"/>
      <c r="AJ1421" s="920"/>
      <c r="AK1421" s="920"/>
      <c r="AL1421" s="920"/>
      <c r="AM1421" s="920"/>
      <c r="AN1421" s="920"/>
      <c r="AO1421" s="921"/>
      <c r="AP1421" s="946" t="str">
        <f t="array" aca="1" ref="AP1421" ca="1">IF(RepairsPhotoIdentifier199="","",IF(INDIRECT("PropertyInspectionCatagoryPhoto"&amp;RIGHT("0"&amp;RepairsPhotoIdentifier199,2))="","",INDIRECT("PropertyInspectionCatagoryPhoto"&amp;RIGHT("0"&amp;RepairsPhotoIdentifier199,2))))</f>
        <v/>
      </c>
      <c r="AQ1421" s="962"/>
      <c r="AR1421" s="962"/>
      <c r="AS1421" s="962"/>
      <c r="AT1421" s="962"/>
      <c r="AU1421" s="962"/>
      <c r="AV1421" s="962"/>
      <c r="AW1421" s="963"/>
    </row>
    <row r="1422" spans="1:49" ht="14.25" hidden="1" customHeight="1">
      <c r="A1422" s="931">
        <v>200</v>
      </c>
      <c r="B1422" s="913"/>
      <c r="C1422" s="914"/>
      <c r="D1422" s="914"/>
      <c r="E1422" s="914"/>
      <c r="F1422" s="914"/>
      <c r="G1422" s="914"/>
      <c r="H1422" s="914"/>
      <c r="I1422" s="914"/>
      <c r="J1422" s="914"/>
      <c r="K1422" s="914"/>
      <c r="L1422" s="914"/>
      <c r="M1422" s="914"/>
      <c r="N1422" s="914"/>
      <c r="O1422" s="914"/>
      <c r="P1422" s="914"/>
      <c r="Q1422" s="914"/>
      <c r="R1422" s="914"/>
      <c r="S1422" s="914"/>
      <c r="T1422" s="914"/>
      <c r="U1422" s="915"/>
      <c r="V1422" s="913"/>
      <c r="W1422" s="914"/>
      <c r="X1422" s="914"/>
      <c r="Y1422" s="914"/>
      <c r="Z1422" s="914"/>
      <c r="AA1422" s="914"/>
      <c r="AB1422" s="914"/>
      <c r="AC1422" s="914"/>
      <c r="AD1422" s="914"/>
      <c r="AE1422" s="914"/>
      <c r="AF1422" s="914"/>
      <c r="AG1422" s="914"/>
      <c r="AH1422" s="914"/>
      <c r="AI1422" s="914"/>
      <c r="AJ1422" s="914"/>
      <c r="AK1422" s="914"/>
      <c r="AL1422" s="914"/>
      <c r="AM1422" s="914"/>
      <c r="AN1422" s="914"/>
      <c r="AO1422" s="915"/>
      <c r="AP1422" s="450" t="s">
        <v>990</v>
      </c>
      <c r="AQ1422" s="451"/>
      <c r="AR1422" s="451"/>
      <c r="AS1422" s="452"/>
      <c r="AT1422" s="932"/>
      <c r="AU1422" s="933"/>
      <c r="AV1422" s="933"/>
      <c r="AW1422" s="934"/>
    </row>
    <row r="1423" spans="1:49" ht="14.25" hidden="1" customHeight="1">
      <c r="A1423" s="931"/>
      <c r="B1423" s="916"/>
      <c r="C1423" s="917"/>
      <c r="D1423" s="917"/>
      <c r="E1423" s="917"/>
      <c r="F1423" s="917"/>
      <c r="G1423" s="917"/>
      <c r="H1423" s="917"/>
      <c r="I1423" s="917"/>
      <c r="J1423" s="917"/>
      <c r="K1423" s="917"/>
      <c r="L1423" s="917"/>
      <c r="M1423" s="917"/>
      <c r="N1423" s="917"/>
      <c r="O1423" s="917"/>
      <c r="P1423" s="917"/>
      <c r="Q1423" s="917"/>
      <c r="R1423" s="917"/>
      <c r="S1423" s="917"/>
      <c r="T1423" s="917"/>
      <c r="U1423" s="918"/>
      <c r="V1423" s="916"/>
      <c r="W1423" s="917"/>
      <c r="X1423" s="917"/>
      <c r="Y1423" s="917"/>
      <c r="Z1423" s="917"/>
      <c r="AA1423" s="917"/>
      <c r="AB1423" s="917"/>
      <c r="AC1423" s="917"/>
      <c r="AD1423" s="917"/>
      <c r="AE1423" s="917"/>
      <c r="AF1423" s="917"/>
      <c r="AG1423" s="917"/>
      <c r="AH1423" s="917"/>
      <c r="AI1423" s="917"/>
      <c r="AJ1423" s="917"/>
      <c r="AK1423" s="917"/>
      <c r="AL1423" s="917"/>
      <c r="AM1423" s="917"/>
      <c r="AN1423" s="917"/>
      <c r="AO1423" s="918"/>
      <c r="AP1423" s="453" t="s">
        <v>991</v>
      </c>
      <c r="AQ1423" s="262"/>
      <c r="AR1423" s="262"/>
      <c r="AS1423" s="262"/>
      <c r="AT1423" s="910"/>
      <c r="AU1423" s="911"/>
      <c r="AV1423" s="911"/>
      <c r="AW1423" s="912"/>
    </row>
    <row r="1424" spans="1:49" ht="14.25" hidden="1" customHeight="1">
      <c r="A1424" s="931"/>
      <c r="B1424" s="916"/>
      <c r="C1424" s="917"/>
      <c r="D1424" s="917"/>
      <c r="E1424" s="917"/>
      <c r="F1424" s="917"/>
      <c r="G1424" s="917"/>
      <c r="H1424" s="917"/>
      <c r="I1424" s="917"/>
      <c r="J1424" s="917"/>
      <c r="K1424" s="917"/>
      <c r="L1424" s="917"/>
      <c r="M1424" s="917"/>
      <c r="N1424" s="917"/>
      <c r="O1424" s="917"/>
      <c r="P1424" s="917"/>
      <c r="Q1424" s="917"/>
      <c r="R1424" s="917"/>
      <c r="S1424" s="917"/>
      <c r="T1424" s="917"/>
      <c r="U1424" s="918"/>
      <c r="V1424" s="916"/>
      <c r="W1424" s="917"/>
      <c r="X1424" s="917"/>
      <c r="Y1424" s="917"/>
      <c r="Z1424" s="917"/>
      <c r="AA1424" s="917"/>
      <c r="AB1424" s="917"/>
      <c r="AC1424" s="917"/>
      <c r="AD1424" s="917"/>
      <c r="AE1424" s="917"/>
      <c r="AF1424" s="917"/>
      <c r="AG1424" s="917"/>
      <c r="AH1424" s="917"/>
      <c r="AI1424" s="917"/>
      <c r="AJ1424" s="917"/>
      <c r="AK1424" s="917"/>
      <c r="AL1424" s="917"/>
      <c r="AM1424" s="917"/>
      <c r="AN1424" s="917"/>
      <c r="AO1424" s="918"/>
      <c r="AP1424" s="935" t="s">
        <v>992</v>
      </c>
      <c r="AQ1424" s="936"/>
      <c r="AR1424" s="936"/>
      <c r="AS1424" s="937"/>
      <c r="AT1424" s="938"/>
      <c r="AU1424" s="939"/>
      <c r="AV1424" s="939"/>
      <c r="AW1424" s="940"/>
    </row>
    <row r="1425" spans="1:49" ht="14.25" hidden="1" customHeight="1">
      <c r="A1425" s="931"/>
      <c r="B1425" s="916"/>
      <c r="C1425" s="917"/>
      <c r="D1425" s="917"/>
      <c r="E1425" s="917"/>
      <c r="F1425" s="917"/>
      <c r="G1425" s="917"/>
      <c r="H1425" s="917"/>
      <c r="I1425" s="917"/>
      <c r="J1425" s="917"/>
      <c r="K1425" s="917"/>
      <c r="L1425" s="917"/>
      <c r="M1425" s="917"/>
      <c r="N1425" s="917"/>
      <c r="O1425" s="917"/>
      <c r="P1425" s="917"/>
      <c r="Q1425" s="917"/>
      <c r="R1425" s="917"/>
      <c r="S1425" s="917"/>
      <c r="T1425" s="917"/>
      <c r="U1425" s="918"/>
      <c r="V1425" s="916"/>
      <c r="W1425" s="917"/>
      <c r="X1425" s="917"/>
      <c r="Y1425" s="917"/>
      <c r="Z1425" s="917"/>
      <c r="AA1425" s="917"/>
      <c r="AB1425" s="917"/>
      <c r="AC1425" s="917"/>
      <c r="AD1425" s="917"/>
      <c r="AE1425" s="917"/>
      <c r="AF1425" s="917"/>
      <c r="AG1425" s="917"/>
      <c r="AH1425" s="917"/>
      <c r="AI1425" s="917"/>
      <c r="AJ1425" s="917"/>
      <c r="AK1425" s="917"/>
      <c r="AL1425" s="917"/>
      <c r="AM1425" s="917"/>
      <c r="AN1425" s="917"/>
      <c r="AO1425" s="918"/>
      <c r="AP1425" s="935"/>
      <c r="AQ1425" s="936"/>
      <c r="AR1425" s="936"/>
      <c r="AS1425" s="937"/>
      <c r="AT1425" s="941"/>
      <c r="AU1425" s="942"/>
      <c r="AV1425" s="942"/>
      <c r="AW1425" s="943"/>
    </row>
    <row r="1426" spans="1:49" ht="14.25" hidden="1" customHeight="1">
      <c r="A1426" s="931"/>
      <c r="B1426" s="916"/>
      <c r="C1426" s="917"/>
      <c r="D1426" s="917"/>
      <c r="E1426" s="917"/>
      <c r="F1426" s="917"/>
      <c r="G1426" s="917"/>
      <c r="H1426" s="917"/>
      <c r="I1426" s="917"/>
      <c r="J1426" s="917"/>
      <c r="K1426" s="917"/>
      <c r="L1426" s="917"/>
      <c r="M1426" s="917"/>
      <c r="N1426" s="917"/>
      <c r="O1426" s="917"/>
      <c r="P1426" s="917"/>
      <c r="Q1426" s="917"/>
      <c r="R1426" s="917"/>
      <c r="S1426" s="917"/>
      <c r="T1426" s="917"/>
      <c r="U1426" s="918"/>
      <c r="V1426" s="916"/>
      <c r="W1426" s="917"/>
      <c r="X1426" s="917"/>
      <c r="Y1426" s="917"/>
      <c r="Z1426" s="917"/>
      <c r="AA1426" s="917"/>
      <c r="AB1426" s="917"/>
      <c r="AC1426" s="917"/>
      <c r="AD1426" s="917"/>
      <c r="AE1426" s="917"/>
      <c r="AF1426" s="917"/>
      <c r="AG1426" s="917"/>
      <c r="AH1426" s="917"/>
      <c r="AI1426" s="917"/>
      <c r="AJ1426" s="917"/>
      <c r="AK1426" s="917"/>
      <c r="AL1426" s="917"/>
      <c r="AM1426" s="917"/>
      <c r="AN1426" s="917"/>
      <c r="AO1426" s="918"/>
      <c r="AP1426" s="944" t="s">
        <v>993</v>
      </c>
      <c r="AQ1426" s="945"/>
      <c r="AR1426" s="945"/>
      <c r="AS1426" s="945"/>
      <c r="AT1426" s="938"/>
      <c r="AU1426" s="939"/>
      <c r="AV1426" s="939"/>
      <c r="AW1426" s="940"/>
    </row>
    <row r="1427" spans="1:49" ht="14.25" hidden="1" customHeight="1">
      <c r="A1427" s="931"/>
      <c r="B1427" s="916"/>
      <c r="C1427" s="917"/>
      <c r="D1427" s="917"/>
      <c r="E1427" s="917"/>
      <c r="F1427" s="917"/>
      <c r="G1427" s="917"/>
      <c r="H1427" s="917"/>
      <c r="I1427" s="917"/>
      <c r="J1427" s="917"/>
      <c r="K1427" s="917"/>
      <c r="L1427" s="917"/>
      <c r="M1427" s="917"/>
      <c r="N1427" s="917"/>
      <c r="O1427" s="917"/>
      <c r="P1427" s="917"/>
      <c r="Q1427" s="917"/>
      <c r="R1427" s="917"/>
      <c r="S1427" s="917"/>
      <c r="T1427" s="917"/>
      <c r="U1427" s="918"/>
      <c r="V1427" s="916"/>
      <c r="W1427" s="917"/>
      <c r="X1427" s="917"/>
      <c r="Y1427" s="917"/>
      <c r="Z1427" s="917"/>
      <c r="AA1427" s="917"/>
      <c r="AB1427" s="917"/>
      <c r="AC1427" s="917"/>
      <c r="AD1427" s="917"/>
      <c r="AE1427" s="917"/>
      <c r="AF1427" s="917"/>
      <c r="AG1427" s="917"/>
      <c r="AH1427" s="917"/>
      <c r="AI1427" s="917"/>
      <c r="AJ1427" s="917"/>
      <c r="AK1427" s="917"/>
      <c r="AL1427" s="917"/>
      <c r="AM1427" s="917"/>
      <c r="AN1427" s="917"/>
      <c r="AO1427" s="918"/>
      <c r="AP1427" s="944"/>
      <c r="AQ1427" s="945"/>
      <c r="AR1427" s="945"/>
      <c r="AS1427" s="945"/>
      <c r="AT1427" s="941"/>
      <c r="AU1427" s="942"/>
      <c r="AV1427" s="942"/>
      <c r="AW1427" s="943"/>
    </row>
    <row r="1428" spans="1:49" ht="14.25" hidden="1" customHeight="1">
      <c r="A1428" s="931"/>
      <c r="B1428" s="919"/>
      <c r="C1428" s="920"/>
      <c r="D1428" s="920"/>
      <c r="E1428" s="920"/>
      <c r="F1428" s="920"/>
      <c r="G1428" s="920"/>
      <c r="H1428" s="920"/>
      <c r="I1428" s="920"/>
      <c r="J1428" s="920"/>
      <c r="K1428" s="920"/>
      <c r="L1428" s="920"/>
      <c r="M1428" s="920"/>
      <c r="N1428" s="920"/>
      <c r="O1428" s="920"/>
      <c r="P1428" s="920"/>
      <c r="Q1428" s="920"/>
      <c r="R1428" s="920"/>
      <c r="S1428" s="920"/>
      <c r="T1428" s="920"/>
      <c r="U1428" s="921"/>
      <c r="V1428" s="919"/>
      <c r="W1428" s="920"/>
      <c r="X1428" s="920"/>
      <c r="Y1428" s="920"/>
      <c r="Z1428" s="920"/>
      <c r="AA1428" s="920"/>
      <c r="AB1428" s="920"/>
      <c r="AC1428" s="920"/>
      <c r="AD1428" s="920"/>
      <c r="AE1428" s="920"/>
      <c r="AF1428" s="920"/>
      <c r="AG1428" s="920"/>
      <c r="AH1428" s="920"/>
      <c r="AI1428" s="920"/>
      <c r="AJ1428" s="920"/>
      <c r="AK1428" s="920"/>
      <c r="AL1428" s="920"/>
      <c r="AM1428" s="920"/>
      <c r="AN1428" s="920"/>
      <c r="AO1428" s="921"/>
      <c r="AP1428" s="946" t="str">
        <f t="array" aca="1" ref="AP1428" ca="1">IF(RepairsPhotoIdentifier200="","",IF(INDIRECT("PropertyInspectionCatagoryPhoto"&amp;RIGHT("0"&amp;RepairsPhotoIdentifier200,2))="","",INDIRECT("PropertyInspectionCatagoryPhoto"&amp;RIGHT("0"&amp;RepairsPhotoIdentifier200,2))))</f>
        <v/>
      </c>
      <c r="AQ1428" s="962"/>
      <c r="AR1428" s="962"/>
      <c r="AS1428" s="962"/>
      <c r="AT1428" s="962"/>
      <c r="AU1428" s="962"/>
      <c r="AV1428" s="962"/>
      <c r="AW1428" s="963"/>
    </row>
    <row r="1429" spans="1:49" ht="14.25" hidden="1" customHeight="1">
      <c r="A1429" s="931">
        <v>201</v>
      </c>
      <c r="B1429" s="913"/>
      <c r="C1429" s="914"/>
      <c r="D1429" s="914"/>
      <c r="E1429" s="914"/>
      <c r="F1429" s="914"/>
      <c r="G1429" s="914"/>
      <c r="H1429" s="914"/>
      <c r="I1429" s="914"/>
      <c r="J1429" s="914"/>
      <c r="K1429" s="914"/>
      <c r="L1429" s="914"/>
      <c r="M1429" s="914"/>
      <c r="N1429" s="914"/>
      <c r="O1429" s="914"/>
      <c r="P1429" s="914"/>
      <c r="Q1429" s="914"/>
      <c r="R1429" s="914"/>
      <c r="S1429" s="914"/>
      <c r="T1429" s="914"/>
      <c r="U1429" s="915"/>
      <c r="V1429" s="913"/>
      <c r="W1429" s="914"/>
      <c r="X1429" s="914"/>
      <c r="Y1429" s="914"/>
      <c r="Z1429" s="914"/>
      <c r="AA1429" s="914"/>
      <c r="AB1429" s="914"/>
      <c r="AC1429" s="914"/>
      <c r="AD1429" s="914"/>
      <c r="AE1429" s="914"/>
      <c r="AF1429" s="914"/>
      <c r="AG1429" s="914"/>
      <c r="AH1429" s="914"/>
      <c r="AI1429" s="914"/>
      <c r="AJ1429" s="914"/>
      <c r="AK1429" s="914"/>
      <c r="AL1429" s="914"/>
      <c r="AM1429" s="914"/>
      <c r="AN1429" s="914"/>
      <c r="AO1429" s="915"/>
      <c r="AP1429" s="450" t="s">
        <v>990</v>
      </c>
      <c r="AQ1429" s="451"/>
      <c r="AR1429" s="451"/>
      <c r="AS1429" s="452"/>
      <c r="AT1429" s="932"/>
      <c r="AU1429" s="933"/>
      <c r="AV1429" s="933"/>
      <c r="AW1429" s="934"/>
    </row>
    <row r="1430" spans="1:49" ht="14.25" hidden="1" customHeight="1">
      <c r="A1430" s="931"/>
      <c r="B1430" s="916"/>
      <c r="C1430" s="917"/>
      <c r="D1430" s="917"/>
      <c r="E1430" s="917"/>
      <c r="F1430" s="917"/>
      <c r="G1430" s="917"/>
      <c r="H1430" s="917"/>
      <c r="I1430" s="917"/>
      <c r="J1430" s="917"/>
      <c r="K1430" s="917"/>
      <c r="L1430" s="917"/>
      <c r="M1430" s="917"/>
      <c r="N1430" s="917"/>
      <c r="O1430" s="917"/>
      <c r="P1430" s="917"/>
      <c r="Q1430" s="917"/>
      <c r="R1430" s="917"/>
      <c r="S1430" s="917"/>
      <c r="T1430" s="917"/>
      <c r="U1430" s="918"/>
      <c r="V1430" s="916"/>
      <c r="W1430" s="917"/>
      <c r="X1430" s="917"/>
      <c r="Y1430" s="917"/>
      <c r="Z1430" s="917"/>
      <c r="AA1430" s="917"/>
      <c r="AB1430" s="917"/>
      <c r="AC1430" s="917"/>
      <c r="AD1430" s="917"/>
      <c r="AE1430" s="917"/>
      <c r="AF1430" s="917"/>
      <c r="AG1430" s="917"/>
      <c r="AH1430" s="917"/>
      <c r="AI1430" s="917"/>
      <c r="AJ1430" s="917"/>
      <c r="AK1430" s="917"/>
      <c r="AL1430" s="917"/>
      <c r="AM1430" s="917"/>
      <c r="AN1430" s="917"/>
      <c r="AO1430" s="918"/>
      <c r="AP1430" s="453" t="s">
        <v>994</v>
      </c>
      <c r="AQ1430" s="262"/>
      <c r="AR1430" s="262"/>
      <c r="AS1430" s="262"/>
      <c r="AT1430" s="910"/>
      <c r="AU1430" s="911"/>
      <c r="AV1430" s="911"/>
      <c r="AW1430" s="912"/>
    </row>
    <row r="1431" spans="1:49" ht="14.25" hidden="1" customHeight="1">
      <c r="A1431" s="931"/>
      <c r="B1431" s="916"/>
      <c r="C1431" s="917"/>
      <c r="D1431" s="917"/>
      <c r="E1431" s="917"/>
      <c r="F1431" s="917"/>
      <c r="G1431" s="917"/>
      <c r="H1431" s="917"/>
      <c r="I1431" s="917"/>
      <c r="J1431" s="917"/>
      <c r="K1431" s="917"/>
      <c r="L1431" s="917"/>
      <c r="M1431" s="917"/>
      <c r="N1431" s="917"/>
      <c r="O1431" s="917"/>
      <c r="P1431" s="917"/>
      <c r="Q1431" s="917"/>
      <c r="R1431" s="917"/>
      <c r="S1431" s="917"/>
      <c r="T1431" s="917"/>
      <c r="U1431" s="918"/>
      <c r="V1431" s="916"/>
      <c r="W1431" s="917"/>
      <c r="X1431" s="917"/>
      <c r="Y1431" s="917"/>
      <c r="Z1431" s="917"/>
      <c r="AA1431" s="917"/>
      <c r="AB1431" s="917"/>
      <c r="AC1431" s="917"/>
      <c r="AD1431" s="917"/>
      <c r="AE1431" s="917"/>
      <c r="AF1431" s="917"/>
      <c r="AG1431" s="917"/>
      <c r="AH1431" s="917"/>
      <c r="AI1431" s="917"/>
      <c r="AJ1431" s="917"/>
      <c r="AK1431" s="917"/>
      <c r="AL1431" s="917"/>
      <c r="AM1431" s="917"/>
      <c r="AN1431" s="917"/>
      <c r="AO1431" s="918"/>
      <c r="AP1431" s="935" t="s">
        <v>992</v>
      </c>
      <c r="AQ1431" s="936"/>
      <c r="AR1431" s="936"/>
      <c r="AS1431" s="937"/>
      <c r="AT1431" s="938"/>
      <c r="AU1431" s="939"/>
      <c r="AV1431" s="939"/>
      <c r="AW1431" s="940"/>
    </row>
    <row r="1432" spans="1:49" ht="14.25" hidden="1" customHeight="1">
      <c r="A1432" s="931"/>
      <c r="B1432" s="916"/>
      <c r="C1432" s="917"/>
      <c r="D1432" s="917"/>
      <c r="E1432" s="917"/>
      <c r="F1432" s="917"/>
      <c r="G1432" s="917"/>
      <c r="H1432" s="917"/>
      <c r="I1432" s="917"/>
      <c r="J1432" s="917"/>
      <c r="K1432" s="917"/>
      <c r="L1432" s="917"/>
      <c r="M1432" s="917"/>
      <c r="N1432" s="917"/>
      <c r="O1432" s="917"/>
      <c r="P1432" s="917"/>
      <c r="Q1432" s="917"/>
      <c r="R1432" s="917"/>
      <c r="S1432" s="917"/>
      <c r="T1432" s="917"/>
      <c r="U1432" s="918"/>
      <c r="V1432" s="916"/>
      <c r="W1432" s="917"/>
      <c r="X1432" s="917"/>
      <c r="Y1432" s="917"/>
      <c r="Z1432" s="917"/>
      <c r="AA1432" s="917"/>
      <c r="AB1432" s="917"/>
      <c r="AC1432" s="917"/>
      <c r="AD1432" s="917"/>
      <c r="AE1432" s="917"/>
      <c r="AF1432" s="917"/>
      <c r="AG1432" s="917"/>
      <c r="AH1432" s="917"/>
      <c r="AI1432" s="917"/>
      <c r="AJ1432" s="917"/>
      <c r="AK1432" s="917"/>
      <c r="AL1432" s="917"/>
      <c r="AM1432" s="917"/>
      <c r="AN1432" s="917"/>
      <c r="AO1432" s="918"/>
      <c r="AP1432" s="935"/>
      <c r="AQ1432" s="936"/>
      <c r="AR1432" s="936"/>
      <c r="AS1432" s="937"/>
      <c r="AT1432" s="941"/>
      <c r="AU1432" s="942"/>
      <c r="AV1432" s="942"/>
      <c r="AW1432" s="943"/>
    </row>
    <row r="1433" spans="1:49" ht="14.25" hidden="1" customHeight="1">
      <c r="A1433" s="931"/>
      <c r="B1433" s="916"/>
      <c r="C1433" s="917"/>
      <c r="D1433" s="917"/>
      <c r="E1433" s="917"/>
      <c r="F1433" s="917"/>
      <c r="G1433" s="917"/>
      <c r="H1433" s="917"/>
      <c r="I1433" s="917"/>
      <c r="J1433" s="917"/>
      <c r="K1433" s="917"/>
      <c r="L1433" s="917"/>
      <c r="M1433" s="917"/>
      <c r="N1433" s="917"/>
      <c r="O1433" s="917"/>
      <c r="P1433" s="917"/>
      <c r="Q1433" s="917"/>
      <c r="R1433" s="917"/>
      <c r="S1433" s="917"/>
      <c r="T1433" s="917"/>
      <c r="U1433" s="918"/>
      <c r="V1433" s="916"/>
      <c r="W1433" s="917"/>
      <c r="X1433" s="917"/>
      <c r="Y1433" s="917"/>
      <c r="Z1433" s="917"/>
      <c r="AA1433" s="917"/>
      <c r="AB1433" s="917"/>
      <c r="AC1433" s="917"/>
      <c r="AD1433" s="917"/>
      <c r="AE1433" s="917"/>
      <c r="AF1433" s="917"/>
      <c r="AG1433" s="917"/>
      <c r="AH1433" s="917"/>
      <c r="AI1433" s="917"/>
      <c r="AJ1433" s="917"/>
      <c r="AK1433" s="917"/>
      <c r="AL1433" s="917"/>
      <c r="AM1433" s="917"/>
      <c r="AN1433" s="917"/>
      <c r="AO1433" s="918"/>
      <c r="AP1433" s="944" t="s">
        <v>993</v>
      </c>
      <c r="AQ1433" s="945"/>
      <c r="AR1433" s="945"/>
      <c r="AS1433" s="945"/>
      <c r="AT1433" s="938"/>
      <c r="AU1433" s="939"/>
      <c r="AV1433" s="939"/>
      <c r="AW1433" s="940"/>
    </row>
    <row r="1434" spans="1:49" ht="14.25" hidden="1" customHeight="1">
      <c r="A1434" s="931"/>
      <c r="B1434" s="916"/>
      <c r="C1434" s="917"/>
      <c r="D1434" s="917"/>
      <c r="E1434" s="917"/>
      <c r="F1434" s="917"/>
      <c r="G1434" s="917"/>
      <c r="H1434" s="917"/>
      <c r="I1434" s="917"/>
      <c r="J1434" s="917"/>
      <c r="K1434" s="917"/>
      <c r="L1434" s="917"/>
      <c r="M1434" s="917"/>
      <c r="N1434" s="917"/>
      <c r="O1434" s="917"/>
      <c r="P1434" s="917"/>
      <c r="Q1434" s="917"/>
      <c r="R1434" s="917"/>
      <c r="S1434" s="917"/>
      <c r="T1434" s="917"/>
      <c r="U1434" s="918"/>
      <c r="V1434" s="916"/>
      <c r="W1434" s="917"/>
      <c r="X1434" s="917"/>
      <c r="Y1434" s="917"/>
      <c r="Z1434" s="917"/>
      <c r="AA1434" s="917"/>
      <c r="AB1434" s="917"/>
      <c r="AC1434" s="917"/>
      <c r="AD1434" s="917"/>
      <c r="AE1434" s="917"/>
      <c r="AF1434" s="917"/>
      <c r="AG1434" s="917"/>
      <c r="AH1434" s="917"/>
      <c r="AI1434" s="917"/>
      <c r="AJ1434" s="917"/>
      <c r="AK1434" s="917"/>
      <c r="AL1434" s="917"/>
      <c r="AM1434" s="917"/>
      <c r="AN1434" s="917"/>
      <c r="AO1434" s="918"/>
      <c r="AP1434" s="944"/>
      <c r="AQ1434" s="945"/>
      <c r="AR1434" s="945"/>
      <c r="AS1434" s="945"/>
      <c r="AT1434" s="941"/>
      <c r="AU1434" s="942"/>
      <c r="AV1434" s="942"/>
      <c r="AW1434" s="943"/>
    </row>
    <row r="1435" spans="1:49" ht="14.25" hidden="1" customHeight="1">
      <c r="A1435" s="931"/>
      <c r="B1435" s="919"/>
      <c r="C1435" s="920"/>
      <c r="D1435" s="920"/>
      <c r="E1435" s="920"/>
      <c r="F1435" s="920"/>
      <c r="G1435" s="920"/>
      <c r="H1435" s="920"/>
      <c r="I1435" s="920"/>
      <c r="J1435" s="920"/>
      <c r="K1435" s="920"/>
      <c r="L1435" s="920"/>
      <c r="M1435" s="920"/>
      <c r="N1435" s="920"/>
      <c r="O1435" s="920"/>
      <c r="P1435" s="920"/>
      <c r="Q1435" s="920"/>
      <c r="R1435" s="920"/>
      <c r="S1435" s="920"/>
      <c r="T1435" s="920"/>
      <c r="U1435" s="921"/>
      <c r="V1435" s="919"/>
      <c r="W1435" s="920"/>
      <c r="X1435" s="920"/>
      <c r="Y1435" s="920"/>
      <c r="Z1435" s="920"/>
      <c r="AA1435" s="920"/>
      <c r="AB1435" s="920"/>
      <c r="AC1435" s="920"/>
      <c r="AD1435" s="920"/>
      <c r="AE1435" s="920"/>
      <c r="AF1435" s="920"/>
      <c r="AG1435" s="920"/>
      <c r="AH1435" s="920"/>
      <c r="AI1435" s="920"/>
      <c r="AJ1435" s="920"/>
      <c r="AK1435" s="920"/>
      <c r="AL1435" s="920"/>
      <c r="AM1435" s="920"/>
      <c r="AN1435" s="920"/>
      <c r="AO1435" s="921"/>
      <c r="AP1435" s="946" t="str">
        <f t="array" aca="1" ref="AP1435" ca="1">IF(RepairsPhotoIdentifier201="","",IF(INDIRECT("PropertyInspectionCatagoryPhoto"&amp;RIGHT("0"&amp;RepairsPhotoIdentifier201,2))="","",INDIRECT("PropertyInspectionCatagoryPhoto"&amp;RIGHT("0"&amp;RepairsPhotoIdentifier201,2))))</f>
        <v/>
      </c>
      <c r="AQ1435" s="962"/>
      <c r="AR1435" s="962"/>
      <c r="AS1435" s="962"/>
      <c r="AT1435" s="962"/>
      <c r="AU1435" s="962"/>
      <c r="AV1435" s="962"/>
      <c r="AW1435" s="963"/>
    </row>
    <row r="1436" spans="1:49" ht="14.25" hidden="1" customHeight="1">
      <c r="A1436" s="931">
        <v>202</v>
      </c>
      <c r="B1436" s="913"/>
      <c r="C1436" s="914"/>
      <c r="D1436" s="914"/>
      <c r="E1436" s="914"/>
      <c r="F1436" s="914"/>
      <c r="G1436" s="914"/>
      <c r="H1436" s="914"/>
      <c r="I1436" s="914"/>
      <c r="J1436" s="914"/>
      <c r="K1436" s="914"/>
      <c r="L1436" s="914"/>
      <c r="M1436" s="914"/>
      <c r="N1436" s="914"/>
      <c r="O1436" s="914"/>
      <c r="P1436" s="914"/>
      <c r="Q1436" s="914"/>
      <c r="R1436" s="914"/>
      <c r="S1436" s="914"/>
      <c r="T1436" s="914"/>
      <c r="U1436" s="915"/>
      <c r="V1436" s="913"/>
      <c r="W1436" s="914"/>
      <c r="X1436" s="914"/>
      <c r="Y1436" s="914"/>
      <c r="Z1436" s="914"/>
      <c r="AA1436" s="914"/>
      <c r="AB1436" s="914"/>
      <c r="AC1436" s="914"/>
      <c r="AD1436" s="914"/>
      <c r="AE1436" s="914"/>
      <c r="AF1436" s="914"/>
      <c r="AG1436" s="914"/>
      <c r="AH1436" s="914"/>
      <c r="AI1436" s="914"/>
      <c r="AJ1436" s="914"/>
      <c r="AK1436" s="914"/>
      <c r="AL1436" s="914"/>
      <c r="AM1436" s="914"/>
      <c r="AN1436" s="914"/>
      <c r="AO1436" s="915"/>
      <c r="AP1436" s="450" t="s">
        <v>990</v>
      </c>
      <c r="AQ1436" s="451"/>
      <c r="AR1436" s="451"/>
      <c r="AS1436" s="452"/>
      <c r="AT1436" s="932"/>
      <c r="AU1436" s="933"/>
      <c r="AV1436" s="933"/>
      <c r="AW1436" s="934"/>
    </row>
    <row r="1437" spans="1:49" ht="14.25" hidden="1" customHeight="1">
      <c r="A1437" s="931"/>
      <c r="B1437" s="916"/>
      <c r="C1437" s="917"/>
      <c r="D1437" s="917"/>
      <c r="E1437" s="917"/>
      <c r="F1437" s="917"/>
      <c r="G1437" s="917"/>
      <c r="H1437" s="917"/>
      <c r="I1437" s="917"/>
      <c r="J1437" s="917"/>
      <c r="K1437" s="917"/>
      <c r="L1437" s="917"/>
      <c r="M1437" s="917"/>
      <c r="N1437" s="917"/>
      <c r="O1437" s="917"/>
      <c r="P1437" s="917"/>
      <c r="Q1437" s="917"/>
      <c r="R1437" s="917"/>
      <c r="S1437" s="917"/>
      <c r="T1437" s="917"/>
      <c r="U1437" s="918"/>
      <c r="V1437" s="916"/>
      <c r="W1437" s="917"/>
      <c r="X1437" s="917"/>
      <c r="Y1437" s="917"/>
      <c r="Z1437" s="917"/>
      <c r="AA1437" s="917"/>
      <c r="AB1437" s="917"/>
      <c r="AC1437" s="917"/>
      <c r="AD1437" s="917"/>
      <c r="AE1437" s="917"/>
      <c r="AF1437" s="917"/>
      <c r="AG1437" s="917"/>
      <c r="AH1437" s="917"/>
      <c r="AI1437" s="917"/>
      <c r="AJ1437" s="917"/>
      <c r="AK1437" s="917"/>
      <c r="AL1437" s="917"/>
      <c r="AM1437" s="917"/>
      <c r="AN1437" s="917"/>
      <c r="AO1437" s="918"/>
      <c r="AP1437" s="453" t="s">
        <v>991</v>
      </c>
      <c r="AQ1437" s="262"/>
      <c r="AR1437" s="262"/>
      <c r="AS1437" s="262"/>
      <c r="AT1437" s="910"/>
      <c r="AU1437" s="911"/>
      <c r="AV1437" s="911"/>
      <c r="AW1437" s="912"/>
    </row>
    <row r="1438" spans="1:49" ht="14.25" hidden="1" customHeight="1">
      <c r="A1438" s="931"/>
      <c r="B1438" s="916"/>
      <c r="C1438" s="917"/>
      <c r="D1438" s="917"/>
      <c r="E1438" s="917"/>
      <c r="F1438" s="917"/>
      <c r="G1438" s="917"/>
      <c r="H1438" s="917"/>
      <c r="I1438" s="917"/>
      <c r="J1438" s="917"/>
      <c r="K1438" s="917"/>
      <c r="L1438" s="917"/>
      <c r="M1438" s="917"/>
      <c r="N1438" s="917"/>
      <c r="O1438" s="917"/>
      <c r="P1438" s="917"/>
      <c r="Q1438" s="917"/>
      <c r="R1438" s="917"/>
      <c r="S1438" s="917"/>
      <c r="T1438" s="917"/>
      <c r="U1438" s="918"/>
      <c r="V1438" s="916"/>
      <c r="W1438" s="917"/>
      <c r="X1438" s="917"/>
      <c r="Y1438" s="917"/>
      <c r="Z1438" s="917"/>
      <c r="AA1438" s="917"/>
      <c r="AB1438" s="917"/>
      <c r="AC1438" s="917"/>
      <c r="AD1438" s="917"/>
      <c r="AE1438" s="917"/>
      <c r="AF1438" s="917"/>
      <c r="AG1438" s="917"/>
      <c r="AH1438" s="917"/>
      <c r="AI1438" s="917"/>
      <c r="AJ1438" s="917"/>
      <c r="AK1438" s="917"/>
      <c r="AL1438" s="917"/>
      <c r="AM1438" s="917"/>
      <c r="AN1438" s="917"/>
      <c r="AO1438" s="918"/>
      <c r="AP1438" s="935" t="s">
        <v>992</v>
      </c>
      <c r="AQ1438" s="936"/>
      <c r="AR1438" s="936"/>
      <c r="AS1438" s="937"/>
      <c r="AT1438" s="938"/>
      <c r="AU1438" s="939"/>
      <c r="AV1438" s="939"/>
      <c r="AW1438" s="940"/>
    </row>
    <row r="1439" spans="1:49" ht="14.25" hidden="1" customHeight="1">
      <c r="A1439" s="931"/>
      <c r="B1439" s="916"/>
      <c r="C1439" s="917"/>
      <c r="D1439" s="917"/>
      <c r="E1439" s="917"/>
      <c r="F1439" s="917"/>
      <c r="G1439" s="917"/>
      <c r="H1439" s="917"/>
      <c r="I1439" s="917"/>
      <c r="J1439" s="917"/>
      <c r="K1439" s="917"/>
      <c r="L1439" s="917"/>
      <c r="M1439" s="917"/>
      <c r="N1439" s="917"/>
      <c r="O1439" s="917"/>
      <c r="P1439" s="917"/>
      <c r="Q1439" s="917"/>
      <c r="R1439" s="917"/>
      <c r="S1439" s="917"/>
      <c r="T1439" s="917"/>
      <c r="U1439" s="918"/>
      <c r="V1439" s="916"/>
      <c r="W1439" s="917"/>
      <c r="X1439" s="917"/>
      <c r="Y1439" s="917"/>
      <c r="Z1439" s="917"/>
      <c r="AA1439" s="917"/>
      <c r="AB1439" s="917"/>
      <c r="AC1439" s="917"/>
      <c r="AD1439" s="917"/>
      <c r="AE1439" s="917"/>
      <c r="AF1439" s="917"/>
      <c r="AG1439" s="917"/>
      <c r="AH1439" s="917"/>
      <c r="AI1439" s="917"/>
      <c r="AJ1439" s="917"/>
      <c r="AK1439" s="917"/>
      <c r="AL1439" s="917"/>
      <c r="AM1439" s="917"/>
      <c r="AN1439" s="917"/>
      <c r="AO1439" s="918"/>
      <c r="AP1439" s="935"/>
      <c r="AQ1439" s="936"/>
      <c r="AR1439" s="936"/>
      <c r="AS1439" s="937"/>
      <c r="AT1439" s="941"/>
      <c r="AU1439" s="942"/>
      <c r="AV1439" s="942"/>
      <c r="AW1439" s="943"/>
    </row>
    <row r="1440" spans="1:49" ht="14.25" hidden="1" customHeight="1">
      <c r="A1440" s="931"/>
      <c r="B1440" s="916"/>
      <c r="C1440" s="917"/>
      <c r="D1440" s="917"/>
      <c r="E1440" s="917"/>
      <c r="F1440" s="917"/>
      <c r="G1440" s="917"/>
      <c r="H1440" s="917"/>
      <c r="I1440" s="917"/>
      <c r="J1440" s="917"/>
      <c r="K1440" s="917"/>
      <c r="L1440" s="917"/>
      <c r="M1440" s="917"/>
      <c r="N1440" s="917"/>
      <c r="O1440" s="917"/>
      <c r="P1440" s="917"/>
      <c r="Q1440" s="917"/>
      <c r="R1440" s="917"/>
      <c r="S1440" s="917"/>
      <c r="T1440" s="917"/>
      <c r="U1440" s="918"/>
      <c r="V1440" s="916"/>
      <c r="W1440" s="917"/>
      <c r="X1440" s="917"/>
      <c r="Y1440" s="917"/>
      <c r="Z1440" s="917"/>
      <c r="AA1440" s="917"/>
      <c r="AB1440" s="917"/>
      <c r="AC1440" s="917"/>
      <c r="AD1440" s="917"/>
      <c r="AE1440" s="917"/>
      <c r="AF1440" s="917"/>
      <c r="AG1440" s="917"/>
      <c r="AH1440" s="917"/>
      <c r="AI1440" s="917"/>
      <c r="AJ1440" s="917"/>
      <c r="AK1440" s="917"/>
      <c r="AL1440" s="917"/>
      <c r="AM1440" s="917"/>
      <c r="AN1440" s="917"/>
      <c r="AO1440" s="918"/>
      <c r="AP1440" s="944" t="s">
        <v>993</v>
      </c>
      <c r="AQ1440" s="945"/>
      <c r="AR1440" s="945"/>
      <c r="AS1440" s="945"/>
      <c r="AT1440" s="938"/>
      <c r="AU1440" s="939"/>
      <c r="AV1440" s="939"/>
      <c r="AW1440" s="940"/>
    </row>
    <row r="1441" spans="1:49" ht="14.25" hidden="1" customHeight="1">
      <c r="A1441" s="931"/>
      <c r="B1441" s="916"/>
      <c r="C1441" s="917"/>
      <c r="D1441" s="917"/>
      <c r="E1441" s="917"/>
      <c r="F1441" s="917"/>
      <c r="G1441" s="917"/>
      <c r="H1441" s="917"/>
      <c r="I1441" s="917"/>
      <c r="J1441" s="917"/>
      <c r="K1441" s="917"/>
      <c r="L1441" s="917"/>
      <c r="M1441" s="917"/>
      <c r="N1441" s="917"/>
      <c r="O1441" s="917"/>
      <c r="P1441" s="917"/>
      <c r="Q1441" s="917"/>
      <c r="R1441" s="917"/>
      <c r="S1441" s="917"/>
      <c r="T1441" s="917"/>
      <c r="U1441" s="918"/>
      <c r="V1441" s="916"/>
      <c r="W1441" s="917"/>
      <c r="X1441" s="917"/>
      <c r="Y1441" s="917"/>
      <c r="Z1441" s="917"/>
      <c r="AA1441" s="917"/>
      <c r="AB1441" s="917"/>
      <c r="AC1441" s="917"/>
      <c r="AD1441" s="917"/>
      <c r="AE1441" s="917"/>
      <c r="AF1441" s="917"/>
      <c r="AG1441" s="917"/>
      <c r="AH1441" s="917"/>
      <c r="AI1441" s="917"/>
      <c r="AJ1441" s="917"/>
      <c r="AK1441" s="917"/>
      <c r="AL1441" s="917"/>
      <c r="AM1441" s="917"/>
      <c r="AN1441" s="917"/>
      <c r="AO1441" s="918"/>
      <c r="AP1441" s="944"/>
      <c r="AQ1441" s="945"/>
      <c r="AR1441" s="945"/>
      <c r="AS1441" s="945"/>
      <c r="AT1441" s="941"/>
      <c r="AU1441" s="942"/>
      <c r="AV1441" s="942"/>
      <c r="AW1441" s="943"/>
    </row>
    <row r="1442" spans="1:49" ht="14.25" hidden="1" customHeight="1">
      <c r="A1442" s="931"/>
      <c r="B1442" s="919"/>
      <c r="C1442" s="920"/>
      <c r="D1442" s="920"/>
      <c r="E1442" s="920"/>
      <c r="F1442" s="920"/>
      <c r="G1442" s="920"/>
      <c r="H1442" s="920"/>
      <c r="I1442" s="920"/>
      <c r="J1442" s="920"/>
      <c r="K1442" s="920"/>
      <c r="L1442" s="920"/>
      <c r="M1442" s="920"/>
      <c r="N1442" s="920"/>
      <c r="O1442" s="920"/>
      <c r="P1442" s="920"/>
      <c r="Q1442" s="920"/>
      <c r="R1442" s="920"/>
      <c r="S1442" s="920"/>
      <c r="T1442" s="920"/>
      <c r="U1442" s="921"/>
      <c r="V1442" s="919"/>
      <c r="W1442" s="920"/>
      <c r="X1442" s="920"/>
      <c r="Y1442" s="920"/>
      <c r="Z1442" s="920"/>
      <c r="AA1442" s="920"/>
      <c r="AB1442" s="920"/>
      <c r="AC1442" s="920"/>
      <c r="AD1442" s="920"/>
      <c r="AE1442" s="920"/>
      <c r="AF1442" s="920"/>
      <c r="AG1442" s="920"/>
      <c r="AH1442" s="920"/>
      <c r="AI1442" s="920"/>
      <c r="AJ1442" s="920"/>
      <c r="AK1442" s="920"/>
      <c r="AL1442" s="920"/>
      <c r="AM1442" s="920"/>
      <c r="AN1442" s="920"/>
      <c r="AO1442" s="921"/>
      <c r="AP1442" s="946" t="str">
        <f t="array" aca="1" ref="AP1442" ca="1">IF(RepairsPhotoIdentifier202="","",IF(INDIRECT("PropertyInspectionCatagoryPhoto"&amp;RIGHT("0"&amp;RepairsPhotoIdentifier202,2))="","",INDIRECT("PropertyInspectionCatagoryPhoto"&amp;RIGHT("0"&amp;RepairsPhotoIdentifier202,2))))</f>
        <v/>
      </c>
      <c r="AQ1442" s="962"/>
      <c r="AR1442" s="962"/>
      <c r="AS1442" s="962"/>
      <c r="AT1442" s="962"/>
      <c r="AU1442" s="962"/>
      <c r="AV1442" s="962"/>
      <c r="AW1442" s="963"/>
    </row>
    <row r="1443" spans="1:49" ht="14.25" hidden="1" customHeight="1">
      <c r="A1443" s="931">
        <v>203</v>
      </c>
      <c r="B1443" s="913"/>
      <c r="C1443" s="914"/>
      <c r="D1443" s="914"/>
      <c r="E1443" s="914"/>
      <c r="F1443" s="914"/>
      <c r="G1443" s="914"/>
      <c r="H1443" s="914"/>
      <c r="I1443" s="914"/>
      <c r="J1443" s="914"/>
      <c r="K1443" s="914"/>
      <c r="L1443" s="914"/>
      <c r="M1443" s="914"/>
      <c r="N1443" s="914"/>
      <c r="O1443" s="914"/>
      <c r="P1443" s="914"/>
      <c r="Q1443" s="914"/>
      <c r="R1443" s="914"/>
      <c r="S1443" s="914"/>
      <c r="T1443" s="914"/>
      <c r="U1443" s="915"/>
      <c r="V1443" s="913"/>
      <c r="W1443" s="914"/>
      <c r="X1443" s="914"/>
      <c r="Y1443" s="914"/>
      <c r="Z1443" s="914"/>
      <c r="AA1443" s="914"/>
      <c r="AB1443" s="914"/>
      <c r="AC1443" s="914"/>
      <c r="AD1443" s="914"/>
      <c r="AE1443" s="914"/>
      <c r="AF1443" s="914"/>
      <c r="AG1443" s="914"/>
      <c r="AH1443" s="914"/>
      <c r="AI1443" s="914"/>
      <c r="AJ1443" s="914"/>
      <c r="AK1443" s="914"/>
      <c r="AL1443" s="914"/>
      <c r="AM1443" s="914"/>
      <c r="AN1443" s="914"/>
      <c r="AO1443" s="915"/>
      <c r="AP1443" s="450" t="s">
        <v>990</v>
      </c>
      <c r="AQ1443" s="451"/>
      <c r="AR1443" s="451"/>
      <c r="AS1443" s="452"/>
      <c r="AT1443" s="932"/>
      <c r="AU1443" s="933"/>
      <c r="AV1443" s="933"/>
      <c r="AW1443" s="934"/>
    </row>
    <row r="1444" spans="1:49" ht="14.25" hidden="1" customHeight="1">
      <c r="A1444" s="931"/>
      <c r="B1444" s="916"/>
      <c r="C1444" s="917"/>
      <c r="D1444" s="917"/>
      <c r="E1444" s="917"/>
      <c r="F1444" s="917"/>
      <c r="G1444" s="917"/>
      <c r="H1444" s="917"/>
      <c r="I1444" s="917"/>
      <c r="J1444" s="917"/>
      <c r="K1444" s="917"/>
      <c r="L1444" s="917"/>
      <c r="M1444" s="917"/>
      <c r="N1444" s="917"/>
      <c r="O1444" s="917"/>
      <c r="P1444" s="917"/>
      <c r="Q1444" s="917"/>
      <c r="R1444" s="917"/>
      <c r="S1444" s="917"/>
      <c r="T1444" s="917"/>
      <c r="U1444" s="918"/>
      <c r="V1444" s="916"/>
      <c r="W1444" s="917"/>
      <c r="X1444" s="917"/>
      <c r="Y1444" s="917"/>
      <c r="Z1444" s="917"/>
      <c r="AA1444" s="917"/>
      <c r="AB1444" s="917"/>
      <c r="AC1444" s="917"/>
      <c r="AD1444" s="917"/>
      <c r="AE1444" s="917"/>
      <c r="AF1444" s="917"/>
      <c r="AG1444" s="917"/>
      <c r="AH1444" s="917"/>
      <c r="AI1444" s="917"/>
      <c r="AJ1444" s="917"/>
      <c r="AK1444" s="917"/>
      <c r="AL1444" s="917"/>
      <c r="AM1444" s="917"/>
      <c r="AN1444" s="917"/>
      <c r="AO1444" s="918"/>
      <c r="AP1444" s="453" t="s">
        <v>994</v>
      </c>
      <c r="AQ1444" s="262"/>
      <c r="AR1444" s="262"/>
      <c r="AS1444" s="262"/>
      <c r="AT1444" s="910"/>
      <c r="AU1444" s="911"/>
      <c r="AV1444" s="911"/>
      <c r="AW1444" s="912"/>
    </row>
    <row r="1445" spans="1:49" ht="14.25" hidden="1" customHeight="1">
      <c r="A1445" s="931"/>
      <c r="B1445" s="916"/>
      <c r="C1445" s="917"/>
      <c r="D1445" s="917"/>
      <c r="E1445" s="917"/>
      <c r="F1445" s="917"/>
      <c r="G1445" s="917"/>
      <c r="H1445" s="917"/>
      <c r="I1445" s="917"/>
      <c r="J1445" s="917"/>
      <c r="K1445" s="917"/>
      <c r="L1445" s="917"/>
      <c r="M1445" s="917"/>
      <c r="N1445" s="917"/>
      <c r="O1445" s="917"/>
      <c r="P1445" s="917"/>
      <c r="Q1445" s="917"/>
      <c r="R1445" s="917"/>
      <c r="S1445" s="917"/>
      <c r="T1445" s="917"/>
      <c r="U1445" s="918"/>
      <c r="V1445" s="916"/>
      <c r="W1445" s="917"/>
      <c r="X1445" s="917"/>
      <c r="Y1445" s="917"/>
      <c r="Z1445" s="917"/>
      <c r="AA1445" s="917"/>
      <c r="AB1445" s="917"/>
      <c r="AC1445" s="917"/>
      <c r="AD1445" s="917"/>
      <c r="AE1445" s="917"/>
      <c r="AF1445" s="917"/>
      <c r="AG1445" s="917"/>
      <c r="AH1445" s="917"/>
      <c r="AI1445" s="917"/>
      <c r="AJ1445" s="917"/>
      <c r="AK1445" s="917"/>
      <c r="AL1445" s="917"/>
      <c r="AM1445" s="917"/>
      <c r="AN1445" s="917"/>
      <c r="AO1445" s="918"/>
      <c r="AP1445" s="935" t="s">
        <v>992</v>
      </c>
      <c r="AQ1445" s="936"/>
      <c r="AR1445" s="936"/>
      <c r="AS1445" s="937"/>
      <c r="AT1445" s="938"/>
      <c r="AU1445" s="939"/>
      <c r="AV1445" s="939"/>
      <c r="AW1445" s="940"/>
    </row>
    <row r="1446" spans="1:49" ht="14.25" hidden="1" customHeight="1">
      <c r="A1446" s="931"/>
      <c r="B1446" s="916"/>
      <c r="C1446" s="917"/>
      <c r="D1446" s="917"/>
      <c r="E1446" s="917"/>
      <c r="F1446" s="917"/>
      <c r="G1446" s="917"/>
      <c r="H1446" s="917"/>
      <c r="I1446" s="917"/>
      <c r="J1446" s="917"/>
      <c r="K1446" s="917"/>
      <c r="L1446" s="917"/>
      <c r="M1446" s="917"/>
      <c r="N1446" s="917"/>
      <c r="O1446" s="917"/>
      <c r="P1446" s="917"/>
      <c r="Q1446" s="917"/>
      <c r="R1446" s="917"/>
      <c r="S1446" s="917"/>
      <c r="T1446" s="917"/>
      <c r="U1446" s="918"/>
      <c r="V1446" s="916"/>
      <c r="W1446" s="917"/>
      <c r="X1446" s="917"/>
      <c r="Y1446" s="917"/>
      <c r="Z1446" s="917"/>
      <c r="AA1446" s="917"/>
      <c r="AB1446" s="917"/>
      <c r="AC1446" s="917"/>
      <c r="AD1446" s="917"/>
      <c r="AE1446" s="917"/>
      <c r="AF1446" s="917"/>
      <c r="AG1446" s="917"/>
      <c r="AH1446" s="917"/>
      <c r="AI1446" s="917"/>
      <c r="AJ1446" s="917"/>
      <c r="AK1446" s="917"/>
      <c r="AL1446" s="917"/>
      <c r="AM1446" s="917"/>
      <c r="AN1446" s="917"/>
      <c r="AO1446" s="918"/>
      <c r="AP1446" s="935"/>
      <c r="AQ1446" s="936"/>
      <c r="AR1446" s="936"/>
      <c r="AS1446" s="937"/>
      <c r="AT1446" s="941"/>
      <c r="AU1446" s="942"/>
      <c r="AV1446" s="942"/>
      <c r="AW1446" s="943"/>
    </row>
    <row r="1447" spans="1:49" ht="14.25" hidden="1" customHeight="1">
      <c r="A1447" s="931"/>
      <c r="B1447" s="916"/>
      <c r="C1447" s="917"/>
      <c r="D1447" s="917"/>
      <c r="E1447" s="917"/>
      <c r="F1447" s="917"/>
      <c r="G1447" s="917"/>
      <c r="H1447" s="917"/>
      <c r="I1447" s="917"/>
      <c r="J1447" s="917"/>
      <c r="K1447" s="917"/>
      <c r="L1447" s="917"/>
      <c r="M1447" s="917"/>
      <c r="N1447" s="917"/>
      <c r="O1447" s="917"/>
      <c r="P1447" s="917"/>
      <c r="Q1447" s="917"/>
      <c r="R1447" s="917"/>
      <c r="S1447" s="917"/>
      <c r="T1447" s="917"/>
      <c r="U1447" s="918"/>
      <c r="V1447" s="916"/>
      <c r="W1447" s="917"/>
      <c r="X1447" s="917"/>
      <c r="Y1447" s="917"/>
      <c r="Z1447" s="917"/>
      <c r="AA1447" s="917"/>
      <c r="AB1447" s="917"/>
      <c r="AC1447" s="917"/>
      <c r="AD1447" s="917"/>
      <c r="AE1447" s="917"/>
      <c r="AF1447" s="917"/>
      <c r="AG1447" s="917"/>
      <c r="AH1447" s="917"/>
      <c r="AI1447" s="917"/>
      <c r="AJ1447" s="917"/>
      <c r="AK1447" s="917"/>
      <c r="AL1447" s="917"/>
      <c r="AM1447" s="917"/>
      <c r="AN1447" s="917"/>
      <c r="AO1447" s="918"/>
      <c r="AP1447" s="944" t="s">
        <v>993</v>
      </c>
      <c r="AQ1447" s="945"/>
      <c r="AR1447" s="945"/>
      <c r="AS1447" s="945"/>
      <c r="AT1447" s="938"/>
      <c r="AU1447" s="939"/>
      <c r="AV1447" s="939"/>
      <c r="AW1447" s="940"/>
    </row>
    <row r="1448" spans="1:49" ht="14.25" hidden="1" customHeight="1">
      <c r="A1448" s="931"/>
      <c r="B1448" s="916"/>
      <c r="C1448" s="917"/>
      <c r="D1448" s="917"/>
      <c r="E1448" s="917"/>
      <c r="F1448" s="917"/>
      <c r="G1448" s="917"/>
      <c r="H1448" s="917"/>
      <c r="I1448" s="917"/>
      <c r="J1448" s="917"/>
      <c r="K1448" s="917"/>
      <c r="L1448" s="917"/>
      <c r="M1448" s="917"/>
      <c r="N1448" s="917"/>
      <c r="O1448" s="917"/>
      <c r="P1448" s="917"/>
      <c r="Q1448" s="917"/>
      <c r="R1448" s="917"/>
      <c r="S1448" s="917"/>
      <c r="T1448" s="917"/>
      <c r="U1448" s="918"/>
      <c r="V1448" s="916"/>
      <c r="W1448" s="917"/>
      <c r="X1448" s="917"/>
      <c r="Y1448" s="917"/>
      <c r="Z1448" s="917"/>
      <c r="AA1448" s="917"/>
      <c r="AB1448" s="917"/>
      <c r="AC1448" s="917"/>
      <c r="AD1448" s="917"/>
      <c r="AE1448" s="917"/>
      <c r="AF1448" s="917"/>
      <c r="AG1448" s="917"/>
      <c r="AH1448" s="917"/>
      <c r="AI1448" s="917"/>
      <c r="AJ1448" s="917"/>
      <c r="AK1448" s="917"/>
      <c r="AL1448" s="917"/>
      <c r="AM1448" s="917"/>
      <c r="AN1448" s="917"/>
      <c r="AO1448" s="918"/>
      <c r="AP1448" s="944"/>
      <c r="AQ1448" s="945"/>
      <c r="AR1448" s="945"/>
      <c r="AS1448" s="945"/>
      <c r="AT1448" s="941"/>
      <c r="AU1448" s="942"/>
      <c r="AV1448" s="942"/>
      <c r="AW1448" s="943"/>
    </row>
    <row r="1449" spans="1:49" ht="14.25" hidden="1" customHeight="1">
      <c r="A1449" s="931"/>
      <c r="B1449" s="919"/>
      <c r="C1449" s="920"/>
      <c r="D1449" s="920"/>
      <c r="E1449" s="920"/>
      <c r="F1449" s="920"/>
      <c r="G1449" s="920"/>
      <c r="H1449" s="920"/>
      <c r="I1449" s="920"/>
      <c r="J1449" s="920"/>
      <c r="K1449" s="920"/>
      <c r="L1449" s="920"/>
      <c r="M1449" s="920"/>
      <c r="N1449" s="920"/>
      <c r="O1449" s="920"/>
      <c r="P1449" s="920"/>
      <c r="Q1449" s="920"/>
      <c r="R1449" s="920"/>
      <c r="S1449" s="920"/>
      <c r="T1449" s="920"/>
      <c r="U1449" s="921"/>
      <c r="V1449" s="919"/>
      <c r="W1449" s="920"/>
      <c r="X1449" s="920"/>
      <c r="Y1449" s="920"/>
      <c r="Z1449" s="920"/>
      <c r="AA1449" s="920"/>
      <c r="AB1449" s="920"/>
      <c r="AC1449" s="920"/>
      <c r="AD1449" s="920"/>
      <c r="AE1449" s="920"/>
      <c r="AF1449" s="920"/>
      <c r="AG1449" s="920"/>
      <c r="AH1449" s="920"/>
      <c r="AI1449" s="920"/>
      <c r="AJ1449" s="920"/>
      <c r="AK1449" s="920"/>
      <c r="AL1449" s="920"/>
      <c r="AM1449" s="920"/>
      <c r="AN1449" s="920"/>
      <c r="AO1449" s="921"/>
      <c r="AP1449" s="946" t="str">
        <f t="array" aca="1" ref="AP1449" ca="1">IF(RepairsPhotoIdentifier203="","",IF(INDIRECT("PropertyInspectionCatagoryPhoto"&amp;RIGHT("0"&amp;RepairsPhotoIdentifier203,2))="","",INDIRECT("PropertyInspectionCatagoryPhoto"&amp;RIGHT("0"&amp;RepairsPhotoIdentifier203,2))))</f>
        <v/>
      </c>
      <c r="AQ1449" s="962"/>
      <c r="AR1449" s="962"/>
      <c r="AS1449" s="962"/>
      <c r="AT1449" s="962"/>
      <c r="AU1449" s="962"/>
      <c r="AV1449" s="962"/>
      <c r="AW1449" s="963"/>
    </row>
    <row r="1450" spans="1:49" ht="14.25" hidden="1" customHeight="1">
      <c r="A1450" s="931">
        <v>204</v>
      </c>
      <c r="B1450" s="913"/>
      <c r="C1450" s="914"/>
      <c r="D1450" s="914"/>
      <c r="E1450" s="914"/>
      <c r="F1450" s="914"/>
      <c r="G1450" s="914"/>
      <c r="H1450" s="914"/>
      <c r="I1450" s="914"/>
      <c r="J1450" s="914"/>
      <c r="K1450" s="914"/>
      <c r="L1450" s="914"/>
      <c r="M1450" s="914"/>
      <c r="N1450" s="914"/>
      <c r="O1450" s="914"/>
      <c r="P1450" s="914"/>
      <c r="Q1450" s="914"/>
      <c r="R1450" s="914"/>
      <c r="S1450" s="914"/>
      <c r="T1450" s="914"/>
      <c r="U1450" s="915"/>
      <c r="V1450" s="913"/>
      <c r="W1450" s="914"/>
      <c r="X1450" s="914"/>
      <c r="Y1450" s="914"/>
      <c r="Z1450" s="914"/>
      <c r="AA1450" s="914"/>
      <c r="AB1450" s="914"/>
      <c r="AC1450" s="914"/>
      <c r="AD1450" s="914"/>
      <c r="AE1450" s="914"/>
      <c r="AF1450" s="914"/>
      <c r="AG1450" s="914"/>
      <c r="AH1450" s="914"/>
      <c r="AI1450" s="914"/>
      <c r="AJ1450" s="914"/>
      <c r="AK1450" s="914"/>
      <c r="AL1450" s="914"/>
      <c r="AM1450" s="914"/>
      <c r="AN1450" s="914"/>
      <c r="AO1450" s="915"/>
      <c r="AP1450" s="450" t="s">
        <v>990</v>
      </c>
      <c r="AQ1450" s="451"/>
      <c r="AR1450" s="451"/>
      <c r="AS1450" s="452"/>
      <c r="AT1450" s="932"/>
      <c r="AU1450" s="933"/>
      <c r="AV1450" s="933"/>
      <c r="AW1450" s="934"/>
    </row>
    <row r="1451" spans="1:49" ht="14.25" hidden="1" customHeight="1">
      <c r="A1451" s="931"/>
      <c r="B1451" s="916"/>
      <c r="C1451" s="917"/>
      <c r="D1451" s="917"/>
      <c r="E1451" s="917"/>
      <c r="F1451" s="917"/>
      <c r="G1451" s="917"/>
      <c r="H1451" s="917"/>
      <c r="I1451" s="917"/>
      <c r="J1451" s="917"/>
      <c r="K1451" s="917"/>
      <c r="L1451" s="917"/>
      <c r="M1451" s="917"/>
      <c r="N1451" s="917"/>
      <c r="O1451" s="917"/>
      <c r="P1451" s="917"/>
      <c r="Q1451" s="917"/>
      <c r="R1451" s="917"/>
      <c r="S1451" s="917"/>
      <c r="T1451" s="917"/>
      <c r="U1451" s="918"/>
      <c r="V1451" s="916"/>
      <c r="W1451" s="917"/>
      <c r="X1451" s="917"/>
      <c r="Y1451" s="917"/>
      <c r="Z1451" s="917"/>
      <c r="AA1451" s="917"/>
      <c r="AB1451" s="917"/>
      <c r="AC1451" s="917"/>
      <c r="AD1451" s="917"/>
      <c r="AE1451" s="917"/>
      <c r="AF1451" s="917"/>
      <c r="AG1451" s="917"/>
      <c r="AH1451" s="917"/>
      <c r="AI1451" s="917"/>
      <c r="AJ1451" s="917"/>
      <c r="AK1451" s="917"/>
      <c r="AL1451" s="917"/>
      <c r="AM1451" s="917"/>
      <c r="AN1451" s="917"/>
      <c r="AO1451" s="918"/>
      <c r="AP1451" s="453" t="s">
        <v>991</v>
      </c>
      <c r="AQ1451" s="262"/>
      <c r="AR1451" s="262"/>
      <c r="AS1451" s="262"/>
      <c r="AT1451" s="910"/>
      <c r="AU1451" s="911"/>
      <c r="AV1451" s="911"/>
      <c r="AW1451" s="912"/>
    </row>
    <row r="1452" spans="1:49" ht="14.25" hidden="1" customHeight="1">
      <c r="A1452" s="931"/>
      <c r="B1452" s="916"/>
      <c r="C1452" s="917"/>
      <c r="D1452" s="917"/>
      <c r="E1452" s="917"/>
      <c r="F1452" s="917"/>
      <c r="G1452" s="917"/>
      <c r="H1452" s="917"/>
      <c r="I1452" s="917"/>
      <c r="J1452" s="917"/>
      <c r="K1452" s="917"/>
      <c r="L1452" s="917"/>
      <c r="M1452" s="917"/>
      <c r="N1452" s="917"/>
      <c r="O1452" s="917"/>
      <c r="P1452" s="917"/>
      <c r="Q1452" s="917"/>
      <c r="R1452" s="917"/>
      <c r="S1452" s="917"/>
      <c r="T1452" s="917"/>
      <c r="U1452" s="918"/>
      <c r="V1452" s="916"/>
      <c r="W1452" s="917"/>
      <c r="X1452" s="917"/>
      <c r="Y1452" s="917"/>
      <c r="Z1452" s="917"/>
      <c r="AA1452" s="917"/>
      <c r="AB1452" s="917"/>
      <c r="AC1452" s="917"/>
      <c r="AD1452" s="917"/>
      <c r="AE1452" s="917"/>
      <c r="AF1452" s="917"/>
      <c r="AG1452" s="917"/>
      <c r="AH1452" s="917"/>
      <c r="AI1452" s="917"/>
      <c r="AJ1452" s="917"/>
      <c r="AK1452" s="917"/>
      <c r="AL1452" s="917"/>
      <c r="AM1452" s="917"/>
      <c r="AN1452" s="917"/>
      <c r="AO1452" s="918"/>
      <c r="AP1452" s="935" t="s">
        <v>992</v>
      </c>
      <c r="AQ1452" s="936"/>
      <c r="AR1452" s="936"/>
      <c r="AS1452" s="937"/>
      <c r="AT1452" s="938"/>
      <c r="AU1452" s="939"/>
      <c r="AV1452" s="939"/>
      <c r="AW1452" s="940"/>
    </row>
    <row r="1453" spans="1:49" ht="14.25" hidden="1" customHeight="1">
      <c r="A1453" s="931"/>
      <c r="B1453" s="916"/>
      <c r="C1453" s="917"/>
      <c r="D1453" s="917"/>
      <c r="E1453" s="917"/>
      <c r="F1453" s="917"/>
      <c r="G1453" s="917"/>
      <c r="H1453" s="917"/>
      <c r="I1453" s="917"/>
      <c r="J1453" s="917"/>
      <c r="K1453" s="917"/>
      <c r="L1453" s="917"/>
      <c r="M1453" s="917"/>
      <c r="N1453" s="917"/>
      <c r="O1453" s="917"/>
      <c r="P1453" s="917"/>
      <c r="Q1453" s="917"/>
      <c r="R1453" s="917"/>
      <c r="S1453" s="917"/>
      <c r="T1453" s="917"/>
      <c r="U1453" s="918"/>
      <c r="V1453" s="916"/>
      <c r="W1453" s="917"/>
      <c r="X1453" s="917"/>
      <c r="Y1453" s="917"/>
      <c r="Z1453" s="917"/>
      <c r="AA1453" s="917"/>
      <c r="AB1453" s="917"/>
      <c r="AC1453" s="917"/>
      <c r="AD1453" s="917"/>
      <c r="AE1453" s="917"/>
      <c r="AF1453" s="917"/>
      <c r="AG1453" s="917"/>
      <c r="AH1453" s="917"/>
      <c r="AI1453" s="917"/>
      <c r="AJ1453" s="917"/>
      <c r="AK1453" s="917"/>
      <c r="AL1453" s="917"/>
      <c r="AM1453" s="917"/>
      <c r="AN1453" s="917"/>
      <c r="AO1453" s="918"/>
      <c r="AP1453" s="935"/>
      <c r="AQ1453" s="936"/>
      <c r="AR1453" s="936"/>
      <c r="AS1453" s="937"/>
      <c r="AT1453" s="941"/>
      <c r="AU1453" s="942"/>
      <c r="AV1453" s="942"/>
      <c r="AW1453" s="943"/>
    </row>
    <row r="1454" spans="1:49" ht="14.25" hidden="1" customHeight="1">
      <c r="A1454" s="931"/>
      <c r="B1454" s="916"/>
      <c r="C1454" s="917"/>
      <c r="D1454" s="917"/>
      <c r="E1454" s="917"/>
      <c r="F1454" s="917"/>
      <c r="G1454" s="917"/>
      <c r="H1454" s="917"/>
      <c r="I1454" s="917"/>
      <c r="J1454" s="917"/>
      <c r="K1454" s="917"/>
      <c r="L1454" s="917"/>
      <c r="M1454" s="917"/>
      <c r="N1454" s="917"/>
      <c r="O1454" s="917"/>
      <c r="P1454" s="917"/>
      <c r="Q1454" s="917"/>
      <c r="R1454" s="917"/>
      <c r="S1454" s="917"/>
      <c r="T1454" s="917"/>
      <c r="U1454" s="918"/>
      <c r="V1454" s="916"/>
      <c r="W1454" s="917"/>
      <c r="X1454" s="917"/>
      <c r="Y1454" s="917"/>
      <c r="Z1454" s="917"/>
      <c r="AA1454" s="917"/>
      <c r="AB1454" s="917"/>
      <c r="AC1454" s="917"/>
      <c r="AD1454" s="917"/>
      <c r="AE1454" s="917"/>
      <c r="AF1454" s="917"/>
      <c r="AG1454" s="917"/>
      <c r="AH1454" s="917"/>
      <c r="AI1454" s="917"/>
      <c r="AJ1454" s="917"/>
      <c r="AK1454" s="917"/>
      <c r="AL1454" s="917"/>
      <c r="AM1454" s="917"/>
      <c r="AN1454" s="917"/>
      <c r="AO1454" s="918"/>
      <c r="AP1454" s="944" t="s">
        <v>993</v>
      </c>
      <c r="AQ1454" s="945"/>
      <c r="AR1454" s="945"/>
      <c r="AS1454" s="945"/>
      <c r="AT1454" s="938"/>
      <c r="AU1454" s="939"/>
      <c r="AV1454" s="939"/>
      <c r="AW1454" s="940"/>
    </row>
    <row r="1455" spans="1:49" ht="14.25" hidden="1" customHeight="1">
      <c r="A1455" s="931"/>
      <c r="B1455" s="916"/>
      <c r="C1455" s="917"/>
      <c r="D1455" s="917"/>
      <c r="E1455" s="917"/>
      <c r="F1455" s="917"/>
      <c r="G1455" s="917"/>
      <c r="H1455" s="917"/>
      <c r="I1455" s="917"/>
      <c r="J1455" s="917"/>
      <c r="K1455" s="917"/>
      <c r="L1455" s="917"/>
      <c r="M1455" s="917"/>
      <c r="N1455" s="917"/>
      <c r="O1455" s="917"/>
      <c r="P1455" s="917"/>
      <c r="Q1455" s="917"/>
      <c r="R1455" s="917"/>
      <c r="S1455" s="917"/>
      <c r="T1455" s="917"/>
      <c r="U1455" s="918"/>
      <c r="V1455" s="916"/>
      <c r="W1455" s="917"/>
      <c r="X1455" s="917"/>
      <c r="Y1455" s="917"/>
      <c r="Z1455" s="917"/>
      <c r="AA1455" s="917"/>
      <c r="AB1455" s="917"/>
      <c r="AC1455" s="917"/>
      <c r="AD1455" s="917"/>
      <c r="AE1455" s="917"/>
      <c r="AF1455" s="917"/>
      <c r="AG1455" s="917"/>
      <c r="AH1455" s="917"/>
      <c r="AI1455" s="917"/>
      <c r="AJ1455" s="917"/>
      <c r="AK1455" s="917"/>
      <c r="AL1455" s="917"/>
      <c r="AM1455" s="917"/>
      <c r="AN1455" s="917"/>
      <c r="AO1455" s="918"/>
      <c r="AP1455" s="944"/>
      <c r="AQ1455" s="945"/>
      <c r="AR1455" s="945"/>
      <c r="AS1455" s="945"/>
      <c r="AT1455" s="941"/>
      <c r="AU1455" s="942"/>
      <c r="AV1455" s="942"/>
      <c r="AW1455" s="943"/>
    </row>
    <row r="1456" spans="1:49" ht="14.25" hidden="1" customHeight="1">
      <c r="A1456" s="931"/>
      <c r="B1456" s="919"/>
      <c r="C1456" s="920"/>
      <c r="D1456" s="920"/>
      <c r="E1456" s="920"/>
      <c r="F1456" s="920"/>
      <c r="G1456" s="920"/>
      <c r="H1456" s="920"/>
      <c r="I1456" s="920"/>
      <c r="J1456" s="920"/>
      <c r="K1456" s="920"/>
      <c r="L1456" s="920"/>
      <c r="M1456" s="920"/>
      <c r="N1456" s="920"/>
      <c r="O1456" s="920"/>
      <c r="P1456" s="920"/>
      <c r="Q1456" s="920"/>
      <c r="R1456" s="920"/>
      <c r="S1456" s="920"/>
      <c r="T1456" s="920"/>
      <c r="U1456" s="921"/>
      <c r="V1456" s="919"/>
      <c r="W1456" s="920"/>
      <c r="X1456" s="920"/>
      <c r="Y1456" s="920"/>
      <c r="Z1456" s="920"/>
      <c r="AA1456" s="920"/>
      <c r="AB1456" s="920"/>
      <c r="AC1456" s="920"/>
      <c r="AD1456" s="920"/>
      <c r="AE1456" s="920"/>
      <c r="AF1456" s="920"/>
      <c r="AG1456" s="920"/>
      <c r="AH1456" s="920"/>
      <c r="AI1456" s="920"/>
      <c r="AJ1456" s="920"/>
      <c r="AK1456" s="920"/>
      <c r="AL1456" s="920"/>
      <c r="AM1456" s="920"/>
      <c r="AN1456" s="920"/>
      <c r="AO1456" s="921"/>
      <c r="AP1456" s="946" t="str">
        <f t="array" aca="1" ref="AP1456" ca="1">IF(RepairsPhotoIdentifier204="","",IF(INDIRECT("PropertyInspectionCatagoryPhoto"&amp;RIGHT("0"&amp;RepairsPhotoIdentifier204,2))="","",INDIRECT("PropertyInspectionCatagoryPhoto"&amp;RIGHT("0"&amp;RepairsPhotoIdentifier204,2))))</f>
        <v/>
      </c>
      <c r="AQ1456" s="962"/>
      <c r="AR1456" s="962"/>
      <c r="AS1456" s="962"/>
      <c r="AT1456" s="962"/>
      <c r="AU1456" s="962"/>
      <c r="AV1456" s="962"/>
      <c r="AW1456" s="963"/>
    </row>
    <row r="1457" spans="1:49" ht="14.25" hidden="1" customHeight="1">
      <c r="A1457" s="931">
        <v>205</v>
      </c>
      <c r="B1457" s="913"/>
      <c r="C1457" s="914"/>
      <c r="D1457" s="914"/>
      <c r="E1457" s="914"/>
      <c r="F1457" s="914"/>
      <c r="G1457" s="914"/>
      <c r="H1457" s="914"/>
      <c r="I1457" s="914"/>
      <c r="J1457" s="914"/>
      <c r="K1457" s="914"/>
      <c r="L1457" s="914"/>
      <c r="M1457" s="914"/>
      <c r="N1457" s="914"/>
      <c r="O1457" s="914"/>
      <c r="P1457" s="914"/>
      <c r="Q1457" s="914"/>
      <c r="R1457" s="914"/>
      <c r="S1457" s="914"/>
      <c r="T1457" s="914"/>
      <c r="U1457" s="915"/>
      <c r="V1457" s="913"/>
      <c r="W1457" s="914"/>
      <c r="X1457" s="914"/>
      <c r="Y1457" s="914"/>
      <c r="Z1457" s="914"/>
      <c r="AA1457" s="914"/>
      <c r="AB1457" s="914"/>
      <c r="AC1457" s="914"/>
      <c r="AD1457" s="914"/>
      <c r="AE1457" s="914"/>
      <c r="AF1457" s="914"/>
      <c r="AG1457" s="914"/>
      <c r="AH1457" s="914"/>
      <c r="AI1457" s="914"/>
      <c r="AJ1457" s="914"/>
      <c r="AK1457" s="914"/>
      <c r="AL1457" s="914"/>
      <c r="AM1457" s="914"/>
      <c r="AN1457" s="914"/>
      <c r="AO1457" s="915"/>
      <c r="AP1457" s="450" t="s">
        <v>990</v>
      </c>
      <c r="AQ1457" s="451"/>
      <c r="AR1457" s="451"/>
      <c r="AS1457" s="452"/>
      <c r="AT1457" s="932"/>
      <c r="AU1457" s="933"/>
      <c r="AV1457" s="933"/>
      <c r="AW1457" s="934"/>
    </row>
    <row r="1458" spans="1:49" ht="14.25" hidden="1" customHeight="1">
      <c r="A1458" s="931"/>
      <c r="B1458" s="916"/>
      <c r="C1458" s="917"/>
      <c r="D1458" s="917"/>
      <c r="E1458" s="917"/>
      <c r="F1458" s="917"/>
      <c r="G1458" s="917"/>
      <c r="H1458" s="917"/>
      <c r="I1458" s="917"/>
      <c r="J1458" s="917"/>
      <c r="K1458" s="917"/>
      <c r="L1458" s="917"/>
      <c r="M1458" s="917"/>
      <c r="N1458" s="917"/>
      <c r="O1458" s="917"/>
      <c r="P1458" s="917"/>
      <c r="Q1458" s="917"/>
      <c r="R1458" s="917"/>
      <c r="S1458" s="917"/>
      <c r="T1458" s="917"/>
      <c r="U1458" s="918"/>
      <c r="V1458" s="916"/>
      <c r="W1458" s="917"/>
      <c r="X1458" s="917"/>
      <c r="Y1458" s="917"/>
      <c r="Z1458" s="917"/>
      <c r="AA1458" s="917"/>
      <c r="AB1458" s="917"/>
      <c r="AC1458" s="917"/>
      <c r="AD1458" s="917"/>
      <c r="AE1458" s="917"/>
      <c r="AF1458" s="917"/>
      <c r="AG1458" s="917"/>
      <c r="AH1458" s="917"/>
      <c r="AI1458" s="917"/>
      <c r="AJ1458" s="917"/>
      <c r="AK1458" s="917"/>
      <c r="AL1458" s="917"/>
      <c r="AM1458" s="917"/>
      <c r="AN1458" s="917"/>
      <c r="AO1458" s="918"/>
      <c r="AP1458" s="453" t="s">
        <v>994</v>
      </c>
      <c r="AQ1458" s="262"/>
      <c r="AR1458" s="262"/>
      <c r="AS1458" s="262"/>
      <c r="AT1458" s="910"/>
      <c r="AU1458" s="911"/>
      <c r="AV1458" s="911"/>
      <c r="AW1458" s="912"/>
    </row>
    <row r="1459" spans="1:49" ht="14.25" hidden="1" customHeight="1">
      <c r="A1459" s="931"/>
      <c r="B1459" s="916"/>
      <c r="C1459" s="917"/>
      <c r="D1459" s="917"/>
      <c r="E1459" s="917"/>
      <c r="F1459" s="917"/>
      <c r="G1459" s="917"/>
      <c r="H1459" s="917"/>
      <c r="I1459" s="917"/>
      <c r="J1459" s="917"/>
      <c r="K1459" s="917"/>
      <c r="L1459" s="917"/>
      <c r="M1459" s="917"/>
      <c r="N1459" s="917"/>
      <c r="O1459" s="917"/>
      <c r="P1459" s="917"/>
      <c r="Q1459" s="917"/>
      <c r="R1459" s="917"/>
      <c r="S1459" s="917"/>
      <c r="T1459" s="917"/>
      <c r="U1459" s="918"/>
      <c r="V1459" s="916"/>
      <c r="W1459" s="917"/>
      <c r="X1459" s="917"/>
      <c r="Y1459" s="917"/>
      <c r="Z1459" s="917"/>
      <c r="AA1459" s="917"/>
      <c r="AB1459" s="917"/>
      <c r="AC1459" s="917"/>
      <c r="AD1459" s="917"/>
      <c r="AE1459" s="917"/>
      <c r="AF1459" s="917"/>
      <c r="AG1459" s="917"/>
      <c r="AH1459" s="917"/>
      <c r="AI1459" s="917"/>
      <c r="AJ1459" s="917"/>
      <c r="AK1459" s="917"/>
      <c r="AL1459" s="917"/>
      <c r="AM1459" s="917"/>
      <c r="AN1459" s="917"/>
      <c r="AO1459" s="918"/>
      <c r="AP1459" s="935" t="s">
        <v>992</v>
      </c>
      <c r="AQ1459" s="936"/>
      <c r="AR1459" s="936"/>
      <c r="AS1459" s="937"/>
      <c r="AT1459" s="938"/>
      <c r="AU1459" s="939"/>
      <c r="AV1459" s="939"/>
      <c r="AW1459" s="940"/>
    </row>
    <row r="1460" spans="1:49" ht="14.25" hidden="1" customHeight="1">
      <c r="A1460" s="931"/>
      <c r="B1460" s="916"/>
      <c r="C1460" s="917"/>
      <c r="D1460" s="917"/>
      <c r="E1460" s="917"/>
      <c r="F1460" s="917"/>
      <c r="G1460" s="917"/>
      <c r="H1460" s="917"/>
      <c r="I1460" s="917"/>
      <c r="J1460" s="917"/>
      <c r="K1460" s="917"/>
      <c r="L1460" s="917"/>
      <c r="M1460" s="917"/>
      <c r="N1460" s="917"/>
      <c r="O1460" s="917"/>
      <c r="P1460" s="917"/>
      <c r="Q1460" s="917"/>
      <c r="R1460" s="917"/>
      <c r="S1460" s="917"/>
      <c r="T1460" s="917"/>
      <c r="U1460" s="918"/>
      <c r="V1460" s="916"/>
      <c r="W1460" s="917"/>
      <c r="X1460" s="917"/>
      <c r="Y1460" s="917"/>
      <c r="Z1460" s="917"/>
      <c r="AA1460" s="917"/>
      <c r="AB1460" s="917"/>
      <c r="AC1460" s="917"/>
      <c r="AD1460" s="917"/>
      <c r="AE1460" s="917"/>
      <c r="AF1460" s="917"/>
      <c r="AG1460" s="917"/>
      <c r="AH1460" s="917"/>
      <c r="AI1460" s="917"/>
      <c r="AJ1460" s="917"/>
      <c r="AK1460" s="917"/>
      <c r="AL1460" s="917"/>
      <c r="AM1460" s="917"/>
      <c r="AN1460" s="917"/>
      <c r="AO1460" s="918"/>
      <c r="AP1460" s="935"/>
      <c r="AQ1460" s="936"/>
      <c r="AR1460" s="936"/>
      <c r="AS1460" s="937"/>
      <c r="AT1460" s="941"/>
      <c r="AU1460" s="942"/>
      <c r="AV1460" s="942"/>
      <c r="AW1460" s="943"/>
    </row>
    <row r="1461" spans="1:49" ht="14.25" hidden="1" customHeight="1">
      <c r="A1461" s="931"/>
      <c r="B1461" s="916"/>
      <c r="C1461" s="917"/>
      <c r="D1461" s="917"/>
      <c r="E1461" s="917"/>
      <c r="F1461" s="917"/>
      <c r="G1461" s="917"/>
      <c r="H1461" s="917"/>
      <c r="I1461" s="917"/>
      <c r="J1461" s="917"/>
      <c r="K1461" s="917"/>
      <c r="L1461" s="917"/>
      <c r="M1461" s="917"/>
      <c r="N1461" s="917"/>
      <c r="O1461" s="917"/>
      <c r="P1461" s="917"/>
      <c r="Q1461" s="917"/>
      <c r="R1461" s="917"/>
      <c r="S1461" s="917"/>
      <c r="T1461" s="917"/>
      <c r="U1461" s="918"/>
      <c r="V1461" s="916"/>
      <c r="W1461" s="917"/>
      <c r="X1461" s="917"/>
      <c r="Y1461" s="917"/>
      <c r="Z1461" s="917"/>
      <c r="AA1461" s="917"/>
      <c r="AB1461" s="917"/>
      <c r="AC1461" s="917"/>
      <c r="AD1461" s="917"/>
      <c r="AE1461" s="917"/>
      <c r="AF1461" s="917"/>
      <c r="AG1461" s="917"/>
      <c r="AH1461" s="917"/>
      <c r="AI1461" s="917"/>
      <c r="AJ1461" s="917"/>
      <c r="AK1461" s="917"/>
      <c r="AL1461" s="917"/>
      <c r="AM1461" s="917"/>
      <c r="AN1461" s="917"/>
      <c r="AO1461" s="918"/>
      <c r="AP1461" s="944" t="s">
        <v>993</v>
      </c>
      <c r="AQ1461" s="945"/>
      <c r="AR1461" s="945"/>
      <c r="AS1461" s="945"/>
      <c r="AT1461" s="938"/>
      <c r="AU1461" s="939"/>
      <c r="AV1461" s="939"/>
      <c r="AW1461" s="940"/>
    </row>
    <row r="1462" spans="1:49" ht="14.25" hidden="1" customHeight="1">
      <c r="A1462" s="931"/>
      <c r="B1462" s="916"/>
      <c r="C1462" s="917"/>
      <c r="D1462" s="917"/>
      <c r="E1462" s="917"/>
      <c r="F1462" s="917"/>
      <c r="G1462" s="917"/>
      <c r="H1462" s="917"/>
      <c r="I1462" s="917"/>
      <c r="J1462" s="917"/>
      <c r="K1462" s="917"/>
      <c r="L1462" s="917"/>
      <c r="M1462" s="917"/>
      <c r="N1462" s="917"/>
      <c r="O1462" s="917"/>
      <c r="P1462" s="917"/>
      <c r="Q1462" s="917"/>
      <c r="R1462" s="917"/>
      <c r="S1462" s="917"/>
      <c r="T1462" s="917"/>
      <c r="U1462" s="918"/>
      <c r="V1462" s="916"/>
      <c r="W1462" s="917"/>
      <c r="X1462" s="917"/>
      <c r="Y1462" s="917"/>
      <c r="Z1462" s="917"/>
      <c r="AA1462" s="917"/>
      <c r="AB1462" s="917"/>
      <c r="AC1462" s="917"/>
      <c r="AD1462" s="917"/>
      <c r="AE1462" s="917"/>
      <c r="AF1462" s="917"/>
      <c r="AG1462" s="917"/>
      <c r="AH1462" s="917"/>
      <c r="AI1462" s="917"/>
      <c r="AJ1462" s="917"/>
      <c r="AK1462" s="917"/>
      <c r="AL1462" s="917"/>
      <c r="AM1462" s="917"/>
      <c r="AN1462" s="917"/>
      <c r="AO1462" s="918"/>
      <c r="AP1462" s="944"/>
      <c r="AQ1462" s="945"/>
      <c r="AR1462" s="945"/>
      <c r="AS1462" s="945"/>
      <c r="AT1462" s="941"/>
      <c r="AU1462" s="942"/>
      <c r="AV1462" s="942"/>
      <c r="AW1462" s="943"/>
    </row>
    <row r="1463" spans="1:49" ht="14.25" hidden="1" customHeight="1">
      <c r="A1463" s="931"/>
      <c r="B1463" s="919"/>
      <c r="C1463" s="920"/>
      <c r="D1463" s="920"/>
      <c r="E1463" s="920"/>
      <c r="F1463" s="920"/>
      <c r="G1463" s="920"/>
      <c r="H1463" s="920"/>
      <c r="I1463" s="920"/>
      <c r="J1463" s="920"/>
      <c r="K1463" s="920"/>
      <c r="L1463" s="920"/>
      <c r="M1463" s="920"/>
      <c r="N1463" s="920"/>
      <c r="O1463" s="920"/>
      <c r="P1463" s="920"/>
      <c r="Q1463" s="920"/>
      <c r="R1463" s="920"/>
      <c r="S1463" s="920"/>
      <c r="T1463" s="920"/>
      <c r="U1463" s="921"/>
      <c r="V1463" s="919"/>
      <c r="W1463" s="920"/>
      <c r="X1463" s="920"/>
      <c r="Y1463" s="920"/>
      <c r="Z1463" s="920"/>
      <c r="AA1463" s="920"/>
      <c r="AB1463" s="920"/>
      <c r="AC1463" s="920"/>
      <c r="AD1463" s="920"/>
      <c r="AE1463" s="920"/>
      <c r="AF1463" s="920"/>
      <c r="AG1463" s="920"/>
      <c r="AH1463" s="920"/>
      <c r="AI1463" s="920"/>
      <c r="AJ1463" s="920"/>
      <c r="AK1463" s="920"/>
      <c r="AL1463" s="920"/>
      <c r="AM1463" s="920"/>
      <c r="AN1463" s="920"/>
      <c r="AO1463" s="921"/>
      <c r="AP1463" s="946" t="str">
        <f t="array" aca="1" ref="AP1463" ca="1">IF(RepairsPhotoIdentifier205="","",IF(INDIRECT("PropertyInspectionCatagoryPhoto"&amp;RIGHT("0"&amp;RepairsPhotoIdentifier205,2))="","",INDIRECT("PropertyInspectionCatagoryPhoto"&amp;RIGHT("0"&amp;RepairsPhotoIdentifier205,2))))</f>
        <v/>
      </c>
      <c r="AQ1463" s="962"/>
      <c r="AR1463" s="962"/>
      <c r="AS1463" s="962"/>
      <c r="AT1463" s="962"/>
      <c r="AU1463" s="962"/>
      <c r="AV1463" s="962"/>
      <c r="AW1463" s="963"/>
    </row>
    <row r="1464" spans="1:49" ht="14.25" hidden="1" customHeight="1">
      <c r="A1464" s="931">
        <v>206</v>
      </c>
      <c r="B1464" s="913"/>
      <c r="C1464" s="914"/>
      <c r="D1464" s="914"/>
      <c r="E1464" s="914"/>
      <c r="F1464" s="914"/>
      <c r="G1464" s="914"/>
      <c r="H1464" s="914"/>
      <c r="I1464" s="914"/>
      <c r="J1464" s="914"/>
      <c r="K1464" s="914"/>
      <c r="L1464" s="914"/>
      <c r="M1464" s="914"/>
      <c r="N1464" s="914"/>
      <c r="O1464" s="914"/>
      <c r="P1464" s="914"/>
      <c r="Q1464" s="914"/>
      <c r="R1464" s="914"/>
      <c r="S1464" s="914"/>
      <c r="T1464" s="914"/>
      <c r="U1464" s="915"/>
      <c r="V1464" s="913"/>
      <c r="W1464" s="914"/>
      <c r="X1464" s="914"/>
      <c r="Y1464" s="914"/>
      <c r="Z1464" s="914"/>
      <c r="AA1464" s="914"/>
      <c r="AB1464" s="914"/>
      <c r="AC1464" s="914"/>
      <c r="AD1464" s="914"/>
      <c r="AE1464" s="914"/>
      <c r="AF1464" s="914"/>
      <c r="AG1464" s="914"/>
      <c r="AH1464" s="914"/>
      <c r="AI1464" s="914"/>
      <c r="AJ1464" s="914"/>
      <c r="AK1464" s="914"/>
      <c r="AL1464" s="914"/>
      <c r="AM1464" s="914"/>
      <c r="AN1464" s="914"/>
      <c r="AO1464" s="915"/>
      <c r="AP1464" s="450" t="s">
        <v>990</v>
      </c>
      <c r="AQ1464" s="451"/>
      <c r="AR1464" s="451"/>
      <c r="AS1464" s="452"/>
      <c r="AT1464" s="932"/>
      <c r="AU1464" s="933"/>
      <c r="AV1464" s="933"/>
      <c r="AW1464" s="934"/>
    </row>
    <row r="1465" spans="1:49" ht="14.25" hidden="1" customHeight="1">
      <c r="A1465" s="931"/>
      <c r="B1465" s="916"/>
      <c r="C1465" s="917"/>
      <c r="D1465" s="917"/>
      <c r="E1465" s="917"/>
      <c r="F1465" s="917"/>
      <c r="G1465" s="917"/>
      <c r="H1465" s="917"/>
      <c r="I1465" s="917"/>
      <c r="J1465" s="917"/>
      <c r="K1465" s="917"/>
      <c r="L1465" s="917"/>
      <c r="M1465" s="917"/>
      <c r="N1465" s="917"/>
      <c r="O1465" s="917"/>
      <c r="P1465" s="917"/>
      <c r="Q1465" s="917"/>
      <c r="R1465" s="917"/>
      <c r="S1465" s="917"/>
      <c r="T1465" s="917"/>
      <c r="U1465" s="918"/>
      <c r="V1465" s="916"/>
      <c r="W1465" s="917"/>
      <c r="X1465" s="917"/>
      <c r="Y1465" s="917"/>
      <c r="Z1465" s="917"/>
      <c r="AA1465" s="917"/>
      <c r="AB1465" s="917"/>
      <c r="AC1465" s="917"/>
      <c r="AD1465" s="917"/>
      <c r="AE1465" s="917"/>
      <c r="AF1465" s="917"/>
      <c r="AG1465" s="917"/>
      <c r="AH1465" s="917"/>
      <c r="AI1465" s="917"/>
      <c r="AJ1465" s="917"/>
      <c r="AK1465" s="917"/>
      <c r="AL1465" s="917"/>
      <c r="AM1465" s="917"/>
      <c r="AN1465" s="917"/>
      <c r="AO1465" s="918"/>
      <c r="AP1465" s="453" t="s">
        <v>991</v>
      </c>
      <c r="AQ1465" s="262"/>
      <c r="AR1465" s="262"/>
      <c r="AS1465" s="262"/>
      <c r="AT1465" s="910"/>
      <c r="AU1465" s="911"/>
      <c r="AV1465" s="911"/>
      <c r="AW1465" s="912"/>
    </row>
    <row r="1466" spans="1:49" ht="14.25" hidden="1" customHeight="1">
      <c r="A1466" s="931"/>
      <c r="B1466" s="916"/>
      <c r="C1466" s="917"/>
      <c r="D1466" s="917"/>
      <c r="E1466" s="917"/>
      <c r="F1466" s="917"/>
      <c r="G1466" s="917"/>
      <c r="H1466" s="917"/>
      <c r="I1466" s="917"/>
      <c r="J1466" s="917"/>
      <c r="K1466" s="917"/>
      <c r="L1466" s="917"/>
      <c r="M1466" s="917"/>
      <c r="N1466" s="917"/>
      <c r="O1466" s="917"/>
      <c r="P1466" s="917"/>
      <c r="Q1466" s="917"/>
      <c r="R1466" s="917"/>
      <c r="S1466" s="917"/>
      <c r="T1466" s="917"/>
      <c r="U1466" s="918"/>
      <c r="V1466" s="916"/>
      <c r="W1466" s="917"/>
      <c r="X1466" s="917"/>
      <c r="Y1466" s="917"/>
      <c r="Z1466" s="917"/>
      <c r="AA1466" s="917"/>
      <c r="AB1466" s="917"/>
      <c r="AC1466" s="917"/>
      <c r="AD1466" s="917"/>
      <c r="AE1466" s="917"/>
      <c r="AF1466" s="917"/>
      <c r="AG1466" s="917"/>
      <c r="AH1466" s="917"/>
      <c r="AI1466" s="917"/>
      <c r="AJ1466" s="917"/>
      <c r="AK1466" s="917"/>
      <c r="AL1466" s="917"/>
      <c r="AM1466" s="917"/>
      <c r="AN1466" s="917"/>
      <c r="AO1466" s="918"/>
      <c r="AP1466" s="935" t="s">
        <v>992</v>
      </c>
      <c r="AQ1466" s="936"/>
      <c r="AR1466" s="936"/>
      <c r="AS1466" s="937"/>
      <c r="AT1466" s="938"/>
      <c r="AU1466" s="939"/>
      <c r="AV1466" s="939"/>
      <c r="AW1466" s="940"/>
    </row>
    <row r="1467" spans="1:49" ht="14.25" hidden="1" customHeight="1">
      <c r="A1467" s="931"/>
      <c r="B1467" s="916"/>
      <c r="C1467" s="917"/>
      <c r="D1467" s="917"/>
      <c r="E1467" s="917"/>
      <c r="F1467" s="917"/>
      <c r="G1467" s="917"/>
      <c r="H1467" s="917"/>
      <c r="I1467" s="917"/>
      <c r="J1467" s="917"/>
      <c r="K1467" s="917"/>
      <c r="L1467" s="917"/>
      <c r="M1467" s="917"/>
      <c r="N1467" s="917"/>
      <c r="O1467" s="917"/>
      <c r="P1467" s="917"/>
      <c r="Q1467" s="917"/>
      <c r="R1467" s="917"/>
      <c r="S1467" s="917"/>
      <c r="T1467" s="917"/>
      <c r="U1467" s="918"/>
      <c r="V1467" s="916"/>
      <c r="W1467" s="917"/>
      <c r="X1467" s="917"/>
      <c r="Y1467" s="917"/>
      <c r="Z1467" s="917"/>
      <c r="AA1467" s="917"/>
      <c r="AB1467" s="917"/>
      <c r="AC1467" s="917"/>
      <c r="AD1467" s="917"/>
      <c r="AE1467" s="917"/>
      <c r="AF1467" s="917"/>
      <c r="AG1467" s="917"/>
      <c r="AH1467" s="917"/>
      <c r="AI1467" s="917"/>
      <c r="AJ1467" s="917"/>
      <c r="AK1467" s="917"/>
      <c r="AL1467" s="917"/>
      <c r="AM1467" s="917"/>
      <c r="AN1467" s="917"/>
      <c r="AO1467" s="918"/>
      <c r="AP1467" s="935"/>
      <c r="AQ1467" s="936"/>
      <c r="AR1467" s="936"/>
      <c r="AS1467" s="937"/>
      <c r="AT1467" s="941"/>
      <c r="AU1467" s="942"/>
      <c r="AV1467" s="942"/>
      <c r="AW1467" s="943"/>
    </row>
    <row r="1468" spans="1:49" ht="14.25" hidden="1" customHeight="1">
      <c r="A1468" s="931"/>
      <c r="B1468" s="916"/>
      <c r="C1468" s="917"/>
      <c r="D1468" s="917"/>
      <c r="E1468" s="917"/>
      <c r="F1468" s="917"/>
      <c r="G1468" s="917"/>
      <c r="H1468" s="917"/>
      <c r="I1468" s="917"/>
      <c r="J1468" s="917"/>
      <c r="K1468" s="917"/>
      <c r="L1468" s="917"/>
      <c r="M1468" s="917"/>
      <c r="N1468" s="917"/>
      <c r="O1468" s="917"/>
      <c r="P1468" s="917"/>
      <c r="Q1468" s="917"/>
      <c r="R1468" s="917"/>
      <c r="S1468" s="917"/>
      <c r="T1468" s="917"/>
      <c r="U1468" s="918"/>
      <c r="V1468" s="916"/>
      <c r="W1468" s="917"/>
      <c r="X1468" s="917"/>
      <c r="Y1468" s="917"/>
      <c r="Z1468" s="917"/>
      <c r="AA1468" s="917"/>
      <c r="AB1468" s="917"/>
      <c r="AC1468" s="917"/>
      <c r="AD1468" s="917"/>
      <c r="AE1468" s="917"/>
      <c r="AF1468" s="917"/>
      <c r="AG1468" s="917"/>
      <c r="AH1468" s="917"/>
      <c r="AI1468" s="917"/>
      <c r="AJ1468" s="917"/>
      <c r="AK1468" s="917"/>
      <c r="AL1468" s="917"/>
      <c r="AM1468" s="917"/>
      <c r="AN1468" s="917"/>
      <c r="AO1468" s="918"/>
      <c r="AP1468" s="944" t="s">
        <v>993</v>
      </c>
      <c r="AQ1468" s="945"/>
      <c r="AR1468" s="945"/>
      <c r="AS1468" s="945"/>
      <c r="AT1468" s="938"/>
      <c r="AU1468" s="939"/>
      <c r="AV1468" s="939"/>
      <c r="AW1468" s="940"/>
    </row>
    <row r="1469" spans="1:49" ht="14.25" hidden="1" customHeight="1">
      <c r="A1469" s="931"/>
      <c r="B1469" s="916"/>
      <c r="C1469" s="917"/>
      <c r="D1469" s="917"/>
      <c r="E1469" s="917"/>
      <c r="F1469" s="917"/>
      <c r="G1469" s="917"/>
      <c r="H1469" s="917"/>
      <c r="I1469" s="917"/>
      <c r="J1469" s="917"/>
      <c r="K1469" s="917"/>
      <c r="L1469" s="917"/>
      <c r="M1469" s="917"/>
      <c r="N1469" s="917"/>
      <c r="O1469" s="917"/>
      <c r="P1469" s="917"/>
      <c r="Q1469" s="917"/>
      <c r="R1469" s="917"/>
      <c r="S1469" s="917"/>
      <c r="T1469" s="917"/>
      <c r="U1469" s="918"/>
      <c r="V1469" s="916"/>
      <c r="W1469" s="917"/>
      <c r="X1469" s="917"/>
      <c r="Y1469" s="917"/>
      <c r="Z1469" s="917"/>
      <c r="AA1469" s="917"/>
      <c r="AB1469" s="917"/>
      <c r="AC1469" s="917"/>
      <c r="AD1469" s="917"/>
      <c r="AE1469" s="917"/>
      <c r="AF1469" s="917"/>
      <c r="AG1469" s="917"/>
      <c r="AH1469" s="917"/>
      <c r="AI1469" s="917"/>
      <c r="AJ1469" s="917"/>
      <c r="AK1469" s="917"/>
      <c r="AL1469" s="917"/>
      <c r="AM1469" s="917"/>
      <c r="AN1469" s="917"/>
      <c r="AO1469" s="918"/>
      <c r="AP1469" s="944"/>
      <c r="AQ1469" s="945"/>
      <c r="AR1469" s="945"/>
      <c r="AS1469" s="945"/>
      <c r="AT1469" s="941"/>
      <c r="AU1469" s="942"/>
      <c r="AV1469" s="942"/>
      <c r="AW1469" s="943"/>
    </row>
    <row r="1470" spans="1:49" ht="14.25" hidden="1" customHeight="1">
      <c r="A1470" s="931"/>
      <c r="B1470" s="919"/>
      <c r="C1470" s="920"/>
      <c r="D1470" s="920"/>
      <c r="E1470" s="920"/>
      <c r="F1470" s="920"/>
      <c r="G1470" s="920"/>
      <c r="H1470" s="920"/>
      <c r="I1470" s="920"/>
      <c r="J1470" s="920"/>
      <c r="K1470" s="920"/>
      <c r="L1470" s="920"/>
      <c r="M1470" s="920"/>
      <c r="N1470" s="920"/>
      <c r="O1470" s="920"/>
      <c r="P1470" s="920"/>
      <c r="Q1470" s="920"/>
      <c r="R1470" s="920"/>
      <c r="S1470" s="920"/>
      <c r="T1470" s="920"/>
      <c r="U1470" s="921"/>
      <c r="V1470" s="919"/>
      <c r="W1470" s="920"/>
      <c r="X1470" s="920"/>
      <c r="Y1470" s="920"/>
      <c r="Z1470" s="920"/>
      <c r="AA1470" s="920"/>
      <c r="AB1470" s="920"/>
      <c r="AC1470" s="920"/>
      <c r="AD1470" s="920"/>
      <c r="AE1470" s="920"/>
      <c r="AF1470" s="920"/>
      <c r="AG1470" s="920"/>
      <c r="AH1470" s="920"/>
      <c r="AI1470" s="920"/>
      <c r="AJ1470" s="920"/>
      <c r="AK1470" s="920"/>
      <c r="AL1470" s="920"/>
      <c r="AM1470" s="920"/>
      <c r="AN1470" s="920"/>
      <c r="AO1470" s="921"/>
      <c r="AP1470" s="946" t="str">
        <f t="array" aca="1" ref="AP1470" ca="1">IF(RepairsPhotoIdentifier206="","",IF(INDIRECT("PropertyInspectionCatagoryPhoto"&amp;RIGHT("0"&amp;RepairsPhotoIdentifier206,2))="","",INDIRECT("PropertyInspectionCatagoryPhoto"&amp;RIGHT("0"&amp;RepairsPhotoIdentifier206,2))))</f>
        <v/>
      </c>
      <c r="AQ1470" s="962"/>
      <c r="AR1470" s="962"/>
      <c r="AS1470" s="962"/>
      <c r="AT1470" s="962"/>
      <c r="AU1470" s="962"/>
      <c r="AV1470" s="962"/>
      <c r="AW1470" s="963"/>
    </row>
    <row r="1471" spans="1:49" ht="14.25" hidden="1" customHeight="1">
      <c r="A1471" s="931">
        <v>207</v>
      </c>
      <c r="B1471" s="913"/>
      <c r="C1471" s="914"/>
      <c r="D1471" s="914"/>
      <c r="E1471" s="914"/>
      <c r="F1471" s="914"/>
      <c r="G1471" s="914"/>
      <c r="H1471" s="914"/>
      <c r="I1471" s="914"/>
      <c r="J1471" s="914"/>
      <c r="K1471" s="914"/>
      <c r="L1471" s="914"/>
      <c r="M1471" s="914"/>
      <c r="N1471" s="914"/>
      <c r="O1471" s="914"/>
      <c r="P1471" s="914"/>
      <c r="Q1471" s="914"/>
      <c r="R1471" s="914"/>
      <c r="S1471" s="914"/>
      <c r="T1471" s="914"/>
      <c r="U1471" s="915"/>
      <c r="V1471" s="913"/>
      <c r="W1471" s="914"/>
      <c r="X1471" s="914"/>
      <c r="Y1471" s="914"/>
      <c r="Z1471" s="914"/>
      <c r="AA1471" s="914"/>
      <c r="AB1471" s="914"/>
      <c r="AC1471" s="914"/>
      <c r="AD1471" s="914"/>
      <c r="AE1471" s="914"/>
      <c r="AF1471" s="914"/>
      <c r="AG1471" s="914"/>
      <c r="AH1471" s="914"/>
      <c r="AI1471" s="914"/>
      <c r="AJ1471" s="914"/>
      <c r="AK1471" s="914"/>
      <c r="AL1471" s="914"/>
      <c r="AM1471" s="914"/>
      <c r="AN1471" s="914"/>
      <c r="AO1471" s="915"/>
      <c r="AP1471" s="450" t="s">
        <v>990</v>
      </c>
      <c r="AQ1471" s="451"/>
      <c r="AR1471" s="451"/>
      <c r="AS1471" s="452"/>
      <c r="AT1471" s="932"/>
      <c r="AU1471" s="933"/>
      <c r="AV1471" s="933"/>
      <c r="AW1471" s="934"/>
    </row>
    <row r="1472" spans="1:49" ht="14.25" hidden="1" customHeight="1">
      <c r="A1472" s="931"/>
      <c r="B1472" s="916"/>
      <c r="C1472" s="917"/>
      <c r="D1472" s="917"/>
      <c r="E1472" s="917"/>
      <c r="F1472" s="917"/>
      <c r="G1472" s="917"/>
      <c r="H1472" s="917"/>
      <c r="I1472" s="917"/>
      <c r="J1472" s="917"/>
      <c r="K1472" s="917"/>
      <c r="L1472" s="917"/>
      <c r="M1472" s="917"/>
      <c r="N1472" s="917"/>
      <c r="O1472" s="917"/>
      <c r="P1472" s="917"/>
      <c r="Q1472" s="917"/>
      <c r="R1472" s="917"/>
      <c r="S1472" s="917"/>
      <c r="T1472" s="917"/>
      <c r="U1472" s="918"/>
      <c r="V1472" s="916"/>
      <c r="W1472" s="917"/>
      <c r="X1472" s="917"/>
      <c r="Y1472" s="917"/>
      <c r="Z1472" s="917"/>
      <c r="AA1472" s="917"/>
      <c r="AB1472" s="917"/>
      <c r="AC1472" s="917"/>
      <c r="AD1472" s="917"/>
      <c r="AE1472" s="917"/>
      <c r="AF1472" s="917"/>
      <c r="AG1472" s="917"/>
      <c r="AH1472" s="917"/>
      <c r="AI1472" s="917"/>
      <c r="AJ1472" s="917"/>
      <c r="AK1472" s="917"/>
      <c r="AL1472" s="917"/>
      <c r="AM1472" s="917"/>
      <c r="AN1472" s="917"/>
      <c r="AO1472" s="918"/>
      <c r="AP1472" s="453" t="s">
        <v>994</v>
      </c>
      <c r="AQ1472" s="262"/>
      <c r="AR1472" s="262"/>
      <c r="AS1472" s="262"/>
      <c r="AT1472" s="910"/>
      <c r="AU1472" s="911"/>
      <c r="AV1472" s="911"/>
      <c r="AW1472" s="912"/>
    </row>
    <row r="1473" spans="1:49" ht="14.25" hidden="1" customHeight="1">
      <c r="A1473" s="931"/>
      <c r="B1473" s="916"/>
      <c r="C1473" s="917"/>
      <c r="D1473" s="917"/>
      <c r="E1473" s="917"/>
      <c r="F1473" s="917"/>
      <c r="G1473" s="917"/>
      <c r="H1473" s="917"/>
      <c r="I1473" s="917"/>
      <c r="J1473" s="917"/>
      <c r="K1473" s="917"/>
      <c r="L1473" s="917"/>
      <c r="M1473" s="917"/>
      <c r="N1473" s="917"/>
      <c r="O1473" s="917"/>
      <c r="P1473" s="917"/>
      <c r="Q1473" s="917"/>
      <c r="R1473" s="917"/>
      <c r="S1473" s="917"/>
      <c r="T1473" s="917"/>
      <c r="U1473" s="918"/>
      <c r="V1473" s="916"/>
      <c r="W1473" s="917"/>
      <c r="X1473" s="917"/>
      <c r="Y1473" s="917"/>
      <c r="Z1473" s="917"/>
      <c r="AA1473" s="917"/>
      <c r="AB1473" s="917"/>
      <c r="AC1473" s="917"/>
      <c r="AD1473" s="917"/>
      <c r="AE1473" s="917"/>
      <c r="AF1473" s="917"/>
      <c r="AG1473" s="917"/>
      <c r="AH1473" s="917"/>
      <c r="AI1473" s="917"/>
      <c r="AJ1473" s="917"/>
      <c r="AK1473" s="917"/>
      <c r="AL1473" s="917"/>
      <c r="AM1473" s="917"/>
      <c r="AN1473" s="917"/>
      <c r="AO1473" s="918"/>
      <c r="AP1473" s="935" t="s">
        <v>992</v>
      </c>
      <c r="AQ1473" s="936"/>
      <c r="AR1473" s="936"/>
      <c r="AS1473" s="937"/>
      <c r="AT1473" s="938"/>
      <c r="AU1473" s="939"/>
      <c r="AV1473" s="939"/>
      <c r="AW1473" s="940"/>
    </row>
    <row r="1474" spans="1:49" ht="14.25" hidden="1" customHeight="1">
      <c r="A1474" s="931"/>
      <c r="B1474" s="916"/>
      <c r="C1474" s="917"/>
      <c r="D1474" s="917"/>
      <c r="E1474" s="917"/>
      <c r="F1474" s="917"/>
      <c r="G1474" s="917"/>
      <c r="H1474" s="917"/>
      <c r="I1474" s="917"/>
      <c r="J1474" s="917"/>
      <c r="K1474" s="917"/>
      <c r="L1474" s="917"/>
      <c r="M1474" s="917"/>
      <c r="N1474" s="917"/>
      <c r="O1474" s="917"/>
      <c r="P1474" s="917"/>
      <c r="Q1474" s="917"/>
      <c r="R1474" s="917"/>
      <c r="S1474" s="917"/>
      <c r="T1474" s="917"/>
      <c r="U1474" s="918"/>
      <c r="V1474" s="916"/>
      <c r="W1474" s="917"/>
      <c r="X1474" s="917"/>
      <c r="Y1474" s="917"/>
      <c r="Z1474" s="917"/>
      <c r="AA1474" s="917"/>
      <c r="AB1474" s="917"/>
      <c r="AC1474" s="917"/>
      <c r="AD1474" s="917"/>
      <c r="AE1474" s="917"/>
      <c r="AF1474" s="917"/>
      <c r="AG1474" s="917"/>
      <c r="AH1474" s="917"/>
      <c r="AI1474" s="917"/>
      <c r="AJ1474" s="917"/>
      <c r="AK1474" s="917"/>
      <c r="AL1474" s="917"/>
      <c r="AM1474" s="917"/>
      <c r="AN1474" s="917"/>
      <c r="AO1474" s="918"/>
      <c r="AP1474" s="935"/>
      <c r="AQ1474" s="936"/>
      <c r="AR1474" s="936"/>
      <c r="AS1474" s="937"/>
      <c r="AT1474" s="941"/>
      <c r="AU1474" s="942"/>
      <c r="AV1474" s="942"/>
      <c r="AW1474" s="943"/>
    </row>
    <row r="1475" spans="1:49" ht="14.25" hidden="1" customHeight="1">
      <c r="A1475" s="931"/>
      <c r="B1475" s="916"/>
      <c r="C1475" s="917"/>
      <c r="D1475" s="917"/>
      <c r="E1475" s="917"/>
      <c r="F1475" s="917"/>
      <c r="G1475" s="917"/>
      <c r="H1475" s="917"/>
      <c r="I1475" s="917"/>
      <c r="J1475" s="917"/>
      <c r="K1475" s="917"/>
      <c r="L1475" s="917"/>
      <c r="M1475" s="917"/>
      <c r="N1475" s="917"/>
      <c r="O1475" s="917"/>
      <c r="P1475" s="917"/>
      <c r="Q1475" s="917"/>
      <c r="R1475" s="917"/>
      <c r="S1475" s="917"/>
      <c r="T1475" s="917"/>
      <c r="U1475" s="918"/>
      <c r="V1475" s="916"/>
      <c r="W1475" s="917"/>
      <c r="X1475" s="917"/>
      <c r="Y1475" s="917"/>
      <c r="Z1475" s="917"/>
      <c r="AA1475" s="917"/>
      <c r="AB1475" s="917"/>
      <c r="AC1475" s="917"/>
      <c r="AD1475" s="917"/>
      <c r="AE1475" s="917"/>
      <c r="AF1475" s="917"/>
      <c r="AG1475" s="917"/>
      <c r="AH1475" s="917"/>
      <c r="AI1475" s="917"/>
      <c r="AJ1475" s="917"/>
      <c r="AK1475" s="917"/>
      <c r="AL1475" s="917"/>
      <c r="AM1475" s="917"/>
      <c r="AN1475" s="917"/>
      <c r="AO1475" s="918"/>
      <c r="AP1475" s="944" t="s">
        <v>993</v>
      </c>
      <c r="AQ1475" s="945"/>
      <c r="AR1475" s="945"/>
      <c r="AS1475" s="945"/>
      <c r="AT1475" s="938"/>
      <c r="AU1475" s="939"/>
      <c r="AV1475" s="939"/>
      <c r="AW1475" s="940"/>
    </row>
    <row r="1476" spans="1:49" ht="14.25" hidden="1" customHeight="1">
      <c r="A1476" s="931"/>
      <c r="B1476" s="916"/>
      <c r="C1476" s="917"/>
      <c r="D1476" s="917"/>
      <c r="E1476" s="917"/>
      <c r="F1476" s="917"/>
      <c r="G1476" s="917"/>
      <c r="H1476" s="917"/>
      <c r="I1476" s="917"/>
      <c r="J1476" s="917"/>
      <c r="K1476" s="917"/>
      <c r="L1476" s="917"/>
      <c r="M1476" s="917"/>
      <c r="N1476" s="917"/>
      <c r="O1476" s="917"/>
      <c r="P1476" s="917"/>
      <c r="Q1476" s="917"/>
      <c r="R1476" s="917"/>
      <c r="S1476" s="917"/>
      <c r="T1476" s="917"/>
      <c r="U1476" s="918"/>
      <c r="V1476" s="916"/>
      <c r="W1476" s="917"/>
      <c r="X1476" s="917"/>
      <c r="Y1476" s="917"/>
      <c r="Z1476" s="917"/>
      <c r="AA1476" s="917"/>
      <c r="AB1476" s="917"/>
      <c r="AC1476" s="917"/>
      <c r="AD1476" s="917"/>
      <c r="AE1476" s="917"/>
      <c r="AF1476" s="917"/>
      <c r="AG1476" s="917"/>
      <c r="AH1476" s="917"/>
      <c r="AI1476" s="917"/>
      <c r="AJ1476" s="917"/>
      <c r="AK1476" s="917"/>
      <c r="AL1476" s="917"/>
      <c r="AM1476" s="917"/>
      <c r="AN1476" s="917"/>
      <c r="AO1476" s="918"/>
      <c r="AP1476" s="944"/>
      <c r="AQ1476" s="945"/>
      <c r="AR1476" s="945"/>
      <c r="AS1476" s="945"/>
      <c r="AT1476" s="941"/>
      <c r="AU1476" s="942"/>
      <c r="AV1476" s="942"/>
      <c r="AW1476" s="943"/>
    </row>
    <row r="1477" spans="1:49" ht="14.25" hidden="1" customHeight="1">
      <c r="A1477" s="931"/>
      <c r="B1477" s="919"/>
      <c r="C1477" s="920"/>
      <c r="D1477" s="920"/>
      <c r="E1477" s="920"/>
      <c r="F1477" s="920"/>
      <c r="G1477" s="920"/>
      <c r="H1477" s="920"/>
      <c r="I1477" s="920"/>
      <c r="J1477" s="920"/>
      <c r="K1477" s="920"/>
      <c r="L1477" s="920"/>
      <c r="M1477" s="920"/>
      <c r="N1477" s="920"/>
      <c r="O1477" s="920"/>
      <c r="P1477" s="920"/>
      <c r="Q1477" s="920"/>
      <c r="R1477" s="920"/>
      <c r="S1477" s="920"/>
      <c r="T1477" s="920"/>
      <c r="U1477" s="921"/>
      <c r="V1477" s="919"/>
      <c r="W1477" s="920"/>
      <c r="X1477" s="920"/>
      <c r="Y1477" s="920"/>
      <c r="Z1477" s="920"/>
      <c r="AA1477" s="920"/>
      <c r="AB1477" s="920"/>
      <c r="AC1477" s="920"/>
      <c r="AD1477" s="920"/>
      <c r="AE1477" s="920"/>
      <c r="AF1477" s="920"/>
      <c r="AG1477" s="920"/>
      <c r="AH1477" s="920"/>
      <c r="AI1477" s="920"/>
      <c r="AJ1477" s="920"/>
      <c r="AK1477" s="920"/>
      <c r="AL1477" s="920"/>
      <c r="AM1477" s="920"/>
      <c r="AN1477" s="920"/>
      <c r="AO1477" s="921"/>
      <c r="AP1477" s="946" t="str">
        <f t="array" aca="1" ref="AP1477" ca="1">IF(RepairsPhotoIdentifier207="","",IF(INDIRECT("PropertyInspectionCatagoryPhoto"&amp;RIGHT("0"&amp;RepairsPhotoIdentifier207,2))="","",INDIRECT("PropertyInspectionCatagoryPhoto"&amp;RIGHT("0"&amp;RepairsPhotoIdentifier207,2))))</f>
        <v/>
      </c>
      <c r="AQ1477" s="962"/>
      <c r="AR1477" s="962"/>
      <c r="AS1477" s="962"/>
      <c r="AT1477" s="962"/>
      <c r="AU1477" s="962"/>
      <c r="AV1477" s="962"/>
      <c r="AW1477" s="963"/>
    </row>
    <row r="1478" spans="1:49" ht="14.25" hidden="1" customHeight="1">
      <c r="A1478" s="931">
        <v>208</v>
      </c>
      <c r="B1478" s="913"/>
      <c r="C1478" s="914"/>
      <c r="D1478" s="914"/>
      <c r="E1478" s="914"/>
      <c r="F1478" s="914"/>
      <c r="G1478" s="914"/>
      <c r="H1478" s="914"/>
      <c r="I1478" s="914"/>
      <c r="J1478" s="914"/>
      <c r="K1478" s="914"/>
      <c r="L1478" s="914"/>
      <c r="M1478" s="914"/>
      <c r="N1478" s="914"/>
      <c r="O1478" s="914"/>
      <c r="P1478" s="914"/>
      <c r="Q1478" s="914"/>
      <c r="R1478" s="914"/>
      <c r="S1478" s="914"/>
      <c r="T1478" s="914"/>
      <c r="U1478" s="915"/>
      <c r="V1478" s="913"/>
      <c r="W1478" s="914"/>
      <c r="X1478" s="914"/>
      <c r="Y1478" s="914"/>
      <c r="Z1478" s="914"/>
      <c r="AA1478" s="914"/>
      <c r="AB1478" s="914"/>
      <c r="AC1478" s="914"/>
      <c r="AD1478" s="914"/>
      <c r="AE1478" s="914"/>
      <c r="AF1478" s="914"/>
      <c r="AG1478" s="914"/>
      <c r="AH1478" s="914"/>
      <c r="AI1478" s="914"/>
      <c r="AJ1478" s="914"/>
      <c r="AK1478" s="914"/>
      <c r="AL1478" s="914"/>
      <c r="AM1478" s="914"/>
      <c r="AN1478" s="914"/>
      <c r="AO1478" s="915"/>
      <c r="AP1478" s="450" t="s">
        <v>990</v>
      </c>
      <c r="AQ1478" s="451"/>
      <c r="AR1478" s="451"/>
      <c r="AS1478" s="452"/>
      <c r="AT1478" s="932"/>
      <c r="AU1478" s="933"/>
      <c r="AV1478" s="933"/>
      <c r="AW1478" s="934"/>
    </row>
    <row r="1479" spans="1:49" ht="14.25" hidden="1" customHeight="1">
      <c r="A1479" s="931"/>
      <c r="B1479" s="916"/>
      <c r="C1479" s="917"/>
      <c r="D1479" s="917"/>
      <c r="E1479" s="917"/>
      <c r="F1479" s="917"/>
      <c r="G1479" s="917"/>
      <c r="H1479" s="917"/>
      <c r="I1479" s="917"/>
      <c r="J1479" s="917"/>
      <c r="K1479" s="917"/>
      <c r="L1479" s="917"/>
      <c r="M1479" s="917"/>
      <c r="N1479" s="917"/>
      <c r="O1479" s="917"/>
      <c r="P1479" s="917"/>
      <c r="Q1479" s="917"/>
      <c r="R1479" s="917"/>
      <c r="S1479" s="917"/>
      <c r="T1479" s="917"/>
      <c r="U1479" s="918"/>
      <c r="V1479" s="916"/>
      <c r="W1479" s="917"/>
      <c r="X1479" s="917"/>
      <c r="Y1479" s="917"/>
      <c r="Z1479" s="917"/>
      <c r="AA1479" s="917"/>
      <c r="AB1479" s="917"/>
      <c r="AC1479" s="917"/>
      <c r="AD1479" s="917"/>
      <c r="AE1479" s="917"/>
      <c r="AF1479" s="917"/>
      <c r="AG1479" s="917"/>
      <c r="AH1479" s="917"/>
      <c r="AI1479" s="917"/>
      <c r="AJ1479" s="917"/>
      <c r="AK1479" s="917"/>
      <c r="AL1479" s="917"/>
      <c r="AM1479" s="917"/>
      <c r="AN1479" s="917"/>
      <c r="AO1479" s="918"/>
      <c r="AP1479" s="453" t="s">
        <v>991</v>
      </c>
      <c r="AQ1479" s="262"/>
      <c r="AR1479" s="262"/>
      <c r="AS1479" s="262"/>
      <c r="AT1479" s="910"/>
      <c r="AU1479" s="911"/>
      <c r="AV1479" s="911"/>
      <c r="AW1479" s="912"/>
    </row>
    <row r="1480" spans="1:49" ht="14.25" hidden="1" customHeight="1">
      <c r="A1480" s="931"/>
      <c r="B1480" s="916"/>
      <c r="C1480" s="917"/>
      <c r="D1480" s="917"/>
      <c r="E1480" s="917"/>
      <c r="F1480" s="917"/>
      <c r="G1480" s="917"/>
      <c r="H1480" s="917"/>
      <c r="I1480" s="917"/>
      <c r="J1480" s="917"/>
      <c r="K1480" s="917"/>
      <c r="L1480" s="917"/>
      <c r="M1480" s="917"/>
      <c r="N1480" s="917"/>
      <c r="O1480" s="917"/>
      <c r="P1480" s="917"/>
      <c r="Q1480" s="917"/>
      <c r="R1480" s="917"/>
      <c r="S1480" s="917"/>
      <c r="T1480" s="917"/>
      <c r="U1480" s="918"/>
      <c r="V1480" s="916"/>
      <c r="W1480" s="917"/>
      <c r="X1480" s="917"/>
      <c r="Y1480" s="917"/>
      <c r="Z1480" s="917"/>
      <c r="AA1480" s="917"/>
      <c r="AB1480" s="917"/>
      <c r="AC1480" s="917"/>
      <c r="AD1480" s="917"/>
      <c r="AE1480" s="917"/>
      <c r="AF1480" s="917"/>
      <c r="AG1480" s="917"/>
      <c r="AH1480" s="917"/>
      <c r="AI1480" s="917"/>
      <c r="AJ1480" s="917"/>
      <c r="AK1480" s="917"/>
      <c r="AL1480" s="917"/>
      <c r="AM1480" s="917"/>
      <c r="AN1480" s="917"/>
      <c r="AO1480" s="918"/>
      <c r="AP1480" s="935" t="s">
        <v>992</v>
      </c>
      <c r="AQ1480" s="936"/>
      <c r="AR1480" s="936"/>
      <c r="AS1480" s="937"/>
      <c r="AT1480" s="938"/>
      <c r="AU1480" s="939"/>
      <c r="AV1480" s="939"/>
      <c r="AW1480" s="940"/>
    </row>
    <row r="1481" spans="1:49" ht="14.25" hidden="1" customHeight="1">
      <c r="A1481" s="931"/>
      <c r="B1481" s="916"/>
      <c r="C1481" s="917"/>
      <c r="D1481" s="917"/>
      <c r="E1481" s="917"/>
      <c r="F1481" s="917"/>
      <c r="G1481" s="917"/>
      <c r="H1481" s="917"/>
      <c r="I1481" s="917"/>
      <c r="J1481" s="917"/>
      <c r="K1481" s="917"/>
      <c r="L1481" s="917"/>
      <c r="M1481" s="917"/>
      <c r="N1481" s="917"/>
      <c r="O1481" s="917"/>
      <c r="P1481" s="917"/>
      <c r="Q1481" s="917"/>
      <c r="R1481" s="917"/>
      <c r="S1481" s="917"/>
      <c r="T1481" s="917"/>
      <c r="U1481" s="918"/>
      <c r="V1481" s="916"/>
      <c r="W1481" s="917"/>
      <c r="X1481" s="917"/>
      <c r="Y1481" s="917"/>
      <c r="Z1481" s="917"/>
      <c r="AA1481" s="917"/>
      <c r="AB1481" s="917"/>
      <c r="AC1481" s="917"/>
      <c r="AD1481" s="917"/>
      <c r="AE1481" s="917"/>
      <c r="AF1481" s="917"/>
      <c r="AG1481" s="917"/>
      <c r="AH1481" s="917"/>
      <c r="AI1481" s="917"/>
      <c r="AJ1481" s="917"/>
      <c r="AK1481" s="917"/>
      <c r="AL1481" s="917"/>
      <c r="AM1481" s="917"/>
      <c r="AN1481" s="917"/>
      <c r="AO1481" s="918"/>
      <c r="AP1481" s="935"/>
      <c r="AQ1481" s="936"/>
      <c r="AR1481" s="936"/>
      <c r="AS1481" s="937"/>
      <c r="AT1481" s="941"/>
      <c r="AU1481" s="942"/>
      <c r="AV1481" s="942"/>
      <c r="AW1481" s="943"/>
    </row>
    <row r="1482" spans="1:49" ht="14.25" hidden="1" customHeight="1">
      <c r="A1482" s="931"/>
      <c r="B1482" s="916"/>
      <c r="C1482" s="917"/>
      <c r="D1482" s="917"/>
      <c r="E1482" s="917"/>
      <c r="F1482" s="917"/>
      <c r="G1482" s="917"/>
      <c r="H1482" s="917"/>
      <c r="I1482" s="917"/>
      <c r="J1482" s="917"/>
      <c r="K1482" s="917"/>
      <c r="L1482" s="917"/>
      <c r="M1482" s="917"/>
      <c r="N1482" s="917"/>
      <c r="O1482" s="917"/>
      <c r="P1482" s="917"/>
      <c r="Q1482" s="917"/>
      <c r="R1482" s="917"/>
      <c r="S1482" s="917"/>
      <c r="T1482" s="917"/>
      <c r="U1482" s="918"/>
      <c r="V1482" s="916"/>
      <c r="W1482" s="917"/>
      <c r="X1482" s="917"/>
      <c r="Y1482" s="917"/>
      <c r="Z1482" s="917"/>
      <c r="AA1482" s="917"/>
      <c r="AB1482" s="917"/>
      <c r="AC1482" s="917"/>
      <c r="AD1482" s="917"/>
      <c r="AE1482" s="917"/>
      <c r="AF1482" s="917"/>
      <c r="AG1482" s="917"/>
      <c r="AH1482" s="917"/>
      <c r="AI1482" s="917"/>
      <c r="AJ1482" s="917"/>
      <c r="AK1482" s="917"/>
      <c r="AL1482" s="917"/>
      <c r="AM1482" s="917"/>
      <c r="AN1482" s="917"/>
      <c r="AO1482" s="918"/>
      <c r="AP1482" s="944" t="s">
        <v>993</v>
      </c>
      <c r="AQ1482" s="945"/>
      <c r="AR1482" s="945"/>
      <c r="AS1482" s="945"/>
      <c r="AT1482" s="938"/>
      <c r="AU1482" s="939"/>
      <c r="AV1482" s="939"/>
      <c r="AW1482" s="940"/>
    </row>
    <row r="1483" spans="1:49" ht="14.25" hidden="1" customHeight="1">
      <c r="A1483" s="931"/>
      <c r="B1483" s="916"/>
      <c r="C1483" s="917"/>
      <c r="D1483" s="917"/>
      <c r="E1483" s="917"/>
      <c r="F1483" s="917"/>
      <c r="G1483" s="917"/>
      <c r="H1483" s="917"/>
      <c r="I1483" s="917"/>
      <c r="J1483" s="917"/>
      <c r="K1483" s="917"/>
      <c r="L1483" s="917"/>
      <c r="M1483" s="917"/>
      <c r="N1483" s="917"/>
      <c r="O1483" s="917"/>
      <c r="P1483" s="917"/>
      <c r="Q1483" s="917"/>
      <c r="R1483" s="917"/>
      <c r="S1483" s="917"/>
      <c r="T1483" s="917"/>
      <c r="U1483" s="918"/>
      <c r="V1483" s="916"/>
      <c r="W1483" s="917"/>
      <c r="X1483" s="917"/>
      <c r="Y1483" s="917"/>
      <c r="Z1483" s="917"/>
      <c r="AA1483" s="917"/>
      <c r="AB1483" s="917"/>
      <c r="AC1483" s="917"/>
      <c r="AD1483" s="917"/>
      <c r="AE1483" s="917"/>
      <c r="AF1483" s="917"/>
      <c r="AG1483" s="917"/>
      <c r="AH1483" s="917"/>
      <c r="AI1483" s="917"/>
      <c r="AJ1483" s="917"/>
      <c r="AK1483" s="917"/>
      <c r="AL1483" s="917"/>
      <c r="AM1483" s="917"/>
      <c r="AN1483" s="917"/>
      <c r="AO1483" s="918"/>
      <c r="AP1483" s="944"/>
      <c r="AQ1483" s="945"/>
      <c r="AR1483" s="945"/>
      <c r="AS1483" s="945"/>
      <c r="AT1483" s="941"/>
      <c r="AU1483" s="942"/>
      <c r="AV1483" s="942"/>
      <c r="AW1483" s="943"/>
    </row>
    <row r="1484" spans="1:49" ht="14.25" hidden="1" customHeight="1">
      <c r="A1484" s="931"/>
      <c r="B1484" s="919"/>
      <c r="C1484" s="920"/>
      <c r="D1484" s="920"/>
      <c r="E1484" s="920"/>
      <c r="F1484" s="920"/>
      <c r="G1484" s="920"/>
      <c r="H1484" s="920"/>
      <c r="I1484" s="920"/>
      <c r="J1484" s="920"/>
      <c r="K1484" s="920"/>
      <c r="L1484" s="920"/>
      <c r="M1484" s="920"/>
      <c r="N1484" s="920"/>
      <c r="O1484" s="920"/>
      <c r="P1484" s="920"/>
      <c r="Q1484" s="920"/>
      <c r="R1484" s="920"/>
      <c r="S1484" s="920"/>
      <c r="T1484" s="920"/>
      <c r="U1484" s="921"/>
      <c r="V1484" s="919"/>
      <c r="W1484" s="920"/>
      <c r="X1484" s="920"/>
      <c r="Y1484" s="920"/>
      <c r="Z1484" s="920"/>
      <c r="AA1484" s="920"/>
      <c r="AB1484" s="920"/>
      <c r="AC1484" s="920"/>
      <c r="AD1484" s="920"/>
      <c r="AE1484" s="920"/>
      <c r="AF1484" s="920"/>
      <c r="AG1484" s="920"/>
      <c r="AH1484" s="920"/>
      <c r="AI1484" s="920"/>
      <c r="AJ1484" s="920"/>
      <c r="AK1484" s="920"/>
      <c r="AL1484" s="920"/>
      <c r="AM1484" s="920"/>
      <c r="AN1484" s="920"/>
      <c r="AO1484" s="921"/>
      <c r="AP1484" s="946" t="str">
        <f t="array" aca="1" ref="AP1484" ca="1">IF(RepairsPhotoIdentifier208="","",IF(INDIRECT("PropertyInspectionCatagoryPhoto"&amp;RIGHT("0"&amp;RepairsPhotoIdentifier208,2))="","",INDIRECT("PropertyInspectionCatagoryPhoto"&amp;RIGHT("0"&amp;RepairsPhotoIdentifier208,2))))</f>
        <v/>
      </c>
      <c r="AQ1484" s="962"/>
      <c r="AR1484" s="962"/>
      <c r="AS1484" s="962"/>
      <c r="AT1484" s="962"/>
      <c r="AU1484" s="962"/>
      <c r="AV1484" s="962"/>
      <c r="AW1484" s="963"/>
    </row>
    <row r="1485" spans="1:49" ht="14.25" hidden="1" customHeight="1">
      <c r="A1485" s="931">
        <v>209</v>
      </c>
      <c r="B1485" s="913"/>
      <c r="C1485" s="914"/>
      <c r="D1485" s="914"/>
      <c r="E1485" s="914"/>
      <c r="F1485" s="914"/>
      <c r="G1485" s="914"/>
      <c r="H1485" s="914"/>
      <c r="I1485" s="914"/>
      <c r="J1485" s="914"/>
      <c r="K1485" s="914"/>
      <c r="L1485" s="914"/>
      <c r="M1485" s="914"/>
      <c r="N1485" s="914"/>
      <c r="O1485" s="914"/>
      <c r="P1485" s="914"/>
      <c r="Q1485" s="914"/>
      <c r="R1485" s="914"/>
      <c r="S1485" s="914"/>
      <c r="T1485" s="914"/>
      <c r="U1485" s="915"/>
      <c r="V1485" s="913"/>
      <c r="W1485" s="914"/>
      <c r="X1485" s="914"/>
      <c r="Y1485" s="914"/>
      <c r="Z1485" s="914"/>
      <c r="AA1485" s="914"/>
      <c r="AB1485" s="914"/>
      <c r="AC1485" s="914"/>
      <c r="AD1485" s="914"/>
      <c r="AE1485" s="914"/>
      <c r="AF1485" s="914"/>
      <c r="AG1485" s="914"/>
      <c r="AH1485" s="914"/>
      <c r="AI1485" s="914"/>
      <c r="AJ1485" s="914"/>
      <c r="AK1485" s="914"/>
      <c r="AL1485" s="914"/>
      <c r="AM1485" s="914"/>
      <c r="AN1485" s="914"/>
      <c r="AO1485" s="915"/>
      <c r="AP1485" s="450" t="s">
        <v>990</v>
      </c>
      <c r="AQ1485" s="451"/>
      <c r="AR1485" s="451"/>
      <c r="AS1485" s="452"/>
      <c r="AT1485" s="932"/>
      <c r="AU1485" s="933"/>
      <c r="AV1485" s="933"/>
      <c r="AW1485" s="934"/>
    </row>
    <row r="1486" spans="1:49" ht="14.25" hidden="1" customHeight="1">
      <c r="A1486" s="931"/>
      <c r="B1486" s="916"/>
      <c r="C1486" s="917"/>
      <c r="D1486" s="917"/>
      <c r="E1486" s="917"/>
      <c r="F1486" s="917"/>
      <c r="G1486" s="917"/>
      <c r="H1486" s="917"/>
      <c r="I1486" s="917"/>
      <c r="J1486" s="917"/>
      <c r="K1486" s="917"/>
      <c r="L1486" s="917"/>
      <c r="M1486" s="917"/>
      <c r="N1486" s="917"/>
      <c r="O1486" s="917"/>
      <c r="P1486" s="917"/>
      <c r="Q1486" s="917"/>
      <c r="R1486" s="917"/>
      <c r="S1486" s="917"/>
      <c r="T1486" s="917"/>
      <c r="U1486" s="918"/>
      <c r="V1486" s="916"/>
      <c r="W1486" s="917"/>
      <c r="X1486" s="917"/>
      <c r="Y1486" s="917"/>
      <c r="Z1486" s="917"/>
      <c r="AA1486" s="917"/>
      <c r="AB1486" s="917"/>
      <c r="AC1486" s="917"/>
      <c r="AD1486" s="917"/>
      <c r="AE1486" s="917"/>
      <c r="AF1486" s="917"/>
      <c r="AG1486" s="917"/>
      <c r="AH1486" s="917"/>
      <c r="AI1486" s="917"/>
      <c r="AJ1486" s="917"/>
      <c r="AK1486" s="917"/>
      <c r="AL1486" s="917"/>
      <c r="AM1486" s="917"/>
      <c r="AN1486" s="917"/>
      <c r="AO1486" s="918"/>
      <c r="AP1486" s="453" t="s">
        <v>994</v>
      </c>
      <c r="AQ1486" s="262"/>
      <c r="AR1486" s="262"/>
      <c r="AS1486" s="262"/>
      <c r="AT1486" s="910"/>
      <c r="AU1486" s="911"/>
      <c r="AV1486" s="911"/>
      <c r="AW1486" s="912"/>
    </row>
    <row r="1487" spans="1:49" ht="14.25" hidden="1" customHeight="1">
      <c r="A1487" s="931"/>
      <c r="B1487" s="916"/>
      <c r="C1487" s="917"/>
      <c r="D1487" s="917"/>
      <c r="E1487" s="917"/>
      <c r="F1487" s="917"/>
      <c r="G1487" s="917"/>
      <c r="H1487" s="917"/>
      <c r="I1487" s="917"/>
      <c r="J1487" s="917"/>
      <c r="K1487" s="917"/>
      <c r="L1487" s="917"/>
      <c r="M1487" s="917"/>
      <c r="N1487" s="917"/>
      <c r="O1487" s="917"/>
      <c r="P1487" s="917"/>
      <c r="Q1487" s="917"/>
      <c r="R1487" s="917"/>
      <c r="S1487" s="917"/>
      <c r="T1487" s="917"/>
      <c r="U1487" s="918"/>
      <c r="V1487" s="916"/>
      <c r="W1487" s="917"/>
      <c r="X1487" s="917"/>
      <c r="Y1487" s="917"/>
      <c r="Z1487" s="917"/>
      <c r="AA1487" s="917"/>
      <c r="AB1487" s="917"/>
      <c r="AC1487" s="917"/>
      <c r="AD1487" s="917"/>
      <c r="AE1487" s="917"/>
      <c r="AF1487" s="917"/>
      <c r="AG1487" s="917"/>
      <c r="AH1487" s="917"/>
      <c r="AI1487" s="917"/>
      <c r="AJ1487" s="917"/>
      <c r="AK1487" s="917"/>
      <c r="AL1487" s="917"/>
      <c r="AM1487" s="917"/>
      <c r="AN1487" s="917"/>
      <c r="AO1487" s="918"/>
      <c r="AP1487" s="935" t="s">
        <v>992</v>
      </c>
      <c r="AQ1487" s="936"/>
      <c r="AR1487" s="936"/>
      <c r="AS1487" s="937"/>
      <c r="AT1487" s="938"/>
      <c r="AU1487" s="939"/>
      <c r="AV1487" s="939"/>
      <c r="AW1487" s="940"/>
    </row>
    <row r="1488" spans="1:49" ht="14.25" hidden="1" customHeight="1">
      <c r="A1488" s="931"/>
      <c r="B1488" s="916"/>
      <c r="C1488" s="917"/>
      <c r="D1488" s="917"/>
      <c r="E1488" s="917"/>
      <c r="F1488" s="917"/>
      <c r="G1488" s="917"/>
      <c r="H1488" s="917"/>
      <c r="I1488" s="917"/>
      <c r="J1488" s="917"/>
      <c r="K1488" s="917"/>
      <c r="L1488" s="917"/>
      <c r="M1488" s="917"/>
      <c r="N1488" s="917"/>
      <c r="O1488" s="917"/>
      <c r="P1488" s="917"/>
      <c r="Q1488" s="917"/>
      <c r="R1488" s="917"/>
      <c r="S1488" s="917"/>
      <c r="T1488" s="917"/>
      <c r="U1488" s="918"/>
      <c r="V1488" s="916"/>
      <c r="W1488" s="917"/>
      <c r="X1488" s="917"/>
      <c r="Y1488" s="917"/>
      <c r="Z1488" s="917"/>
      <c r="AA1488" s="917"/>
      <c r="AB1488" s="917"/>
      <c r="AC1488" s="917"/>
      <c r="AD1488" s="917"/>
      <c r="AE1488" s="917"/>
      <c r="AF1488" s="917"/>
      <c r="AG1488" s="917"/>
      <c r="AH1488" s="917"/>
      <c r="AI1488" s="917"/>
      <c r="AJ1488" s="917"/>
      <c r="AK1488" s="917"/>
      <c r="AL1488" s="917"/>
      <c r="AM1488" s="917"/>
      <c r="AN1488" s="917"/>
      <c r="AO1488" s="918"/>
      <c r="AP1488" s="935"/>
      <c r="AQ1488" s="936"/>
      <c r="AR1488" s="936"/>
      <c r="AS1488" s="937"/>
      <c r="AT1488" s="941"/>
      <c r="AU1488" s="942"/>
      <c r="AV1488" s="942"/>
      <c r="AW1488" s="943"/>
    </row>
    <row r="1489" spans="1:49" ht="14.25" hidden="1" customHeight="1">
      <c r="A1489" s="931"/>
      <c r="B1489" s="916"/>
      <c r="C1489" s="917"/>
      <c r="D1489" s="917"/>
      <c r="E1489" s="917"/>
      <c r="F1489" s="917"/>
      <c r="G1489" s="917"/>
      <c r="H1489" s="917"/>
      <c r="I1489" s="917"/>
      <c r="J1489" s="917"/>
      <c r="K1489" s="917"/>
      <c r="L1489" s="917"/>
      <c r="M1489" s="917"/>
      <c r="N1489" s="917"/>
      <c r="O1489" s="917"/>
      <c r="P1489" s="917"/>
      <c r="Q1489" s="917"/>
      <c r="R1489" s="917"/>
      <c r="S1489" s="917"/>
      <c r="T1489" s="917"/>
      <c r="U1489" s="918"/>
      <c r="V1489" s="916"/>
      <c r="W1489" s="917"/>
      <c r="X1489" s="917"/>
      <c r="Y1489" s="917"/>
      <c r="Z1489" s="917"/>
      <c r="AA1489" s="917"/>
      <c r="AB1489" s="917"/>
      <c r="AC1489" s="917"/>
      <c r="AD1489" s="917"/>
      <c r="AE1489" s="917"/>
      <c r="AF1489" s="917"/>
      <c r="AG1489" s="917"/>
      <c r="AH1489" s="917"/>
      <c r="AI1489" s="917"/>
      <c r="AJ1489" s="917"/>
      <c r="AK1489" s="917"/>
      <c r="AL1489" s="917"/>
      <c r="AM1489" s="917"/>
      <c r="AN1489" s="917"/>
      <c r="AO1489" s="918"/>
      <c r="AP1489" s="944" t="s">
        <v>993</v>
      </c>
      <c r="AQ1489" s="945"/>
      <c r="AR1489" s="945"/>
      <c r="AS1489" s="945"/>
      <c r="AT1489" s="938"/>
      <c r="AU1489" s="939"/>
      <c r="AV1489" s="939"/>
      <c r="AW1489" s="940"/>
    </row>
    <row r="1490" spans="1:49" ht="14.25" hidden="1" customHeight="1">
      <c r="A1490" s="931"/>
      <c r="B1490" s="916"/>
      <c r="C1490" s="917"/>
      <c r="D1490" s="917"/>
      <c r="E1490" s="917"/>
      <c r="F1490" s="917"/>
      <c r="G1490" s="917"/>
      <c r="H1490" s="917"/>
      <c r="I1490" s="917"/>
      <c r="J1490" s="917"/>
      <c r="K1490" s="917"/>
      <c r="L1490" s="917"/>
      <c r="M1490" s="917"/>
      <c r="N1490" s="917"/>
      <c r="O1490" s="917"/>
      <c r="P1490" s="917"/>
      <c r="Q1490" s="917"/>
      <c r="R1490" s="917"/>
      <c r="S1490" s="917"/>
      <c r="T1490" s="917"/>
      <c r="U1490" s="918"/>
      <c r="V1490" s="916"/>
      <c r="W1490" s="917"/>
      <c r="X1490" s="917"/>
      <c r="Y1490" s="917"/>
      <c r="Z1490" s="917"/>
      <c r="AA1490" s="917"/>
      <c r="AB1490" s="917"/>
      <c r="AC1490" s="917"/>
      <c r="AD1490" s="917"/>
      <c r="AE1490" s="917"/>
      <c r="AF1490" s="917"/>
      <c r="AG1490" s="917"/>
      <c r="AH1490" s="917"/>
      <c r="AI1490" s="917"/>
      <c r="AJ1490" s="917"/>
      <c r="AK1490" s="917"/>
      <c r="AL1490" s="917"/>
      <c r="AM1490" s="917"/>
      <c r="AN1490" s="917"/>
      <c r="AO1490" s="918"/>
      <c r="AP1490" s="944"/>
      <c r="AQ1490" s="945"/>
      <c r="AR1490" s="945"/>
      <c r="AS1490" s="945"/>
      <c r="AT1490" s="941"/>
      <c r="AU1490" s="942"/>
      <c r="AV1490" s="942"/>
      <c r="AW1490" s="943"/>
    </row>
    <row r="1491" spans="1:49" ht="14.25" hidden="1" customHeight="1">
      <c r="A1491" s="931"/>
      <c r="B1491" s="919"/>
      <c r="C1491" s="920"/>
      <c r="D1491" s="920"/>
      <c r="E1491" s="920"/>
      <c r="F1491" s="920"/>
      <c r="G1491" s="920"/>
      <c r="H1491" s="920"/>
      <c r="I1491" s="920"/>
      <c r="J1491" s="920"/>
      <c r="K1491" s="920"/>
      <c r="L1491" s="920"/>
      <c r="M1491" s="920"/>
      <c r="N1491" s="920"/>
      <c r="O1491" s="920"/>
      <c r="P1491" s="920"/>
      <c r="Q1491" s="920"/>
      <c r="R1491" s="920"/>
      <c r="S1491" s="920"/>
      <c r="T1491" s="920"/>
      <c r="U1491" s="921"/>
      <c r="V1491" s="919"/>
      <c r="W1491" s="920"/>
      <c r="X1491" s="920"/>
      <c r="Y1491" s="920"/>
      <c r="Z1491" s="920"/>
      <c r="AA1491" s="920"/>
      <c r="AB1491" s="920"/>
      <c r="AC1491" s="920"/>
      <c r="AD1491" s="920"/>
      <c r="AE1491" s="920"/>
      <c r="AF1491" s="920"/>
      <c r="AG1491" s="920"/>
      <c r="AH1491" s="920"/>
      <c r="AI1491" s="920"/>
      <c r="AJ1491" s="920"/>
      <c r="AK1491" s="920"/>
      <c r="AL1491" s="920"/>
      <c r="AM1491" s="920"/>
      <c r="AN1491" s="920"/>
      <c r="AO1491" s="921"/>
      <c r="AP1491" s="946" t="str">
        <f t="array" aca="1" ref="AP1491" ca="1">IF(RepairsPhotoIdentifier209="","",IF(INDIRECT("PropertyInspectionCatagoryPhoto"&amp;RIGHT("0"&amp;RepairsPhotoIdentifier209,2))="","",INDIRECT("PropertyInspectionCatagoryPhoto"&amp;RIGHT("0"&amp;RepairsPhotoIdentifier209,2))))</f>
        <v/>
      </c>
      <c r="AQ1491" s="962"/>
      <c r="AR1491" s="962"/>
      <c r="AS1491" s="962"/>
      <c r="AT1491" s="962"/>
      <c r="AU1491" s="962"/>
      <c r="AV1491" s="962"/>
      <c r="AW1491" s="963"/>
    </row>
    <row r="1492" spans="1:49" ht="14.25" hidden="1" customHeight="1">
      <c r="A1492" s="931">
        <v>210</v>
      </c>
      <c r="B1492" s="913"/>
      <c r="C1492" s="914"/>
      <c r="D1492" s="914"/>
      <c r="E1492" s="914"/>
      <c r="F1492" s="914"/>
      <c r="G1492" s="914"/>
      <c r="H1492" s="914"/>
      <c r="I1492" s="914"/>
      <c r="J1492" s="914"/>
      <c r="K1492" s="914"/>
      <c r="L1492" s="914"/>
      <c r="M1492" s="914"/>
      <c r="N1492" s="914"/>
      <c r="O1492" s="914"/>
      <c r="P1492" s="914"/>
      <c r="Q1492" s="914"/>
      <c r="R1492" s="914"/>
      <c r="S1492" s="914"/>
      <c r="T1492" s="914"/>
      <c r="U1492" s="915"/>
      <c r="V1492" s="913"/>
      <c r="W1492" s="914"/>
      <c r="X1492" s="914"/>
      <c r="Y1492" s="914"/>
      <c r="Z1492" s="914"/>
      <c r="AA1492" s="914"/>
      <c r="AB1492" s="914"/>
      <c r="AC1492" s="914"/>
      <c r="AD1492" s="914"/>
      <c r="AE1492" s="914"/>
      <c r="AF1492" s="914"/>
      <c r="AG1492" s="914"/>
      <c r="AH1492" s="914"/>
      <c r="AI1492" s="914"/>
      <c r="AJ1492" s="914"/>
      <c r="AK1492" s="914"/>
      <c r="AL1492" s="914"/>
      <c r="AM1492" s="914"/>
      <c r="AN1492" s="914"/>
      <c r="AO1492" s="915"/>
      <c r="AP1492" s="450" t="s">
        <v>990</v>
      </c>
      <c r="AQ1492" s="451"/>
      <c r="AR1492" s="451"/>
      <c r="AS1492" s="452"/>
      <c r="AT1492" s="932"/>
      <c r="AU1492" s="933"/>
      <c r="AV1492" s="933"/>
      <c r="AW1492" s="934"/>
    </row>
    <row r="1493" spans="1:49" ht="14.25" hidden="1" customHeight="1">
      <c r="A1493" s="931"/>
      <c r="B1493" s="916"/>
      <c r="C1493" s="917"/>
      <c r="D1493" s="917"/>
      <c r="E1493" s="917"/>
      <c r="F1493" s="917"/>
      <c r="G1493" s="917"/>
      <c r="H1493" s="917"/>
      <c r="I1493" s="917"/>
      <c r="J1493" s="917"/>
      <c r="K1493" s="917"/>
      <c r="L1493" s="917"/>
      <c r="M1493" s="917"/>
      <c r="N1493" s="917"/>
      <c r="O1493" s="917"/>
      <c r="P1493" s="917"/>
      <c r="Q1493" s="917"/>
      <c r="R1493" s="917"/>
      <c r="S1493" s="917"/>
      <c r="T1493" s="917"/>
      <c r="U1493" s="918"/>
      <c r="V1493" s="916"/>
      <c r="W1493" s="917"/>
      <c r="X1493" s="917"/>
      <c r="Y1493" s="917"/>
      <c r="Z1493" s="917"/>
      <c r="AA1493" s="917"/>
      <c r="AB1493" s="917"/>
      <c r="AC1493" s="917"/>
      <c r="AD1493" s="917"/>
      <c r="AE1493" s="917"/>
      <c r="AF1493" s="917"/>
      <c r="AG1493" s="917"/>
      <c r="AH1493" s="917"/>
      <c r="AI1493" s="917"/>
      <c r="AJ1493" s="917"/>
      <c r="AK1493" s="917"/>
      <c r="AL1493" s="917"/>
      <c r="AM1493" s="917"/>
      <c r="AN1493" s="917"/>
      <c r="AO1493" s="918"/>
      <c r="AP1493" s="453" t="s">
        <v>991</v>
      </c>
      <c r="AQ1493" s="262"/>
      <c r="AR1493" s="262"/>
      <c r="AS1493" s="262"/>
      <c r="AT1493" s="910"/>
      <c r="AU1493" s="911"/>
      <c r="AV1493" s="911"/>
      <c r="AW1493" s="912"/>
    </row>
    <row r="1494" spans="1:49" ht="14.25" hidden="1" customHeight="1">
      <c r="A1494" s="931"/>
      <c r="B1494" s="916"/>
      <c r="C1494" s="917"/>
      <c r="D1494" s="917"/>
      <c r="E1494" s="917"/>
      <c r="F1494" s="917"/>
      <c r="G1494" s="917"/>
      <c r="H1494" s="917"/>
      <c r="I1494" s="917"/>
      <c r="J1494" s="917"/>
      <c r="K1494" s="917"/>
      <c r="L1494" s="917"/>
      <c r="M1494" s="917"/>
      <c r="N1494" s="917"/>
      <c r="O1494" s="917"/>
      <c r="P1494" s="917"/>
      <c r="Q1494" s="917"/>
      <c r="R1494" s="917"/>
      <c r="S1494" s="917"/>
      <c r="T1494" s="917"/>
      <c r="U1494" s="918"/>
      <c r="V1494" s="916"/>
      <c r="W1494" s="917"/>
      <c r="X1494" s="917"/>
      <c r="Y1494" s="917"/>
      <c r="Z1494" s="917"/>
      <c r="AA1494" s="917"/>
      <c r="AB1494" s="917"/>
      <c r="AC1494" s="917"/>
      <c r="AD1494" s="917"/>
      <c r="AE1494" s="917"/>
      <c r="AF1494" s="917"/>
      <c r="AG1494" s="917"/>
      <c r="AH1494" s="917"/>
      <c r="AI1494" s="917"/>
      <c r="AJ1494" s="917"/>
      <c r="AK1494" s="917"/>
      <c r="AL1494" s="917"/>
      <c r="AM1494" s="917"/>
      <c r="AN1494" s="917"/>
      <c r="AO1494" s="918"/>
      <c r="AP1494" s="935" t="s">
        <v>992</v>
      </c>
      <c r="AQ1494" s="936"/>
      <c r="AR1494" s="936"/>
      <c r="AS1494" s="937"/>
      <c r="AT1494" s="938"/>
      <c r="AU1494" s="939"/>
      <c r="AV1494" s="939"/>
      <c r="AW1494" s="940"/>
    </row>
    <row r="1495" spans="1:49" ht="14.25" hidden="1" customHeight="1">
      <c r="A1495" s="931"/>
      <c r="B1495" s="916"/>
      <c r="C1495" s="917"/>
      <c r="D1495" s="917"/>
      <c r="E1495" s="917"/>
      <c r="F1495" s="917"/>
      <c r="G1495" s="917"/>
      <c r="H1495" s="917"/>
      <c r="I1495" s="917"/>
      <c r="J1495" s="917"/>
      <c r="K1495" s="917"/>
      <c r="L1495" s="917"/>
      <c r="M1495" s="917"/>
      <c r="N1495" s="917"/>
      <c r="O1495" s="917"/>
      <c r="P1495" s="917"/>
      <c r="Q1495" s="917"/>
      <c r="R1495" s="917"/>
      <c r="S1495" s="917"/>
      <c r="T1495" s="917"/>
      <c r="U1495" s="918"/>
      <c r="V1495" s="916"/>
      <c r="W1495" s="917"/>
      <c r="X1495" s="917"/>
      <c r="Y1495" s="917"/>
      <c r="Z1495" s="917"/>
      <c r="AA1495" s="917"/>
      <c r="AB1495" s="917"/>
      <c r="AC1495" s="917"/>
      <c r="AD1495" s="917"/>
      <c r="AE1495" s="917"/>
      <c r="AF1495" s="917"/>
      <c r="AG1495" s="917"/>
      <c r="AH1495" s="917"/>
      <c r="AI1495" s="917"/>
      <c r="AJ1495" s="917"/>
      <c r="AK1495" s="917"/>
      <c r="AL1495" s="917"/>
      <c r="AM1495" s="917"/>
      <c r="AN1495" s="917"/>
      <c r="AO1495" s="918"/>
      <c r="AP1495" s="935"/>
      <c r="AQ1495" s="936"/>
      <c r="AR1495" s="936"/>
      <c r="AS1495" s="937"/>
      <c r="AT1495" s="941"/>
      <c r="AU1495" s="942"/>
      <c r="AV1495" s="942"/>
      <c r="AW1495" s="943"/>
    </row>
    <row r="1496" spans="1:49" ht="14.25" hidden="1" customHeight="1">
      <c r="A1496" s="931"/>
      <c r="B1496" s="916"/>
      <c r="C1496" s="917"/>
      <c r="D1496" s="917"/>
      <c r="E1496" s="917"/>
      <c r="F1496" s="917"/>
      <c r="G1496" s="917"/>
      <c r="H1496" s="917"/>
      <c r="I1496" s="917"/>
      <c r="J1496" s="917"/>
      <c r="K1496" s="917"/>
      <c r="L1496" s="917"/>
      <c r="M1496" s="917"/>
      <c r="N1496" s="917"/>
      <c r="O1496" s="917"/>
      <c r="P1496" s="917"/>
      <c r="Q1496" s="917"/>
      <c r="R1496" s="917"/>
      <c r="S1496" s="917"/>
      <c r="T1496" s="917"/>
      <c r="U1496" s="918"/>
      <c r="V1496" s="916"/>
      <c r="W1496" s="917"/>
      <c r="X1496" s="917"/>
      <c r="Y1496" s="917"/>
      <c r="Z1496" s="917"/>
      <c r="AA1496" s="917"/>
      <c r="AB1496" s="917"/>
      <c r="AC1496" s="917"/>
      <c r="AD1496" s="917"/>
      <c r="AE1496" s="917"/>
      <c r="AF1496" s="917"/>
      <c r="AG1496" s="917"/>
      <c r="AH1496" s="917"/>
      <c r="AI1496" s="917"/>
      <c r="AJ1496" s="917"/>
      <c r="AK1496" s="917"/>
      <c r="AL1496" s="917"/>
      <c r="AM1496" s="917"/>
      <c r="AN1496" s="917"/>
      <c r="AO1496" s="918"/>
      <c r="AP1496" s="944" t="s">
        <v>993</v>
      </c>
      <c r="AQ1496" s="945"/>
      <c r="AR1496" s="945"/>
      <c r="AS1496" s="945"/>
      <c r="AT1496" s="938"/>
      <c r="AU1496" s="939"/>
      <c r="AV1496" s="939"/>
      <c r="AW1496" s="940"/>
    </row>
    <row r="1497" spans="1:49" ht="14.25" hidden="1" customHeight="1">
      <c r="A1497" s="931"/>
      <c r="B1497" s="916"/>
      <c r="C1497" s="917"/>
      <c r="D1497" s="917"/>
      <c r="E1497" s="917"/>
      <c r="F1497" s="917"/>
      <c r="G1497" s="917"/>
      <c r="H1497" s="917"/>
      <c r="I1497" s="917"/>
      <c r="J1497" s="917"/>
      <c r="K1497" s="917"/>
      <c r="L1497" s="917"/>
      <c r="M1497" s="917"/>
      <c r="N1497" s="917"/>
      <c r="O1497" s="917"/>
      <c r="P1497" s="917"/>
      <c r="Q1497" s="917"/>
      <c r="R1497" s="917"/>
      <c r="S1497" s="917"/>
      <c r="T1497" s="917"/>
      <c r="U1497" s="918"/>
      <c r="V1497" s="916"/>
      <c r="W1497" s="917"/>
      <c r="X1497" s="917"/>
      <c r="Y1497" s="917"/>
      <c r="Z1497" s="917"/>
      <c r="AA1497" s="917"/>
      <c r="AB1497" s="917"/>
      <c r="AC1497" s="917"/>
      <c r="AD1497" s="917"/>
      <c r="AE1497" s="917"/>
      <c r="AF1497" s="917"/>
      <c r="AG1497" s="917"/>
      <c r="AH1497" s="917"/>
      <c r="AI1497" s="917"/>
      <c r="AJ1497" s="917"/>
      <c r="AK1497" s="917"/>
      <c r="AL1497" s="917"/>
      <c r="AM1497" s="917"/>
      <c r="AN1497" s="917"/>
      <c r="AO1497" s="918"/>
      <c r="AP1497" s="944"/>
      <c r="AQ1497" s="945"/>
      <c r="AR1497" s="945"/>
      <c r="AS1497" s="945"/>
      <c r="AT1497" s="941"/>
      <c r="AU1497" s="942"/>
      <c r="AV1497" s="942"/>
      <c r="AW1497" s="943"/>
    </row>
    <row r="1498" spans="1:49" ht="14.25" hidden="1" customHeight="1">
      <c r="A1498" s="931"/>
      <c r="B1498" s="919"/>
      <c r="C1498" s="920"/>
      <c r="D1498" s="920"/>
      <c r="E1498" s="920"/>
      <c r="F1498" s="920"/>
      <c r="G1498" s="920"/>
      <c r="H1498" s="920"/>
      <c r="I1498" s="920"/>
      <c r="J1498" s="920"/>
      <c r="K1498" s="920"/>
      <c r="L1498" s="920"/>
      <c r="M1498" s="920"/>
      <c r="N1498" s="920"/>
      <c r="O1498" s="920"/>
      <c r="P1498" s="920"/>
      <c r="Q1498" s="920"/>
      <c r="R1498" s="920"/>
      <c r="S1498" s="920"/>
      <c r="T1498" s="920"/>
      <c r="U1498" s="921"/>
      <c r="V1498" s="919"/>
      <c r="W1498" s="920"/>
      <c r="X1498" s="920"/>
      <c r="Y1498" s="920"/>
      <c r="Z1498" s="920"/>
      <c r="AA1498" s="920"/>
      <c r="AB1498" s="920"/>
      <c r="AC1498" s="920"/>
      <c r="AD1498" s="920"/>
      <c r="AE1498" s="920"/>
      <c r="AF1498" s="920"/>
      <c r="AG1498" s="920"/>
      <c r="AH1498" s="920"/>
      <c r="AI1498" s="920"/>
      <c r="AJ1498" s="920"/>
      <c r="AK1498" s="920"/>
      <c r="AL1498" s="920"/>
      <c r="AM1498" s="920"/>
      <c r="AN1498" s="920"/>
      <c r="AO1498" s="921"/>
      <c r="AP1498" s="946" t="str">
        <f t="array" aca="1" ref="AP1498" ca="1">IF(RepairsPhotoIdentifier210="","",IF(INDIRECT("PropertyInspectionCatagoryPhoto"&amp;RIGHT("0"&amp;RepairsPhotoIdentifier210,2))="","",INDIRECT("PropertyInspectionCatagoryPhoto"&amp;RIGHT("0"&amp;RepairsPhotoIdentifier210,2))))</f>
        <v/>
      </c>
      <c r="AQ1498" s="962"/>
      <c r="AR1498" s="962"/>
      <c r="AS1498" s="962"/>
      <c r="AT1498" s="962"/>
      <c r="AU1498" s="962"/>
      <c r="AV1498" s="962"/>
      <c r="AW1498" s="963"/>
    </row>
    <row r="1499" spans="1:49" ht="14.25" hidden="1" customHeight="1">
      <c r="A1499" s="931">
        <v>211</v>
      </c>
      <c r="B1499" s="913"/>
      <c r="C1499" s="914"/>
      <c r="D1499" s="914"/>
      <c r="E1499" s="914"/>
      <c r="F1499" s="914"/>
      <c r="G1499" s="914"/>
      <c r="H1499" s="914"/>
      <c r="I1499" s="914"/>
      <c r="J1499" s="914"/>
      <c r="K1499" s="914"/>
      <c r="L1499" s="914"/>
      <c r="M1499" s="914"/>
      <c r="N1499" s="914"/>
      <c r="O1499" s="914"/>
      <c r="P1499" s="914"/>
      <c r="Q1499" s="914"/>
      <c r="R1499" s="914"/>
      <c r="S1499" s="914"/>
      <c r="T1499" s="914"/>
      <c r="U1499" s="915"/>
      <c r="V1499" s="913"/>
      <c r="W1499" s="914"/>
      <c r="X1499" s="914"/>
      <c r="Y1499" s="914"/>
      <c r="Z1499" s="914"/>
      <c r="AA1499" s="914"/>
      <c r="AB1499" s="914"/>
      <c r="AC1499" s="914"/>
      <c r="AD1499" s="914"/>
      <c r="AE1499" s="914"/>
      <c r="AF1499" s="914"/>
      <c r="AG1499" s="914"/>
      <c r="AH1499" s="914"/>
      <c r="AI1499" s="914"/>
      <c r="AJ1499" s="914"/>
      <c r="AK1499" s="914"/>
      <c r="AL1499" s="914"/>
      <c r="AM1499" s="914"/>
      <c r="AN1499" s="914"/>
      <c r="AO1499" s="915"/>
      <c r="AP1499" s="450" t="s">
        <v>990</v>
      </c>
      <c r="AQ1499" s="451"/>
      <c r="AR1499" s="451"/>
      <c r="AS1499" s="452"/>
      <c r="AT1499" s="932"/>
      <c r="AU1499" s="933"/>
      <c r="AV1499" s="933"/>
      <c r="AW1499" s="934"/>
    </row>
    <row r="1500" spans="1:49" ht="14.25" hidden="1" customHeight="1">
      <c r="A1500" s="931"/>
      <c r="B1500" s="916"/>
      <c r="C1500" s="917"/>
      <c r="D1500" s="917"/>
      <c r="E1500" s="917"/>
      <c r="F1500" s="917"/>
      <c r="G1500" s="917"/>
      <c r="H1500" s="917"/>
      <c r="I1500" s="917"/>
      <c r="J1500" s="917"/>
      <c r="K1500" s="917"/>
      <c r="L1500" s="917"/>
      <c r="M1500" s="917"/>
      <c r="N1500" s="917"/>
      <c r="O1500" s="917"/>
      <c r="P1500" s="917"/>
      <c r="Q1500" s="917"/>
      <c r="R1500" s="917"/>
      <c r="S1500" s="917"/>
      <c r="T1500" s="917"/>
      <c r="U1500" s="918"/>
      <c r="V1500" s="916"/>
      <c r="W1500" s="917"/>
      <c r="X1500" s="917"/>
      <c r="Y1500" s="917"/>
      <c r="Z1500" s="917"/>
      <c r="AA1500" s="917"/>
      <c r="AB1500" s="917"/>
      <c r="AC1500" s="917"/>
      <c r="AD1500" s="917"/>
      <c r="AE1500" s="917"/>
      <c r="AF1500" s="917"/>
      <c r="AG1500" s="917"/>
      <c r="AH1500" s="917"/>
      <c r="AI1500" s="917"/>
      <c r="AJ1500" s="917"/>
      <c r="AK1500" s="917"/>
      <c r="AL1500" s="917"/>
      <c r="AM1500" s="917"/>
      <c r="AN1500" s="917"/>
      <c r="AO1500" s="918"/>
      <c r="AP1500" s="453" t="s">
        <v>994</v>
      </c>
      <c r="AQ1500" s="262"/>
      <c r="AR1500" s="262"/>
      <c r="AS1500" s="262"/>
      <c r="AT1500" s="910"/>
      <c r="AU1500" s="911"/>
      <c r="AV1500" s="911"/>
      <c r="AW1500" s="912"/>
    </row>
    <row r="1501" spans="1:49" ht="14.25" hidden="1" customHeight="1">
      <c r="A1501" s="931"/>
      <c r="B1501" s="916"/>
      <c r="C1501" s="917"/>
      <c r="D1501" s="917"/>
      <c r="E1501" s="917"/>
      <c r="F1501" s="917"/>
      <c r="G1501" s="917"/>
      <c r="H1501" s="917"/>
      <c r="I1501" s="917"/>
      <c r="J1501" s="917"/>
      <c r="K1501" s="917"/>
      <c r="L1501" s="917"/>
      <c r="M1501" s="917"/>
      <c r="N1501" s="917"/>
      <c r="O1501" s="917"/>
      <c r="P1501" s="917"/>
      <c r="Q1501" s="917"/>
      <c r="R1501" s="917"/>
      <c r="S1501" s="917"/>
      <c r="T1501" s="917"/>
      <c r="U1501" s="918"/>
      <c r="V1501" s="916"/>
      <c r="W1501" s="917"/>
      <c r="X1501" s="917"/>
      <c r="Y1501" s="917"/>
      <c r="Z1501" s="917"/>
      <c r="AA1501" s="917"/>
      <c r="AB1501" s="917"/>
      <c r="AC1501" s="917"/>
      <c r="AD1501" s="917"/>
      <c r="AE1501" s="917"/>
      <c r="AF1501" s="917"/>
      <c r="AG1501" s="917"/>
      <c r="AH1501" s="917"/>
      <c r="AI1501" s="917"/>
      <c r="AJ1501" s="917"/>
      <c r="AK1501" s="917"/>
      <c r="AL1501" s="917"/>
      <c r="AM1501" s="917"/>
      <c r="AN1501" s="917"/>
      <c r="AO1501" s="918"/>
      <c r="AP1501" s="935" t="s">
        <v>992</v>
      </c>
      <c r="AQ1501" s="936"/>
      <c r="AR1501" s="936"/>
      <c r="AS1501" s="937"/>
      <c r="AT1501" s="938"/>
      <c r="AU1501" s="939"/>
      <c r="AV1501" s="939"/>
      <c r="AW1501" s="940"/>
    </row>
    <row r="1502" spans="1:49" ht="14.25" hidden="1" customHeight="1">
      <c r="A1502" s="931"/>
      <c r="B1502" s="916"/>
      <c r="C1502" s="917"/>
      <c r="D1502" s="917"/>
      <c r="E1502" s="917"/>
      <c r="F1502" s="917"/>
      <c r="G1502" s="917"/>
      <c r="H1502" s="917"/>
      <c r="I1502" s="917"/>
      <c r="J1502" s="917"/>
      <c r="K1502" s="917"/>
      <c r="L1502" s="917"/>
      <c r="M1502" s="917"/>
      <c r="N1502" s="917"/>
      <c r="O1502" s="917"/>
      <c r="P1502" s="917"/>
      <c r="Q1502" s="917"/>
      <c r="R1502" s="917"/>
      <c r="S1502" s="917"/>
      <c r="T1502" s="917"/>
      <c r="U1502" s="918"/>
      <c r="V1502" s="916"/>
      <c r="W1502" s="917"/>
      <c r="X1502" s="917"/>
      <c r="Y1502" s="917"/>
      <c r="Z1502" s="917"/>
      <c r="AA1502" s="917"/>
      <c r="AB1502" s="917"/>
      <c r="AC1502" s="917"/>
      <c r="AD1502" s="917"/>
      <c r="AE1502" s="917"/>
      <c r="AF1502" s="917"/>
      <c r="AG1502" s="917"/>
      <c r="AH1502" s="917"/>
      <c r="AI1502" s="917"/>
      <c r="AJ1502" s="917"/>
      <c r="AK1502" s="917"/>
      <c r="AL1502" s="917"/>
      <c r="AM1502" s="917"/>
      <c r="AN1502" s="917"/>
      <c r="AO1502" s="918"/>
      <c r="AP1502" s="935"/>
      <c r="AQ1502" s="936"/>
      <c r="AR1502" s="936"/>
      <c r="AS1502" s="937"/>
      <c r="AT1502" s="941"/>
      <c r="AU1502" s="942"/>
      <c r="AV1502" s="942"/>
      <c r="AW1502" s="943"/>
    </row>
    <row r="1503" spans="1:49" ht="14.25" hidden="1" customHeight="1">
      <c r="A1503" s="931"/>
      <c r="B1503" s="916"/>
      <c r="C1503" s="917"/>
      <c r="D1503" s="917"/>
      <c r="E1503" s="917"/>
      <c r="F1503" s="917"/>
      <c r="G1503" s="917"/>
      <c r="H1503" s="917"/>
      <c r="I1503" s="917"/>
      <c r="J1503" s="917"/>
      <c r="K1503" s="917"/>
      <c r="L1503" s="917"/>
      <c r="M1503" s="917"/>
      <c r="N1503" s="917"/>
      <c r="O1503" s="917"/>
      <c r="P1503" s="917"/>
      <c r="Q1503" s="917"/>
      <c r="R1503" s="917"/>
      <c r="S1503" s="917"/>
      <c r="T1503" s="917"/>
      <c r="U1503" s="918"/>
      <c r="V1503" s="916"/>
      <c r="W1503" s="917"/>
      <c r="X1503" s="917"/>
      <c r="Y1503" s="917"/>
      <c r="Z1503" s="917"/>
      <c r="AA1503" s="917"/>
      <c r="AB1503" s="917"/>
      <c r="AC1503" s="917"/>
      <c r="AD1503" s="917"/>
      <c r="AE1503" s="917"/>
      <c r="AF1503" s="917"/>
      <c r="AG1503" s="917"/>
      <c r="AH1503" s="917"/>
      <c r="AI1503" s="917"/>
      <c r="AJ1503" s="917"/>
      <c r="AK1503" s="917"/>
      <c r="AL1503" s="917"/>
      <c r="AM1503" s="917"/>
      <c r="AN1503" s="917"/>
      <c r="AO1503" s="918"/>
      <c r="AP1503" s="944" t="s">
        <v>993</v>
      </c>
      <c r="AQ1503" s="945"/>
      <c r="AR1503" s="945"/>
      <c r="AS1503" s="945"/>
      <c r="AT1503" s="938"/>
      <c r="AU1503" s="939"/>
      <c r="AV1503" s="939"/>
      <c r="AW1503" s="940"/>
    </row>
    <row r="1504" spans="1:49" ht="14.25" hidden="1" customHeight="1">
      <c r="A1504" s="931"/>
      <c r="B1504" s="916"/>
      <c r="C1504" s="917"/>
      <c r="D1504" s="917"/>
      <c r="E1504" s="917"/>
      <c r="F1504" s="917"/>
      <c r="G1504" s="917"/>
      <c r="H1504" s="917"/>
      <c r="I1504" s="917"/>
      <c r="J1504" s="917"/>
      <c r="K1504" s="917"/>
      <c r="L1504" s="917"/>
      <c r="M1504" s="917"/>
      <c r="N1504" s="917"/>
      <c r="O1504" s="917"/>
      <c r="P1504" s="917"/>
      <c r="Q1504" s="917"/>
      <c r="R1504" s="917"/>
      <c r="S1504" s="917"/>
      <c r="T1504" s="917"/>
      <c r="U1504" s="918"/>
      <c r="V1504" s="916"/>
      <c r="W1504" s="917"/>
      <c r="X1504" s="917"/>
      <c r="Y1504" s="917"/>
      <c r="Z1504" s="917"/>
      <c r="AA1504" s="917"/>
      <c r="AB1504" s="917"/>
      <c r="AC1504" s="917"/>
      <c r="AD1504" s="917"/>
      <c r="AE1504" s="917"/>
      <c r="AF1504" s="917"/>
      <c r="AG1504" s="917"/>
      <c r="AH1504" s="917"/>
      <c r="AI1504" s="917"/>
      <c r="AJ1504" s="917"/>
      <c r="AK1504" s="917"/>
      <c r="AL1504" s="917"/>
      <c r="AM1504" s="917"/>
      <c r="AN1504" s="917"/>
      <c r="AO1504" s="918"/>
      <c r="AP1504" s="944"/>
      <c r="AQ1504" s="945"/>
      <c r="AR1504" s="945"/>
      <c r="AS1504" s="945"/>
      <c r="AT1504" s="941"/>
      <c r="AU1504" s="942"/>
      <c r="AV1504" s="942"/>
      <c r="AW1504" s="943"/>
    </row>
    <row r="1505" spans="1:49" ht="14.25" hidden="1" customHeight="1">
      <c r="A1505" s="931"/>
      <c r="B1505" s="919"/>
      <c r="C1505" s="920"/>
      <c r="D1505" s="920"/>
      <c r="E1505" s="920"/>
      <c r="F1505" s="920"/>
      <c r="G1505" s="920"/>
      <c r="H1505" s="920"/>
      <c r="I1505" s="920"/>
      <c r="J1505" s="920"/>
      <c r="K1505" s="920"/>
      <c r="L1505" s="920"/>
      <c r="M1505" s="920"/>
      <c r="N1505" s="920"/>
      <c r="O1505" s="920"/>
      <c r="P1505" s="920"/>
      <c r="Q1505" s="920"/>
      <c r="R1505" s="920"/>
      <c r="S1505" s="920"/>
      <c r="T1505" s="920"/>
      <c r="U1505" s="921"/>
      <c r="V1505" s="919"/>
      <c r="W1505" s="920"/>
      <c r="X1505" s="920"/>
      <c r="Y1505" s="920"/>
      <c r="Z1505" s="920"/>
      <c r="AA1505" s="920"/>
      <c r="AB1505" s="920"/>
      <c r="AC1505" s="920"/>
      <c r="AD1505" s="920"/>
      <c r="AE1505" s="920"/>
      <c r="AF1505" s="920"/>
      <c r="AG1505" s="920"/>
      <c r="AH1505" s="920"/>
      <c r="AI1505" s="920"/>
      <c r="AJ1505" s="920"/>
      <c r="AK1505" s="920"/>
      <c r="AL1505" s="920"/>
      <c r="AM1505" s="920"/>
      <c r="AN1505" s="920"/>
      <c r="AO1505" s="921"/>
      <c r="AP1505" s="946" t="str">
        <f t="array" aca="1" ref="AP1505" ca="1">IF(RepairsPhotoIdentifier211="","",IF(INDIRECT("PropertyInspectionCatagoryPhoto"&amp;RIGHT("0"&amp;RepairsPhotoIdentifier211,2))="","",INDIRECT("PropertyInspectionCatagoryPhoto"&amp;RIGHT("0"&amp;RepairsPhotoIdentifier211,2))))</f>
        <v/>
      </c>
      <c r="AQ1505" s="962"/>
      <c r="AR1505" s="962"/>
      <c r="AS1505" s="962"/>
      <c r="AT1505" s="962"/>
      <c r="AU1505" s="962"/>
      <c r="AV1505" s="962"/>
      <c r="AW1505" s="963"/>
    </row>
    <row r="1506" spans="1:49" ht="14.25" hidden="1" customHeight="1">
      <c r="A1506" s="931">
        <v>212</v>
      </c>
      <c r="B1506" s="913"/>
      <c r="C1506" s="914"/>
      <c r="D1506" s="914"/>
      <c r="E1506" s="914"/>
      <c r="F1506" s="914"/>
      <c r="G1506" s="914"/>
      <c r="H1506" s="914"/>
      <c r="I1506" s="914"/>
      <c r="J1506" s="914"/>
      <c r="K1506" s="914"/>
      <c r="L1506" s="914"/>
      <c r="M1506" s="914"/>
      <c r="N1506" s="914"/>
      <c r="O1506" s="914"/>
      <c r="P1506" s="914"/>
      <c r="Q1506" s="914"/>
      <c r="R1506" s="914"/>
      <c r="S1506" s="914"/>
      <c r="T1506" s="914"/>
      <c r="U1506" s="915"/>
      <c r="V1506" s="913"/>
      <c r="W1506" s="914"/>
      <c r="X1506" s="914"/>
      <c r="Y1506" s="914"/>
      <c r="Z1506" s="914"/>
      <c r="AA1506" s="914"/>
      <c r="AB1506" s="914"/>
      <c r="AC1506" s="914"/>
      <c r="AD1506" s="914"/>
      <c r="AE1506" s="914"/>
      <c r="AF1506" s="914"/>
      <c r="AG1506" s="914"/>
      <c r="AH1506" s="914"/>
      <c r="AI1506" s="914"/>
      <c r="AJ1506" s="914"/>
      <c r="AK1506" s="914"/>
      <c r="AL1506" s="914"/>
      <c r="AM1506" s="914"/>
      <c r="AN1506" s="914"/>
      <c r="AO1506" s="915"/>
      <c r="AP1506" s="450" t="s">
        <v>990</v>
      </c>
      <c r="AQ1506" s="451"/>
      <c r="AR1506" s="451"/>
      <c r="AS1506" s="452"/>
      <c r="AT1506" s="932"/>
      <c r="AU1506" s="933"/>
      <c r="AV1506" s="933"/>
      <c r="AW1506" s="934"/>
    </row>
    <row r="1507" spans="1:49" ht="14.25" hidden="1" customHeight="1">
      <c r="A1507" s="931"/>
      <c r="B1507" s="916"/>
      <c r="C1507" s="917"/>
      <c r="D1507" s="917"/>
      <c r="E1507" s="917"/>
      <c r="F1507" s="917"/>
      <c r="G1507" s="917"/>
      <c r="H1507" s="917"/>
      <c r="I1507" s="917"/>
      <c r="J1507" s="917"/>
      <c r="K1507" s="917"/>
      <c r="L1507" s="917"/>
      <c r="M1507" s="917"/>
      <c r="N1507" s="917"/>
      <c r="O1507" s="917"/>
      <c r="P1507" s="917"/>
      <c r="Q1507" s="917"/>
      <c r="R1507" s="917"/>
      <c r="S1507" s="917"/>
      <c r="T1507" s="917"/>
      <c r="U1507" s="918"/>
      <c r="V1507" s="916"/>
      <c r="W1507" s="917"/>
      <c r="X1507" s="917"/>
      <c r="Y1507" s="917"/>
      <c r="Z1507" s="917"/>
      <c r="AA1507" s="917"/>
      <c r="AB1507" s="917"/>
      <c r="AC1507" s="917"/>
      <c r="AD1507" s="917"/>
      <c r="AE1507" s="917"/>
      <c r="AF1507" s="917"/>
      <c r="AG1507" s="917"/>
      <c r="AH1507" s="917"/>
      <c r="AI1507" s="917"/>
      <c r="AJ1507" s="917"/>
      <c r="AK1507" s="917"/>
      <c r="AL1507" s="917"/>
      <c r="AM1507" s="917"/>
      <c r="AN1507" s="917"/>
      <c r="AO1507" s="918"/>
      <c r="AP1507" s="453" t="s">
        <v>991</v>
      </c>
      <c r="AQ1507" s="262"/>
      <c r="AR1507" s="262"/>
      <c r="AS1507" s="262"/>
      <c r="AT1507" s="910"/>
      <c r="AU1507" s="911"/>
      <c r="AV1507" s="911"/>
      <c r="AW1507" s="912"/>
    </row>
    <row r="1508" spans="1:49" ht="14.25" hidden="1" customHeight="1">
      <c r="A1508" s="931"/>
      <c r="B1508" s="916"/>
      <c r="C1508" s="917"/>
      <c r="D1508" s="917"/>
      <c r="E1508" s="917"/>
      <c r="F1508" s="917"/>
      <c r="G1508" s="917"/>
      <c r="H1508" s="917"/>
      <c r="I1508" s="917"/>
      <c r="J1508" s="917"/>
      <c r="K1508" s="917"/>
      <c r="L1508" s="917"/>
      <c r="M1508" s="917"/>
      <c r="N1508" s="917"/>
      <c r="O1508" s="917"/>
      <c r="P1508" s="917"/>
      <c r="Q1508" s="917"/>
      <c r="R1508" s="917"/>
      <c r="S1508" s="917"/>
      <c r="T1508" s="917"/>
      <c r="U1508" s="918"/>
      <c r="V1508" s="916"/>
      <c r="W1508" s="917"/>
      <c r="X1508" s="917"/>
      <c r="Y1508" s="917"/>
      <c r="Z1508" s="917"/>
      <c r="AA1508" s="917"/>
      <c r="AB1508" s="917"/>
      <c r="AC1508" s="917"/>
      <c r="AD1508" s="917"/>
      <c r="AE1508" s="917"/>
      <c r="AF1508" s="917"/>
      <c r="AG1508" s="917"/>
      <c r="AH1508" s="917"/>
      <c r="AI1508" s="917"/>
      <c r="AJ1508" s="917"/>
      <c r="AK1508" s="917"/>
      <c r="AL1508" s="917"/>
      <c r="AM1508" s="917"/>
      <c r="AN1508" s="917"/>
      <c r="AO1508" s="918"/>
      <c r="AP1508" s="935" t="s">
        <v>992</v>
      </c>
      <c r="AQ1508" s="936"/>
      <c r="AR1508" s="936"/>
      <c r="AS1508" s="937"/>
      <c r="AT1508" s="938"/>
      <c r="AU1508" s="939"/>
      <c r="AV1508" s="939"/>
      <c r="AW1508" s="940"/>
    </row>
    <row r="1509" spans="1:49" ht="14.25" hidden="1" customHeight="1">
      <c r="A1509" s="931"/>
      <c r="B1509" s="916"/>
      <c r="C1509" s="917"/>
      <c r="D1509" s="917"/>
      <c r="E1509" s="917"/>
      <c r="F1509" s="917"/>
      <c r="G1509" s="917"/>
      <c r="H1509" s="917"/>
      <c r="I1509" s="917"/>
      <c r="J1509" s="917"/>
      <c r="K1509" s="917"/>
      <c r="L1509" s="917"/>
      <c r="M1509" s="917"/>
      <c r="N1509" s="917"/>
      <c r="O1509" s="917"/>
      <c r="P1509" s="917"/>
      <c r="Q1509" s="917"/>
      <c r="R1509" s="917"/>
      <c r="S1509" s="917"/>
      <c r="T1509" s="917"/>
      <c r="U1509" s="918"/>
      <c r="V1509" s="916"/>
      <c r="W1509" s="917"/>
      <c r="X1509" s="917"/>
      <c r="Y1509" s="917"/>
      <c r="Z1509" s="917"/>
      <c r="AA1509" s="917"/>
      <c r="AB1509" s="917"/>
      <c r="AC1509" s="917"/>
      <c r="AD1509" s="917"/>
      <c r="AE1509" s="917"/>
      <c r="AF1509" s="917"/>
      <c r="AG1509" s="917"/>
      <c r="AH1509" s="917"/>
      <c r="AI1509" s="917"/>
      <c r="AJ1509" s="917"/>
      <c r="AK1509" s="917"/>
      <c r="AL1509" s="917"/>
      <c r="AM1509" s="917"/>
      <c r="AN1509" s="917"/>
      <c r="AO1509" s="918"/>
      <c r="AP1509" s="935"/>
      <c r="AQ1509" s="936"/>
      <c r="AR1509" s="936"/>
      <c r="AS1509" s="937"/>
      <c r="AT1509" s="941"/>
      <c r="AU1509" s="942"/>
      <c r="AV1509" s="942"/>
      <c r="AW1509" s="943"/>
    </row>
    <row r="1510" spans="1:49" ht="14.25" hidden="1" customHeight="1">
      <c r="A1510" s="931"/>
      <c r="B1510" s="916"/>
      <c r="C1510" s="917"/>
      <c r="D1510" s="917"/>
      <c r="E1510" s="917"/>
      <c r="F1510" s="917"/>
      <c r="G1510" s="917"/>
      <c r="H1510" s="917"/>
      <c r="I1510" s="917"/>
      <c r="J1510" s="917"/>
      <c r="K1510" s="917"/>
      <c r="L1510" s="917"/>
      <c r="M1510" s="917"/>
      <c r="N1510" s="917"/>
      <c r="O1510" s="917"/>
      <c r="P1510" s="917"/>
      <c r="Q1510" s="917"/>
      <c r="R1510" s="917"/>
      <c r="S1510" s="917"/>
      <c r="T1510" s="917"/>
      <c r="U1510" s="918"/>
      <c r="V1510" s="916"/>
      <c r="W1510" s="917"/>
      <c r="X1510" s="917"/>
      <c r="Y1510" s="917"/>
      <c r="Z1510" s="917"/>
      <c r="AA1510" s="917"/>
      <c r="AB1510" s="917"/>
      <c r="AC1510" s="917"/>
      <c r="AD1510" s="917"/>
      <c r="AE1510" s="917"/>
      <c r="AF1510" s="917"/>
      <c r="AG1510" s="917"/>
      <c r="AH1510" s="917"/>
      <c r="AI1510" s="917"/>
      <c r="AJ1510" s="917"/>
      <c r="AK1510" s="917"/>
      <c r="AL1510" s="917"/>
      <c r="AM1510" s="917"/>
      <c r="AN1510" s="917"/>
      <c r="AO1510" s="918"/>
      <c r="AP1510" s="944" t="s">
        <v>993</v>
      </c>
      <c r="AQ1510" s="945"/>
      <c r="AR1510" s="945"/>
      <c r="AS1510" s="945"/>
      <c r="AT1510" s="938"/>
      <c r="AU1510" s="939"/>
      <c r="AV1510" s="939"/>
      <c r="AW1510" s="940"/>
    </row>
    <row r="1511" spans="1:49" ht="14.25" hidden="1" customHeight="1">
      <c r="A1511" s="931"/>
      <c r="B1511" s="916"/>
      <c r="C1511" s="917"/>
      <c r="D1511" s="917"/>
      <c r="E1511" s="917"/>
      <c r="F1511" s="917"/>
      <c r="G1511" s="917"/>
      <c r="H1511" s="917"/>
      <c r="I1511" s="917"/>
      <c r="J1511" s="917"/>
      <c r="K1511" s="917"/>
      <c r="L1511" s="917"/>
      <c r="M1511" s="917"/>
      <c r="N1511" s="917"/>
      <c r="O1511" s="917"/>
      <c r="P1511" s="917"/>
      <c r="Q1511" s="917"/>
      <c r="R1511" s="917"/>
      <c r="S1511" s="917"/>
      <c r="T1511" s="917"/>
      <c r="U1511" s="918"/>
      <c r="V1511" s="916"/>
      <c r="W1511" s="917"/>
      <c r="X1511" s="917"/>
      <c r="Y1511" s="917"/>
      <c r="Z1511" s="917"/>
      <c r="AA1511" s="917"/>
      <c r="AB1511" s="917"/>
      <c r="AC1511" s="917"/>
      <c r="AD1511" s="917"/>
      <c r="AE1511" s="917"/>
      <c r="AF1511" s="917"/>
      <c r="AG1511" s="917"/>
      <c r="AH1511" s="917"/>
      <c r="AI1511" s="917"/>
      <c r="AJ1511" s="917"/>
      <c r="AK1511" s="917"/>
      <c r="AL1511" s="917"/>
      <c r="AM1511" s="917"/>
      <c r="AN1511" s="917"/>
      <c r="AO1511" s="918"/>
      <c r="AP1511" s="944"/>
      <c r="AQ1511" s="945"/>
      <c r="AR1511" s="945"/>
      <c r="AS1511" s="945"/>
      <c r="AT1511" s="941"/>
      <c r="AU1511" s="942"/>
      <c r="AV1511" s="942"/>
      <c r="AW1511" s="943"/>
    </row>
    <row r="1512" spans="1:49" ht="14.25" hidden="1" customHeight="1">
      <c r="A1512" s="931"/>
      <c r="B1512" s="919"/>
      <c r="C1512" s="920"/>
      <c r="D1512" s="920"/>
      <c r="E1512" s="920"/>
      <c r="F1512" s="920"/>
      <c r="G1512" s="920"/>
      <c r="H1512" s="920"/>
      <c r="I1512" s="920"/>
      <c r="J1512" s="920"/>
      <c r="K1512" s="920"/>
      <c r="L1512" s="920"/>
      <c r="M1512" s="920"/>
      <c r="N1512" s="920"/>
      <c r="O1512" s="920"/>
      <c r="P1512" s="920"/>
      <c r="Q1512" s="920"/>
      <c r="R1512" s="920"/>
      <c r="S1512" s="920"/>
      <c r="T1512" s="920"/>
      <c r="U1512" s="921"/>
      <c r="V1512" s="919"/>
      <c r="W1512" s="920"/>
      <c r="X1512" s="920"/>
      <c r="Y1512" s="920"/>
      <c r="Z1512" s="920"/>
      <c r="AA1512" s="920"/>
      <c r="AB1512" s="920"/>
      <c r="AC1512" s="920"/>
      <c r="AD1512" s="920"/>
      <c r="AE1512" s="920"/>
      <c r="AF1512" s="920"/>
      <c r="AG1512" s="920"/>
      <c r="AH1512" s="920"/>
      <c r="AI1512" s="920"/>
      <c r="AJ1512" s="920"/>
      <c r="AK1512" s="920"/>
      <c r="AL1512" s="920"/>
      <c r="AM1512" s="920"/>
      <c r="AN1512" s="920"/>
      <c r="AO1512" s="921"/>
      <c r="AP1512" s="946" t="str">
        <f t="array" aca="1" ref="AP1512" ca="1">IF(RepairsPhotoIdentifier212="","",IF(INDIRECT("PropertyInspectionCatagoryPhoto"&amp;RIGHT("0"&amp;RepairsPhotoIdentifier212,2))="","",INDIRECT("PropertyInspectionCatagoryPhoto"&amp;RIGHT("0"&amp;RepairsPhotoIdentifier212,2))))</f>
        <v/>
      </c>
      <c r="AQ1512" s="962"/>
      <c r="AR1512" s="962"/>
      <c r="AS1512" s="962"/>
      <c r="AT1512" s="962"/>
      <c r="AU1512" s="962"/>
      <c r="AV1512" s="962"/>
      <c r="AW1512" s="963"/>
    </row>
    <row r="1513" spans="1:49" ht="14.25" hidden="1" customHeight="1">
      <c r="A1513" s="931">
        <v>213</v>
      </c>
      <c r="B1513" s="913"/>
      <c r="C1513" s="914"/>
      <c r="D1513" s="914"/>
      <c r="E1513" s="914"/>
      <c r="F1513" s="914"/>
      <c r="G1513" s="914"/>
      <c r="H1513" s="914"/>
      <c r="I1513" s="914"/>
      <c r="J1513" s="914"/>
      <c r="K1513" s="914"/>
      <c r="L1513" s="914"/>
      <c r="M1513" s="914"/>
      <c r="N1513" s="914"/>
      <c r="O1513" s="914"/>
      <c r="P1513" s="914"/>
      <c r="Q1513" s="914"/>
      <c r="R1513" s="914"/>
      <c r="S1513" s="914"/>
      <c r="T1513" s="914"/>
      <c r="U1513" s="915"/>
      <c r="V1513" s="913"/>
      <c r="W1513" s="914"/>
      <c r="X1513" s="914"/>
      <c r="Y1513" s="914"/>
      <c r="Z1513" s="914"/>
      <c r="AA1513" s="914"/>
      <c r="AB1513" s="914"/>
      <c r="AC1513" s="914"/>
      <c r="AD1513" s="914"/>
      <c r="AE1513" s="914"/>
      <c r="AF1513" s="914"/>
      <c r="AG1513" s="914"/>
      <c r="AH1513" s="914"/>
      <c r="AI1513" s="914"/>
      <c r="AJ1513" s="914"/>
      <c r="AK1513" s="914"/>
      <c r="AL1513" s="914"/>
      <c r="AM1513" s="914"/>
      <c r="AN1513" s="914"/>
      <c r="AO1513" s="915"/>
      <c r="AP1513" s="450" t="s">
        <v>990</v>
      </c>
      <c r="AQ1513" s="451"/>
      <c r="AR1513" s="451"/>
      <c r="AS1513" s="452"/>
      <c r="AT1513" s="932"/>
      <c r="AU1513" s="933"/>
      <c r="AV1513" s="933"/>
      <c r="AW1513" s="934"/>
    </row>
    <row r="1514" spans="1:49" ht="14.25" hidden="1" customHeight="1">
      <c r="A1514" s="931"/>
      <c r="B1514" s="916"/>
      <c r="C1514" s="917"/>
      <c r="D1514" s="917"/>
      <c r="E1514" s="917"/>
      <c r="F1514" s="917"/>
      <c r="G1514" s="917"/>
      <c r="H1514" s="917"/>
      <c r="I1514" s="917"/>
      <c r="J1514" s="917"/>
      <c r="K1514" s="917"/>
      <c r="L1514" s="917"/>
      <c r="M1514" s="917"/>
      <c r="N1514" s="917"/>
      <c r="O1514" s="917"/>
      <c r="P1514" s="917"/>
      <c r="Q1514" s="917"/>
      <c r="R1514" s="917"/>
      <c r="S1514" s="917"/>
      <c r="T1514" s="917"/>
      <c r="U1514" s="918"/>
      <c r="V1514" s="916"/>
      <c r="W1514" s="917"/>
      <c r="X1514" s="917"/>
      <c r="Y1514" s="917"/>
      <c r="Z1514" s="917"/>
      <c r="AA1514" s="917"/>
      <c r="AB1514" s="917"/>
      <c r="AC1514" s="917"/>
      <c r="AD1514" s="917"/>
      <c r="AE1514" s="917"/>
      <c r="AF1514" s="917"/>
      <c r="AG1514" s="917"/>
      <c r="AH1514" s="917"/>
      <c r="AI1514" s="917"/>
      <c r="AJ1514" s="917"/>
      <c r="AK1514" s="917"/>
      <c r="AL1514" s="917"/>
      <c r="AM1514" s="917"/>
      <c r="AN1514" s="917"/>
      <c r="AO1514" s="918"/>
      <c r="AP1514" s="453" t="s">
        <v>994</v>
      </c>
      <c r="AQ1514" s="262"/>
      <c r="AR1514" s="262"/>
      <c r="AS1514" s="262"/>
      <c r="AT1514" s="910"/>
      <c r="AU1514" s="911"/>
      <c r="AV1514" s="911"/>
      <c r="AW1514" s="912"/>
    </row>
    <row r="1515" spans="1:49" ht="14.25" hidden="1" customHeight="1">
      <c r="A1515" s="931"/>
      <c r="B1515" s="916"/>
      <c r="C1515" s="917"/>
      <c r="D1515" s="917"/>
      <c r="E1515" s="917"/>
      <c r="F1515" s="917"/>
      <c r="G1515" s="917"/>
      <c r="H1515" s="917"/>
      <c r="I1515" s="917"/>
      <c r="J1515" s="917"/>
      <c r="K1515" s="917"/>
      <c r="L1515" s="917"/>
      <c r="M1515" s="917"/>
      <c r="N1515" s="917"/>
      <c r="O1515" s="917"/>
      <c r="P1515" s="917"/>
      <c r="Q1515" s="917"/>
      <c r="R1515" s="917"/>
      <c r="S1515" s="917"/>
      <c r="T1515" s="917"/>
      <c r="U1515" s="918"/>
      <c r="V1515" s="916"/>
      <c r="W1515" s="917"/>
      <c r="X1515" s="917"/>
      <c r="Y1515" s="917"/>
      <c r="Z1515" s="917"/>
      <c r="AA1515" s="917"/>
      <c r="AB1515" s="917"/>
      <c r="AC1515" s="917"/>
      <c r="AD1515" s="917"/>
      <c r="AE1515" s="917"/>
      <c r="AF1515" s="917"/>
      <c r="AG1515" s="917"/>
      <c r="AH1515" s="917"/>
      <c r="AI1515" s="917"/>
      <c r="AJ1515" s="917"/>
      <c r="AK1515" s="917"/>
      <c r="AL1515" s="917"/>
      <c r="AM1515" s="917"/>
      <c r="AN1515" s="917"/>
      <c r="AO1515" s="918"/>
      <c r="AP1515" s="935" t="s">
        <v>992</v>
      </c>
      <c r="AQ1515" s="936"/>
      <c r="AR1515" s="936"/>
      <c r="AS1515" s="937"/>
      <c r="AT1515" s="938"/>
      <c r="AU1515" s="939"/>
      <c r="AV1515" s="939"/>
      <c r="AW1515" s="940"/>
    </row>
    <row r="1516" spans="1:49" ht="14.25" hidden="1" customHeight="1">
      <c r="A1516" s="931"/>
      <c r="B1516" s="916"/>
      <c r="C1516" s="917"/>
      <c r="D1516" s="917"/>
      <c r="E1516" s="917"/>
      <c r="F1516" s="917"/>
      <c r="G1516" s="917"/>
      <c r="H1516" s="917"/>
      <c r="I1516" s="917"/>
      <c r="J1516" s="917"/>
      <c r="K1516" s="917"/>
      <c r="L1516" s="917"/>
      <c r="M1516" s="917"/>
      <c r="N1516" s="917"/>
      <c r="O1516" s="917"/>
      <c r="P1516" s="917"/>
      <c r="Q1516" s="917"/>
      <c r="R1516" s="917"/>
      <c r="S1516" s="917"/>
      <c r="T1516" s="917"/>
      <c r="U1516" s="918"/>
      <c r="V1516" s="916"/>
      <c r="W1516" s="917"/>
      <c r="X1516" s="917"/>
      <c r="Y1516" s="917"/>
      <c r="Z1516" s="917"/>
      <c r="AA1516" s="917"/>
      <c r="AB1516" s="917"/>
      <c r="AC1516" s="917"/>
      <c r="AD1516" s="917"/>
      <c r="AE1516" s="917"/>
      <c r="AF1516" s="917"/>
      <c r="AG1516" s="917"/>
      <c r="AH1516" s="917"/>
      <c r="AI1516" s="917"/>
      <c r="AJ1516" s="917"/>
      <c r="AK1516" s="917"/>
      <c r="AL1516" s="917"/>
      <c r="AM1516" s="917"/>
      <c r="AN1516" s="917"/>
      <c r="AO1516" s="918"/>
      <c r="AP1516" s="935"/>
      <c r="AQ1516" s="936"/>
      <c r="AR1516" s="936"/>
      <c r="AS1516" s="937"/>
      <c r="AT1516" s="941"/>
      <c r="AU1516" s="942"/>
      <c r="AV1516" s="942"/>
      <c r="AW1516" s="943"/>
    </row>
    <row r="1517" spans="1:49" ht="14.25" hidden="1" customHeight="1">
      <c r="A1517" s="931"/>
      <c r="B1517" s="916"/>
      <c r="C1517" s="917"/>
      <c r="D1517" s="917"/>
      <c r="E1517" s="917"/>
      <c r="F1517" s="917"/>
      <c r="G1517" s="917"/>
      <c r="H1517" s="917"/>
      <c r="I1517" s="917"/>
      <c r="J1517" s="917"/>
      <c r="K1517" s="917"/>
      <c r="L1517" s="917"/>
      <c r="M1517" s="917"/>
      <c r="N1517" s="917"/>
      <c r="O1517" s="917"/>
      <c r="P1517" s="917"/>
      <c r="Q1517" s="917"/>
      <c r="R1517" s="917"/>
      <c r="S1517" s="917"/>
      <c r="T1517" s="917"/>
      <c r="U1517" s="918"/>
      <c r="V1517" s="916"/>
      <c r="W1517" s="917"/>
      <c r="X1517" s="917"/>
      <c r="Y1517" s="917"/>
      <c r="Z1517" s="917"/>
      <c r="AA1517" s="917"/>
      <c r="AB1517" s="917"/>
      <c r="AC1517" s="917"/>
      <c r="AD1517" s="917"/>
      <c r="AE1517" s="917"/>
      <c r="AF1517" s="917"/>
      <c r="AG1517" s="917"/>
      <c r="AH1517" s="917"/>
      <c r="AI1517" s="917"/>
      <c r="AJ1517" s="917"/>
      <c r="AK1517" s="917"/>
      <c r="AL1517" s="917"/>
      <c r="AM1517" s="917"/>
      <c r="AN1517" s="917"/>
      <c r="AO1517" s="918"/>
      <c r="AP1517" s="944" t="s">
        <v>993</v>
      </c>
      <c r="AQ1517" s="945"/>
      <c r="AR1517" s="945"/>
      <c r="AS1517" s="945"/>
      <c r="AT1517" s="938"/>
      <c r="AU1517" s="939"/>
      <c r="AV1517" s="939"/>
      <c r="AW1517" s="940"/>
    </row>
    <row r="1518" spans="1:49" ht="14.25" hidden="1" customHeight="1">
      <c r="A1518" s="931"/>
      <c r="B1518" s="916"/>
      <c r="C1518" s="917"/>
      <c r="D1518" s="917"/>
      <c r="E1518" s="917"/>
      <c r="F1518" s="917"/>
      <c r="G1518" s="917"/>
      <c r="H1518" s="917"/>
      <c r="I1518" s="917"/>
      <c r="J1518" s="917"/>
      <c r="K1518" s="917"/>
      <c r="L1518" s="917"/>
      <c r="M1518" s="917"/>
      <c r="N1518" s="917"/>
      <c r="O1518" s="917"/>
      <c r="P1518" s="917"/>
      <c r="Q1518" s="917"/>
      <c r="R1518" s="917"/>
      <c r="S1518" s="917"/>
      <c r="T1518" s="917"/>
      <c r="U1518" s="918"/>
      <c r="V1518" s="916"/>
      <c r="W1518" s="917"/>
      <c r="X1518" s="917"/>
      <c r="Y1518" s="917"/>
      <c r="Z1518" s="917"/>
      <c r="AA1518" s="917"/>
      <c r="AB1518" s="917"/>
      <c r="AC1518" s="917"/>
      <c r="AD1518" s="917"/>
      <c r="AE1518" s="917"/>
      <c r="AF1518" s="917"/>
      <c r="AG1518" s="917"/>
      <c r="AH1518" s="917"/>
      <c r="AI1518" s="917"/>
      <c r="AJ1518" s="917"/>
      <c r="AK1518" s="917"/>
      <c r="AL1518" s="917"/>
      <c r="AM1518" s="917"/>
      <c r="AN1518" s="917"/>
      <c r="AO1518" s="918"/>
      <c r="AP1518" s="944"/>
      <c r="AQ1518" s="945"/>
      <c r="AR1518" s="945"/>
      <c r="AS1518" s="945"/>
      <c r="AT1518" s="941"/>
      <c r="AU1518" s="942"/>
      <c r="AV1518" s="942"/>
      <c r="AW1518" s="943"/>
    </row>
    <row r="1519" spans="1:49" ht="14.25" hidden="1" customHeight="1">
      <c r="A1519" s="931"/>
      <c r="B1519" s="919"/>
      <c r="C1519" s="920"/>
      <c r="D1519" s="920"/>
      <c r="E1519" s="920"/>
      <c r="F1519" s="920"/>
      <c r="G1519" s="920"/>
      <c r="H1519" s="920"/>
      <c r="I1519" s="920"/>
      <c r="J1519" s="920"/>
      <c r="K1519" s="920"/>
      <c r="L1519" s="920"/>
      <c r="M1519" s="920"/>
      <c r="N1519" s="920"/>
      <c r="O1519" s="920"/>
      <c r="P1519" s="920"/>
      <c r="Q1519" s="920"/>
      <c r="R1519" s="920"/>
      <c r="S1519" s="920"/>
      <c r="T1519" s="920"/>
      <c r="U1519" s="921"/>
      <c r="V1519" s="919"/>
      <c r="W1519" s="920"/>
      <c r="X1519" s="920"/>
      <c r="Y1519" s="920"/>
      <c r="Z1519" s="920"/>
      <c r="AA1519" s="920"/>
      <c r="AB1519" s="920"/>
      <c r="AC1519" s="920"/>
      <c r="AD1519" s="920"/>
      <c r="AE1519" s="920"/>
      <c r="AF1519" s="920"/>
      <c r="AG1519" s="920"/>
      <c r="AH1519" s="920"/>
      <c r="AI1519" s="920"/>
      <c r="AJ1519" s="920"/>
      <c r="AK1519" s="920"/>
      <c r="AL1519" s="920"/>
      <c r="AM1519" s="920"/>
      <c r="AN1519" s="920"/>
      <c r="AO1519" s="921"/>
      <c r="AP1519" s="946" t="str">
        <f t="array" aca="1" ref="AP1519" ca="1">IF(RepairsPhotoIdentifier213="","",IF(INDIRECT("PropertyInspectionCatagoryPhoto"&amp;RIGHT("0"&amp;RepairsPhotoIdentifier213,2))="","",INDIRECT("PropertyInspectionCatagoryPhoto"&amp;RIGHT("0"&amp;RepairsPhotoIdentifier213,2))))</f>
        <v/>
      </c>
      <c r="AQ1519" s="962"/>
      <c r="AR1519" s="962"/>
      <c r="AS1519" s="962"/>
      <c r="AT1519" s="962"/>
      <c r="AU1519" s="962"/>
      <c r="AV1519" s="962"/>
      <c r="AW1519" s="963"/>
    </row>
    <row r="1520" spans="1:49" ht="14.25" hidden="1" customHeight="1">
      <c r="A1520" s="931">
        <v>214</v>
      </c>
      <c r="B1520" s="913"/>
      <c r="C1520" s="914"/>
      <c r="D1520" s="914"/>
      <c r="E1520" s="914"/>
      <c r="F1520" s="914"/>
      <c r="G1520" s="914"/>
      <c r="H1520" s="914"/>
      <c r="I1520" s="914"/>
      <c r="J1520" s="914"/>
      <c r="K1520" s="914"/>
      <c r="L1520" s="914"/>
      <c r="M1520" s="914"/>
      <c r="N1520" s="914"/>
      <c r="O1520" s="914"/>
      <c r="P1520" s="914"/>
      <c r="Q1520" s="914"/>
      <c r="R1520" s="914"/>
      <c r="S1520" s="914"/>
      <c r="T1520" s="914"/>
      <c r="U1520" s="915"/>
      <c r="V1520" s="913"/>
      <c r="W1520" s="914"/>
      <c r="X1520" s="914"/>
      <c r="Y1520" s="914"/>
      <c r="Z1520" s="914"/>
      <c r="AA1520" s="914"/>
      <c r="AB1520" s="914"/>
      <c r="AC1520" s="914"/>
      <c r="AD1520" s="914"/>
      <c r="AE1520" s="914"/>
      <c r="AF1520" s="914"/>
      <c r="AG1520" s="914"/>
      <c r="AH1520" s="914"/>
      <c r="AI1520" s="914"/>
      <c r="AJ1520" s="914"/>
      <c r="AK1520" s="914"/>
      <c r="AL1520" s="914"/>
      <c r="AM1520" s="914"/>
      <c r="AN1520" s="914"/>
      <c r="AO1520" s="915"/>
      <c r="AP1520" s="450" t="s">
        <v>990</v>
      </c>
      <c r="AQ1520" s="451"/>
      <c r="AR1520" s="451"/>
      <c r="AS1520" s="452"/>
      <c r="AT1520" s="932"/>
      <c r="AU1520" s="933"/>
      <c r="AV1520" s="933"/>
      <c r="AW1520" s="934"/>
    </row>
    <row r="1521" spans="1:49" ht="14.25" hidden="1" customHeight="1">
      <c r="A1521" s="931"/>
      <c r="B1521" s="916"/>
      <c r="C1521" s="917"/>
      <c r="D1521" s="917"/>
      <c r="E1521" s="917"/>
      <c r="F1521" s="917"/>
      <c r="G1521" s="917"/>
      <c r="H1521" s="917"/>
      <c r="I1521" s="917"/>
      <c r="J1521" s="917"/>
      <c r="K1521" s="917"/>
      <c r="L1521" s="917"/>
      <c r="M1521" s="917"/>
      <c r="N1521" s="917"/>
      <c r="O1521" s="917"/>
      <c r="P1521" s="917"/>
      <c r="Q1521" s="917"/>
      <c r="R1521" s="917"/>
      <c r="S1521" s="917"/>
      <c r="T1521" s="917"/>
      <c r="U1521" s="918"/>
      <c r="V1521" s="916"/>
      <c r="W1521" s="917"/>
      <c r="X1521" s="917"/>
      <c r="Y1521" s="917"/>
      <c r="Z1521" s="917"/>
      <c r="AA1521" s="917"/>
      <c r="AB1521" s="917"/>
      <c r="AC1521" s="917"/>
      <c r="AD1521" s="917"/>
      <c r="AE1521" s="917"/>
      <c r="AF1521" s="917"/>
      <c r="AG1521" s="917"/>
      <c r="AH1521" s="917"/>
      <c r="AI1521" s="917"/>
      <c r="AJ1521" s="917"/>
      <c r="AK1521" s="917"/>
      <c r="AL1521" s="917"/>
      <c r="AM1521" s="917"/>
      <c r="AN1521" s="917"/>
      <c r="AO1521" s="918"/>
      <c r="AP1521" s="453" t="s">
        <v>991</v>
      </c>
      <c r="AQ1521" s="262"/>
      <c r="AR1521" s="262"/>
      <c r="AS1521" s="262"/>
      <c r="AT1521" s="910"/>
      <c r="AU1521" s="911"/>
      <c r="AV1521" s="911"/>
      <c r="AW1521" s="912"/>
    </row>
    <row r="1522" spans="1:49" ht="14.25" hidden="1" customHeight="1">
      <c r="A1522" s="931"/>
      <c r="B1522" s="916"/>
      <c r="C1522" s="917"/>
      <c r="D1522" s="917"/>
      <c r="E1522" s="917"/>
      <c r="F1522" s="917"/>
      <c r="G1522" s="917"/>
      <c r="H1522" s="917"/>
      <c r="I1522" s="917"/>
      <c r="J1522" s="917"/>
      <c r="K1522" s="917"/>
      <c r="L1522" s="917"/>
      <c r="M1522" s="917"/>
      <c r="N1522" s="917"/>
      <c r="O1522" s="917"/>
      <c r="P1522" s="917"/>
      <c r="Q1522" s="917"/>
      <c r="R1522" s="917"/>
      <c r="S1522" s="917"/>
      <c r="T1522" s="917"/>
      <c r="U1522" s="918"/>
      <c r="V1522" s="916"/>
      <c r="W1522" s="917"/>
      <c r="X1522" s="917"/>
      <c r="Y1522" s="917"/>
      <c r="Z1522" s="917"/>
      <c r="AA1522" s="917"/>
      <c r="AB1522" s="917"/>
      <c r="AC1522" s="917"/>
      <c r="AD1522" s="917"/>
      <c r="AE1522" s="917"/>
      <c r="AF1522" s="917"/>
      <c r="AG1522" s="917"/>
      <c r="AH1522" s="917"/>
      <c r="AI1522" s="917"/>
      <c r="AJ1522" s="917"/>
      <c r="AK1522" s="917"/>
      <c r="AL1522" s="917"/>
      <c r="AM1522" s="917"/>
      <c r="AN1522" s="917"/>
      <c r="AO1522" s="918"/>
      <c r="AP1522" s="935" t="s">
        <v>992</v>
      </c>
      <c r="AQ1522" s="936"/>
      <c r="AR1522" s="936"/>
      <c r="AS1522" s="937"/>
      <c r="AT1522" s="938"/>
      <c r="AU1522" s="939"/>
      <c r="AV1522" s="939"/>
      <c r="AW1522" s="940"/>
    </row>
    <row r="1523" spans="1:49" ht="14.25" hidden="1" customHeight="1">
      <c r="A1523" s="931"/>
      <c r="B1523" s="916"/>
      <c r="C1523" s="917"/>
      <c r="D1523" s="917"/>
      <c r="E1523" s="917"/>
      <c r="F1523" s="917"/>
      <c r="G1523" s="917"/>
      <c r="H1523" s="917"/>
      <c r="I1523" s="917"/>
      <c r="J1523" s="917"/>
      <c r="K1523" s="917"/>
      <c r="L1523" s="917"/>
      <c r="M1523" s="917"/>
      <c r="N1523" s="917"/>
      <c r="O1523" s="917"/>
      <c r="P1523" s="917"/>
      <c r="Q1523" s="917"/>
      <c r="R1523" s="917"/>
      <c r="S1523" s="917"/>
      <c r="T1523" s="917"/>
      <c r="U1523" s="918"/>
      <c r="V1523" s="916"/>
      <c r="W1523" s="917"/>
      <c r="X1523" s="917"/>
      <c r="Y1523" s="917"/>
      <c r="Z1523" s="917"/>
      <c r="AA1523" s="917"/>
      <c r="AB1523" s="917"/>
      <c r="AC1523" s="917"/>
      <c r="AD1523" s="917"/>
      <c r="AE1523" s="917"/>
      <c r="AF1523" s="917"/>
      <c r="AG1523" s="917"/>
      <c r="AH1523" s="917"/>
      <c r="AI1523" s="917"/>
      <c r="AJ1523" s="917"/>
      <c r="AK1523" s="917"/>
      <c r="AL1523" s="917"/>
      <c r="AM1523" s="917"/>
      <c r="AN1523" s="917"/>
      <c r="AO1523" s="918"/>
      <c r="AP1523" s="935"/>
      <c r="AQ1523" s="936"/>
      <c r="AR1523" s="936"/>
      <c r="AS1523" s="937"/>
      <c r="AT1523" s="941"/>
      <c r="AU1523" s="942"/>
      <c r="AV1523" s="942"/>
      <c r="AW1523" s="943"/>
    </row>
    <row r="1524" spans="1:49" ht="14.25" hidden="1" customHeight="1">
      <c r="A1524" s="931"/>
      <c r="B1524" s="916"/>
      <c r="C1524" s="917"/>
      <c r="D1524" s="917"/>
      <c r="E1524" s="917"/>
      <c r="F1524" s="917"/>
      <c r="G1524" s="917"/>
      <c r="H1524" s="917"/>
      <c r="I1524" s="917"/>
      <c r="J1524" s="917"/>
      <c r="K1524" s="917"/>
      <c r="L1524" s="917"/>
      <c r="M1524" s="917"/>
      <c r="N1524" s="917"/>
      <c r="O1524" s="917"/>
      <c r="P1524" s="917"/>
      <c r="Q1524" s="917"/>
      <c r="R1524" s="917"/>
      <c r="S1524" s="917"/>
      <c r="T1524" s="917"/>
      <c r="U1524" s="918"/>
      <c r="V1524" s="916"/>
      <c r="W1524" s="917"/>
      <c r="X1524" s="917"/>
      <c r="Y1524" s="917"/>
      <c r="Z1524" s="917"/>
      <c r="AA1524" s="917"/>
      <c r="AB1524" s="917"/>
      <c r="AC1524" s="917"/>
      <c r="AD1524" s="917"/>
      <c r="AE1524" s="917"/>
      <c r="AF1524" s="917"/>
      <c r="AG1524" s="917"/>
      <c r="AH1524" s="917"/>
      <c r="AI1524" s="917"/>
      <c r="AJ1524" s="917"/>
      <c r="AK1524" s="917"/>
      <c r="AL1524" s="917"/>
      <c r="AM1524" s="917"/>
      <c r="AN1524" s="917"/>
      <c r="AO1524" s="918"/>
      <c r="AP1524" s="944" t="s">
        <v>993</v>
      </c>
      <c r="AQ1524" s="945"/>
      <c r="AR1524" s="945"/>
      <c r="AS1524" s="945"/>
      <c r="AT1524" s="938"/>
      <c r="AU1524" s="939"/>
      <c r="AV1524" s="939"/>
      <c r="AW1524" s="940"/>
    </row>
    <row r="1525" spans="1:49" ht="14.25" hidden="1" customHeight="1">
      <c r="A1525" s="931"/>
      <c r="B1525" s="916"/>
      <c r="C1525" s="917"/>
      <c r="D1525" s="917"/>
      <c r="E1525" s="917"/>
      <c r="F1525" s="917"/>
      <c r="G1525" s="917"/>
      <c r="H1525" s="917"/>
      <c r="I1525" s="917"/>
      <c r="J1525" s="917"/>
      <c r="K1525" s="917"/>
      <c r="L1525" s="917"/>
      <c r="M1525" s="917"/>
      <c r="N1525" s="917"/>
      <c r="O1525" s="917"/>
      <c r="P1525" s="917"/>
      <c r="Q1525" s="917"/>
      <c r="R1525" s="917"/>
      <c r="S1525" s="917"/>
      <c r="T1525" s="917"/>
      <c r="U1525" s="918"/>
      <c r="V1525" s="916"/>
      <c r="W1525" s="917"/>
      <c r="X1525" s="917"/>
      <c r="Y1525" s="917"/>
      <c r="Z1525" s="917"/>
      <c r="AA1525" s="917"/>
      <c r="AB1525" s="917"/>
      <c r="AC1525" s="917"/>
      <c r="AD1525" s="917"/>
      <c r="AE1525" s="917"/>
      <c r="AF1525" s="917"/>
      <c r="AG1525" s="917"/>
      <c r="AH1525" s="917"/>
      <c r="AI1525" s="917"/>
      <c r="AJ1525" s="917"/>
      <c r="AK1525" s="917"/>
      <c r="AL1525" s="917"/>
      <c r="AM1525" s="917"/>
      <c r="AN1525" s="917"/>
      <c r="AO1525" s="918"/>
      <c r="AP1525" s="944"/>
      <c r="AQ1525" s="945"/>
      <c r="AR1525" s="945"/>
      <c r="AS1525" s="945"/>
      <c r="AT1525" s="941"/>
      <c r="AU1525" s="942"/>
      <c r="AV1525" s="942"/>
      <c r="AW1525" s="943"/>
    </row>
    <row r="1526" spans="1:49" ht="14.25" hidden="1" customHeight="1">
      <c r="A1526" s="931"/>
      <c r="B1526" s="919"/>
      <c r="C1526" s="920"/>
      <c r="D1526" s="920"/>
      <c r="E1526" s="920"/>
      <c r="F1526" s="920"/>
      <c r="G1526" s="920"/>
      <c r="H1526" s="920"/>
      <c r="I1526" s="920"/>
      <c r="J1526" s="920"/>
      <c r="K1526" s="920"/>
      <c r="L1526" s="920"/>
      <c r="M1526" s="920"/>
      <c r="N1526" s="920"/>
      <c r="O1526" s="920"/>
      <c r="P1526" s="920"/>
      <c r="Q1526" s="920"/>
      <c r="R1526" s="920"/>
      <c r="S1526" s="920"/>
      <c r="T1526" s="920"/>
      <c r="U1526" s="921"/>
      <c r="V1526" s="919"/>
      <c r="W1526" s="920"/>
      <c r="X1526" s="920"/>
      <c r="Y1526" s="920"/>
      <c r="Z1526" s="920"/>
      <c r="AA1526" s="920"/>
      <c r="AB1526" s="920"/>
      <c r="AC1526" s="920"/>
      <c r="AD1526" s="920"/>
      <c r="AE1526" s="920"/>
      <c r="AF1526" s="920"/>
      <c r="AG1526" s="920"/>
      <c r="AH1526" s="920"/>
      <c r="AI1526" s="920"/>
      <c r="AJ1526" s="920"/>
      <c r="AK1526" s="920"/>
      <c r="AL1526" s="920"/>
      <c r="AM1526" s="920"/>
      <c r="AN1526" s="920"/>
      <c r="AO1526" s="921"/>
      <c r="AP1526" s="946" t="str">
        <f t="array" aca="1" ref="AP1526" ca="1">IF(RepairsPhotoIdentifier214="","",IF(INDIRECT("PropertyInspectionCatagoryPhoto"&amp;RIGHT("0"&amp;RepairsPhotoIdentifier214,2))="","",INDIRECT("PropertyInspectionCatagoryPhoto"&amp;RIGHT("0"&amp;RepairsPhotoIdentifier214,2))))</f>
        <v/>
      </c>
      <c r="AQ1526" s="962"/>
      <c r="AR1526" s="962"/>
      <c r="AS1526" s="962"/>
      <c r="AT1526" s="962"/>
      <c r="AU1526" s="962"/>
      <c r="AV1526" s="962"/>
      <c r="AW1526" s="963"/>
    </row>
    <row r="1527" spans="1:49" ht="14.25" hidden="1" customHeight="1">
      <c r="A1527" s="931">
        <v>215</v>
      </c>
      <c r="B1527" s="913"/>
      <c r="C1527" s="914"/>
      <c r="D1527" s="914"/>
      <c r="E1527" s="914"/>
      <c r="F1527" s="914"/>
      <c r="G1527" s="914"/>
      <c r="H1527" s="914"/>
      <c r="I1527" s="914"/>
      <c r="J1527" s="914"/>
      <c r="K1527" s="914"/>
      <c r="L1527" s="914"/>
      <c r="M1527" s="914"/>
      <c r="N1527" s="914"/>
      <c r="O1527" s="914"/>
      <c r="P1527" s="914"/>
      <c r="Q1527" s="914"/>
      <c r="R1527" s="914"/>
      <c r="S1527" s="914"/>
      <c r="T1527" s="914"/>
      <c r="U1527" s="915"/>
      <c r="V1527" s="913"/>
      <c r="W1527" s="914"/>
      <c r="X1527" s="914"/>
      <c r="Y1527" s="914"/>
      <c r="Z1527" s="914"/>
      <c r="AA1527" s="914"/>
      <c r="AB1527" s="914"/>
      <c r="AC1527" s="914"/>
      <c r="AD1527" s="914"/>
      <c r="AE1527" s="914"/>
      <c r="AF1527" s="914"/>
      <c r="AG1527" s="914"/>
      <c r="AH1527" s="914"/>
      <c r="AI1527" s="914"/>
      <c r="AJ1527" s="914"/>
      <c r="AK1527" s="914"/>
      <c r="AL1527" s="914"/>
      <c r="AM1527" s="914"/>
      <c r="AN1527" s="914"/>
      <c r="AO1527" s="915"/>
      <c r="AP1527" s="450" t="s">
        <v>990</v>
      </c>
      <c r="AQ1527" s="451"/>
      <c r="AR1527" s="451"/>
      <c r="AS1527" s="452"/>
      <c r="AT1527" s="932"/>
      <c r="AU1527" s="933"/>
      <c r="AV1527" s="933"/>
      <c r="AW1527" s="934"/>
    </row>
    <row r="1528" spans="1:49" ht="14.25" hidden="1" customHeight="1">
      <c r="A1528" s="931"/>
      <c r="B1528" s="916"/>
      <c r="C1528" s="917"/>
      <c r="D1528" s="917"/>
      <c r="E1528" s="917"/>
      <c r="F1528" s="917"/>
      <c r="G1528" s="917"/>
      <c r="H1528" s="917"/>
      <c r="I1528" s="917"/>
      <c r="J1528" s="917"/>
      <c r="K1528" s="917"/>
      <c r="L1528" s="917"/>
      <c r="M1528" s="917"/>
      <c r="N1528" s="917"/>
      <c r="O1528" s="917"/>
      <c r="P1528" s="917"/>
      <c r="Q1528" s="917"/>
      <c r="R1528" s="917"/>
      <c r="S1528" s="917"/>
      <c r="T1528" s="917"/>
      <c r="U1528" s="918"/>
      <c r="V1528" s="916"/>
      <c r="W1528" s="917"/>
      <c r="X1528" s="917"/>
      <c r="Y1528" s="917"/>
      <c r="Z1528" s="917"/>
      <c r="AA1528" s="917"/>
      <c r="AB1528" s="917"/>
      <c r="AC1528" s="917"/>
      <c r="AD1528" s="917"/>
      <c r="AE1528" s="917"/>
      <c r="AF1528" s="917"/>
      <c r="AG1528" s="917"/>
      <c r="AH1528" s="917"/>
      <c r="AI1528" s="917"/>
      <c r="AJ1528" s="917"/>
      <c r="AK1528" s="917"/>
      <c r="AL1528" s="917"/>
      <c r="AM1528" s="917"/>
      <c r="AN1528" s="917"/>
      <c r="AO1528" s="918"/>
      <c r="AP1528" s="453" t="s">
        <v>994</v>
      </c>
      <c r="AQ1528" s="262"/>
      <c r="AR1528" s="262"/>
      <c r="AS1528" s="262"/>
      <c r="AT1528" s="910"/>
      <c r="AU1528" s="911"/>
      <c r="AV1528" s="911"/>
      <c r="AW1528" s="912"/>
    </row>
    <row r="1529" spans="1:49" ht="14.25" hidden="1" customHeight="1">
      <c r="A1529" s="931"/>
      <c r="B1529" s="916"/>
      <c r="C1529" s="917"/>
      <c r="D1529" s="917"/>
      <c r="E1529" s="917"/>
      <c r="F1529" s="917"/>
      <c r="G1529" s="917"/>
      <c r="H1529" s="917"/>
      <c r="I1529" s="917"/>
      <c r="J1529" s="917"/>
      <c r="K1529" s="917"/>
      <c r="L1529" s="917"/>
      <c r="M1529" s="917"/>
      <c r="N1529" s="917"/>
      <c r="O1529" s="917"/>
      <c r="P1529" s="917"/>
      <c r="Q1529" s="917"/>
      <c r="R1529" s="917"/>
      <c r="S1529" s="917"/>
      <c r="T1529" s="917"/>
      <c r="U1529" s="918"/>
      <c r="V1529" s="916"/>
      <c r="W1529" s="917"/>
      <c r="X1529" s="917"/>
      <c r="Y1529" s="917"/>
      <c r="Z1529" s="917"/>
      <c r="AA1529" s="917"/>
      <c r="AB1529" s="917"/>
      <c r="AC1529" s="917"/>
      <c r="AD1529" s="917"/>
      <c r="AE1529" s="917"/>
      <c r="AF1529" s="917"/>
      <c r="AG1529" s="917"/>
      <c r="AH1529" s="917"/>
      <c r="AI1529" s="917"/>
      <c r="AJ1529" s="917"/>
      <c r="AK1529" s="917"/>
      <c r="AL1529" s="917"/>
      <c r="AM1529" s="917"/>
      <c r="AN1529" s="917"/>
      <c r="AO1529" s="918"/>
      <c r="AP1529" s="935" t="s">
        <v>992</v>
      </c>
      <c r="AQ1529" s="936"/>
      <c r="AR1529" s="936"/>
      <c r="AS1529" s="937"/>
      <c r="AT1529" s="938"/>
      <c r="AU1529" s="939"/>
      <c r="AV1529" s="939"/>
      <c r="AW1529" s="940"/>
    </row>
    <row r="1530" spans="1:49" ht="14.25" hidden="1" customHeight="1">
      <c r="A1530" s="931"/>
      <c r="B1530" s="916"/>
      <c r="C1530" s="917"/>
      <c r="D1530" s="917"/>
      <c r="E1530" s="917"/>
      <c r="F1530" s="917"/>
      <c r="G1530" s="917"/>
      <c r="H1530" s="917"/>
      <c r="I1530" s="917"/>
      <c r="J1530" s="917"/>
      <c r="K1530" s="917"/>
      <c r="L1530" s="917"/>
      <c r="M1530" s="917"/>
      <c r="N1530" s="917"/>
      <c r="O1530" s="917"/>
      <c r="P1530" s="917"/>
      <c r="Q1530" s="917"/>
      <c r="R1530" s="917"/>
      <c r="S1530" s="917"/>
      <c r="T1530" s="917"/>
      <c r="U1530" s="918"/>
      <c r="V1530" s="916"/>
      <c r="W1530" s="917"/>
      <c r="X1530" s="917"/>
      <c r="Y1530" s="917"/>
      <c r="Z1530" s="917"/>
      <c r="AA1530" s="917"/>
      <c r="AB1530" s="917"/>
      <c r="AC1530" s="917"/>
      <c r="AD1530" s="917"/>
      <c r="AE1530" s="917"/>
      <c r="AF1530" s="917"/>
      <c r="AG1530" s="917"/>
      <c r="AH1530" s="917"/>
      <c r="AI1530" s="917"/>
      <c r="AJ1530" s="917"/>
      <c r="AK1530" s="917"/>
      <c r="AL1530" s="917"/>
      <c r="AM1530" s="917"/>
      <c r="AN1530" s="917"/>
      <c r="AO1530" s="918"/>
      <c r="AP1530" s="935"/>
      <c r="AQ1530" s="936"/>
      <c r="AR1530" s="936"/>
      <c r="AS1530" s="937"/>
      <c r="AT1530" s="941"/>
      <c r="AU1530" s="942"/>
      <c r="AV1530" s="942"/>
      <c r="AW1530" s="943"/>
    </row>
    <row r="1531" spans="1:49" ht="14.25" hidden="1" customHeight="1">
      <c r="A1531" s="931"/>
      <c r="B1531" s="916"/>
      <c r="C1531" s="917"/>
      <c r="D1531" s="917"/>
      <c r="E1531" s="917"/>
      <c r="F1531" s="917"/>
      <c r="G1531" s="917"/>
      <c r="H1531" s="917"/>
      <c r="I1531" s="917"/>
      <c r="J1531" s="917"/>
      <c r="K1531" s="917"/>
      <c r="L1531" s="917"/>
      <c r="M1531" s="917"/>
      <c r="N1531" s="917"/>
      <c r="O1531" s="917"/>
      <c r="P1531" s="917"/>
      <c r="Q1531" s="917"/>
      <c r="R1531" s="917"/>
      <c r="S1531" s="917"/>
      <c r="T1531" s="917"/>
      <c r="U1531" s="918"/>
      <c r="V1531" s="916"/>
      <c r="W1531" s="917"/>
      <c r="X1531" s="917"/>
      <c r="Y1531" s="917"/>
      <c r="Z1531" s="917"/>
      <c r="AA1531" s="917"/>
      <c r="AB1531" s="917"/>
      <c r="AC1531" s="917"/>
      <c r="AD1531" s="917"/>
      <c r="AE1531" s="917"/>
      <c r="AF1531" s="917"/>
      <c r="AG1531" s="917"/>
      <c r="AH1531" s="917"/>
      <c r="AI1531" s="917"/>
      <c r="AJ1531" s="917"/>
      <c r="AK1531" s="917"/>
      <c r="AL1531" s="917"/>
      <c r="AM1531" s="917"/>
      <c r="AN1531" s="917"/>
      <c r="AO1531" s="918"/>
      <c r="AP1531" s="944" t="s">
        <v>993</v>
      </c>
      <c r="AQ1531" s="945"/>
      <c r="AR1531" s="945"/>
      <c r="AS1531" s="945"/>
      <c r="AT1531" s="938"/>
      <c r="AU1531" s="939"/>
      <c r="AV1531" s="939"/>
      <c r="AW1531" s="940"/>
    </row>
    <row r="1532" spans="1:49" ht="14.25" hidden="1" customHeight="1">
      <c r="A1532" s="931"/>
      <c r="B1532" s="916"/>
      <c r="C1532" s="917"/>
      <c r="D1532" s="917"/>
      <c r="E1532" s="917"/>
      <c r="F1532" s="917"/>
      <c r="G1532" s="917"/>
      <c r="H1532" s="917"/>
      <c r="I1532" s="917"/>
      <c r="J1532" s="917"/>
      <c r="K1532" s="917"/>
      <c r="L1532" s="917"/>
      <c r="M1532" s="917"/>
      <c r="N1532" s="917"/>
      <c r="O1532" s="917"/>
      <c r="P1532" s="917"/>
      <c r="Q1532" s="917"/>
      <c r="R1532" s="917"/>
      <c r="S1532" s="917"/>
      <c r="T1532" s="917"/>
      <c r="U1532" s="918"/>
      <c r="V1532" s="916"/>
      <c r="W1532" s="917"/>
      <c r="X1532" s="917"/>
      <c r="Y1532" s="917"/>
      <c r="Z1532" s="917"/>
      <c r="AA1532" s="917"/>
      <c r="AB1532" s="917"/>
      <c r="AC1532" s="917"/>
      <c r="AD1532" s="917"/>
      <c r="AE1532" s="917"/>
      <c r="AF1532" s="917"/>
      <c r="AG1532" s="917"/>
      <c r="AH1532" s="917"/>
      <c r="AI1532" s="917"/>
      <c r="AJ1532" s="917"/>
      <c r="AK1532" s="917"/>
      <c r="AL1532" s="917"/>
      <c r="AM1532" s="917"/>
      <c r="AN1532" s="917"/>
      <c r="AO1532" s="918"/>
      <c r="AP1532" s="944"/>
      <c r="AQ1532" s="945"/>
      <c r="AR1532" s="945"/>
      <c r="AS1532" s="945"/>
      <c r="AT1532" s="941"/>
      <c r="AU1532" s="942"/>
      <c r="AV1532" s="942"/>
      <c r="AW1532" s="943"/>
    </row>
    <row r="1533" spans="1:49" ht="14.25" hidden="1" customHeight="1">
      <c r="A1533" s="931"/>
      <c r="B1533" s="919"/>
      <c r="C1533" s="920"/>
      <c r="D1533" s="920"/>
      <c r="E1533" s="920"/>
      <c r="F1533" s="920"/>
      <c r="G1533" s="920"/>
      <c r="H1533" s="920"/>
      <c r="I1533" s="920"/>
      <c r="J1533" s="920"/>
      <c r="K1533" s="920"/>
      <c r="L1533" s="920"/>
      <c r="M1533" s="920"/>
      <c r="N1533" s="920"/>
      <c r="O1533" s="920"/>
      <c r="P1533" s="920"/>
      <c r="Q1533" s="920"/>
      <c r="R1533" s="920"/>
      <c r="S1533" s="920"/>
      <c r="T1533" s="920"/>
      <c r="U1533" s="921"/>
      <c r="V1533" s="919"/>
      <c r="W1533" s="920"/>
      <c r="X1533" s="920"/>
      <c r="Y1533" s="920"/>
      <c r="Z1533" s="920"/>
      <c r="AA1533" s="920"/>
      <c r="AB1533" s="920"/>
      <c r="AC1533" s="920"/>
      <c r="AD1533" s="920"/>
      <c r="AE1533" s="920"/>
      <c r="AF1533" s="920"/>
      <c r="AG1533" s="920"/>
      <c r="AH1533" s="920"/>
      <c r="AI1533" s="920"/>
      <c r="AJ1533" s="920"/>
      <c r="AK1533" s="920"/>
      <c r="AL1533" s="920"/>
      <c r="AM1533" s="920"/>
      <c r="AN1533" s="920"/>
      <c r="AO1533" s="921"/>
      <c r="AP1533" s="946" t="str">
        <f t="array" aca="1" ref="AP1533" ca="1">IF(RepairsPhotoIdentifier215="","",IF(INDIRECT("PropertyInspectionCatagoryPhoto"&amp;RIGHT("0"&amp;RepairsPhotoIdentifier215,2))="","",INDIRECT("PropertyInspectionCatagoryPhoto"&amp;RIGHT("0"&amp;RepairsPhotoIdentifier215,2))))</f>
        <v/>
      </c>
      <c r="AQ1533" s="962"/>
      <c r="AR1533" s="962"/>
      <c r="AS1533" s="962"/>
      <c r="AT1533" s="962"/>
      <c r="AU1533" s="962"/>
      <c r="AV1533" s="962"/>
      <c r="AW1533" s="963"/>
    </row>
    <row r="1534" spans="1:49" ht="14.25" hidden="1" customHeight="1">
      <c r="A1534" s="931">
        <v>216</v>
      </c>
      <c r="B1534" s="913"/>
      <c r="C1534" s="914"/>
      <c r="D1534" s="914"/>
      <c r="E1534" s="914"/>
      <c r="F1534" s="914"/>
      <c r="G1534" s="914"/>
      <c r="H1534" s="914"/>
      <c r="I1534" s="914"/>
      <c r="J1534" s="914"/>
      <c r="K1534" s="914"/>
      <c r="L1534" s="914"/>
      <c r="M1534" s="914"/>
      <c r="N1534" s="914"/>
      <c r="O1534" s="914"/>
      <c r="P1534" s="914"/>
      <c r="Q1534" s="914"/>
      <c r="R1534" s="914"/>
      <c r="S1534" s="914"/>
      <c r="T1534" s="914"/>
      <c r="U1534" s="915"/>
      <c r="V1534" s="913"/>
      <c r="W1534" s="914"/>
      <c r="X1534" s="914"/>
      <c r="Y1534" s="914"/>
      <c r="Z1534" s="914"/>
      <c r="AA1534" s="914"/>
      <c r="AB1534" s="914"/>
      <c r="AC1534" s="914"/>
      <c r="AD1534" s="914"/>
      <c r="AE1534" s="914"/>
      <c r="AF1534" s="914"/>
      <c r="AG1534" s="914"/>
      <c r="AH1534" s="914"/>
      <c r="AI1534" s="914"/>
      <c r="AJ1534" s="914"/>
      <c r="AK1534" s="914"/>
      <c r="AL1534" s="914"/>
      <c r="AM1534" s="914"/>
      <c r="AN1534" s="914"/>
      <c r="AO1534" s="915"/>
      <c r="AP1534" s="450" t="s">
        <v>990</v>
      </c>
      <c r="AQ1534" s="451"/>
      <c r="AR1534" s="451"/>
      <c r="AS1534" s="452"/>
      <c r="AT1534" s="932"/>
      <c r="AU1534" s="933"/>
      <c r="AV1534" s="933"/>
      <c r="AW1534" s="934"/>
    </row>
    <row r="1535" spans="1:49" ht="14.25" hidden="1" customHeight="1">
      <c r="A1535" s="931"/>
      <c r="B1535" s="916"/>
      <c r="C1535" s="917"/>
      <c r="D1535" s="917"/>
      <c r="E1535" s="917"/>
      <c r="F1535" s="917"/>
      <c r="G1535" s="917"/>
      <c r="H1535" s="917"/>
      <c r="I1535" s="917"/>
      <c r="J1535" s="917"/>
      <c r="K1535" s="917"/>
      <c r="L1535" s="917"/>
      <c r="M1535" s="917"/>
      <c r="N1535" s="917"/>
      <c r="O1535" s="917"/>
      <c r="P1535" s="917"/>
      <c r="Q1535" s="917"/>
      <c r="R1535" s="917"/>
      <c r="S1535" s="917"/>
      <c r="T1535" s="917"/>
      <c r="U1535" s="918"/>
      <c r="V1535" s="916"/>
      <c r="W1535" s="917"/>
      <c r="X1535" s="917"/>
      <c r="Y1535" s="917"/>
      <c r="Z1535" s="917"/>
      <c r="AA1535" s="917"/>
      <c r="AB1535" s="917"/>
      <c r="AC1535" s="917"/>
      <c r="AD1535" s="917"/>
      <c r="AE1535" s="917"/>
      <c r="AF1535" s="917"/>
      <c r="AG1535" s="917"/>
      <c r="AH1535" s="917"/>
      <c r="AI1535" s="917"/>
      <c r="AJ1535" s="917"/>
      <c r="AK1535" s="917"/>
      <c r="AL1535" s="917"/>
      <c r="AM1535" s="917"/>
      <c r="AN1535" s="917"/>
      <c r="AO1535" s="918"/>
      <c r="AP1535" s="453" t="s">
        <v>991</v>
      </c>
      <c r="AQ1535" s="262"/>
      <c r="AR1535" s="262"/>
      <c r="AS1535" s="262"/>
      <c r="AT1535" s="910"/>
      <c r="AU1535" s="911"/>
      <c r="AV1535" s="911"/>
      <c r="AW1535" s="912"/>
    </row>
    <row r="1536" spans="1:49" ht="14.25" hidden="1" customHeight="1">
      <c r="A1536" s="931"/>
      <c r="B1536" s="916"/>
      <c r="C1536" s="917"/>
      <c r="D1536" s="917"/>
      <c r="E1536" s="917"/>
      <c r="F1536" s="917"/>
      <c r="G1536" s="917"/>
      <c r="H1536" s="917"/>
      <c r="I1536" s="917"/>
      <c r="J1536" s="917"/>
      <c r="K1536" s="917"/>
      <c r="L1536" s="917"/>
      <c r="M1536" s="917"/>
      <c r="N1536" s="917"/>
      <c r="O1536" s="917"/>
      <c r="P1536" s="917"/>
      <c r="Q1536" s="917"/>
      <c r="R1536" s="917"/>
      <c r="S1536" s="917"/>
      <c r="T1536" s="917"/>
      <c r="U1536" s="918"/>
      <c r="V1536" s="916"/>
      <c r="W1536" s="917"/>
      <c r="X1536" s="917"/>
      <c r="Y1536" s="917"/>
      <c r="Z1536" s="917"/>
      <c r="AA1536" s="917"/>
      <c r="AB1536" s="917"/>
      <c r="AC1536" s="917"/>
      <c r="AD1536" s="917"/>
      <c r="AE1536" s="917"/>
      <c r="AF1536" s="917"/>
      <c r="AG1536" s="917"/>
      <c r="AH1536" s="917"/>
      <c r="AI1536" s="917"/>
      <c r="AJ1536" s="917"/>
      <c r="AK1536" s="917"/>
      <c r="AL1536" s="917"/>
      <c r="AM1536" s="917"/>
      <c r="AN1536" s="917"/>
      <c r="AO1536" s="918"/>
      <c r="AP1536" s="935" t="s">
        <v>992</v>
      </c>
      <c r="AQ1536" s="936"/>
      <c r="AR1536" s="936"/>
      <c r="AS1536" s="937"/>
      <c r="AT1536" s="938"/>
      <c r="AU1536" s="939"/>
      <c r="AV1536" s="939"/>
      <c r="AW1536" s="940"/>
    </row>
    <row r="1537" spans="1:49" ht="14.25" hidden="1" customHeight="1">
      <c r="A1537" s="931"/>
      <c r="B1537" s="916"/>
      <c r="C1537" s="917"/>
      <c r="D1537" s="917"/>
      <c r="E1537" s="917"/>
      <c r="F1537" s="917"/>
      <c r="G1537" s="917"/>
      <c r="H1537" s="917"/>
      <c r="I1537" s="917"/>
      <c r="J1537" s="917"/>
      <c r="K1537" s="917"/>
      <c r="L1537" s="917"/>
      <c r="M1537" s="917"/>
      <c r="N1537" s="917"/>
      <c r="O1537" s="917"/>
      <c r="P1537" s="917"/>
      <c r="Q1537" s="917"/>
      <c r="R1537" s="917"/>
      <c r="S1537" s="917"/>
      <c r="T1537" s="917"/>
      <c r="U1537" s="918"/>
      <c r="V1537" s="916"/>
      <c r="W1537" s="917"/>
      <c r="X1537" s="917"/>
      <c r="Y1537" s="917"/>
      <c r="Z1537" s="917"/>
      <c r="AA1537" s="917"/>
      <c r="AB1537" s="917"/>
      <c r="AC1537" s="917"/>
      <c r="AD1537" s="917"/>
      <c r="AE1537" s="917"/>
      <c r="AF1537" s="917"/>
      <c r="AG1537" s="917"/>
      <c r="AH1537" s="917"/>
      <c r="AI1537" s="917"/>
      <c r="AJ1537" s="917"/>
      <c r="AK1537" s="917"/>
      <c r="AL1537" s="917"/>
      <c r="AM1537" s="917"/>
      <c r="AN1537" s="917"/>
      <c r="AO1537" s="918"/>
      <c r="AP1537" s="935"/>
      <c r="AQ1537" s="936"/>
      <c r="AR1537" s="936"/>
      <c r="AS1537" s="937"/>
      <c r="AT1537" s="941"/>
      <c r="AU1537" s="942"/>
      <c r="AV1537" s="942"/>
      <c r="AW1537" s="943"/>
    </row>
    <row r="1538" spans="1:49" ht="14.25" hidden="1" customHeight="1">
      <c r="A1538" s="931"/>
      <c r="B1538" s="916"/>
      <c r="C1538" s="917"/>
      <c r="D1538" s="917"/>
      <c r="E1538" s="917"/>
      <c r="F1538" s="917"/>
      <c r="G1538" s="917"/>
      <c r="H1538" s="917"/>
      <c r="I1538" s="917"/>
      <c r="J1538" s="917"/>
      <c r="K1538" s="917"/>
      <c r="L1538" s="917"/>
      <c r="M1538" s="917"/>
      <c r="N1538" s="917"/>
      <c r="O1538" s="917"/>
      <c r="P1538" s="917"/>
      <c r="Q1538" s="917"/>
      <c r="R1538" s="917"/>
      <c r="S1538" s="917"/>
      <c r="T1538" s="917"/>
      <c r="U1538" s="918"/>
      <c r="V1538" s="916"/>
      <c r="W1538" s="917"/>
      <c r="X1538" s="917"/>
      <c r="Y1538" s="917"/>
      <c r="Z1538" s="917"/>
      <c r="AA1538" s="917"/>
      <c r="AB1538" s="917"/>
      <c r="AC1538" s="917"/>
      <c r="AD1538" s="917"/>
      <c r="AE1538" s="917"/>
      <c r="AF1538" s="917"/>
      <c r="AG1538" s="917"/>
      <c r="AH1538" s="917"/>
      <c r="AI1538" s="917"/>
      <c r="AJ1538" s="917"/>
      <c r="AK1538" s="917"/>
      <c r="AL1538" s="917"/>
      <c r="AM1538" s="917"/>
      <c r="AN1538" s="917"/>
      <c r="AO1538" s="918"/>
      <c r="AP1538" s="944" t="s">
        <v>993</v>
      </c>
      <c r="AQ1538" s="945"/>
      <c r="AR1538" s="945"/>
      <c r="AS1538" s="945"/>
      <c r="AT1538" s="938"/>
      <c r="AU1538" s="939"/>
      <c r="AV1538" s="939"/>
      <c r="AW1538" s="940"/>
    </row>
    <row r="1539" spans="1:49" ht="14.25" hidden="1" customHeight="1">
      <c r="A1539" s="931"/>
      <c r="B1539" s="916"/>
      <c r="C1539" s="917"/>
      <c r="D1539" s="917"/>
      <c r="E1539" s="917"/>
      <c r="F1539" s="917"/>
      <c r="G1539" s="917"/>
      <c r="H1539" s="917"/>
      <c r="I1539" s="917"/>
      <c r="J1539" s="917"/>
      <c r="K1539" s="917"/>
      <c r="L1539" s="917"/>
      <c r="M1539" s="917"/>
      <c r="N1539" s="917"/>
      <c r="O1539" s="917"/>
      <c r="P1539" s="917"/>
      <c r="Q1539" s="917"/>
      <c r="R1539" s="917"/>
      <c r="S1539" s="917"/>
      <c r="T1539" s="917"/>
      <c r="U1539" s="918"/>
      <c r="V1539" s="916"/>
      <c r="W1539" s="917"/>
      <c r="X1539" s="917"/>
      <c r="Y1539" s="917"/>
      <c r="Z1539" s="917"/>
      <c r="AA1539" s="917"/>
      <c r="AB1539" s="917"/>
      <c r="AC1539" s="917"/>
      <c r="AD1539" s="917"/>
      <c r="AE1539" s="917"/>
      <c r="AF1539" s="917"/>
      <c r="AG1539" s="917"/>
      <c r="AH1539" s="917"/>
      <c r="AI1539" s="917"/>
      <c r="AJ1539" s="917"/>
      <c r="AK1539" s="917"/>
      <c r="AL1539" s="917"/>
      <c r="AM1539" s="917"/>
      <c r="AN1539" s="917"/>
      <c r="AO1539" s="918"/>
      <c r="AP1539" s="944"/>
      <c r="AQ1539" s="945"/>
      <c r="AR1539" s="945"/>
      <c r="AS1539" s="945"/>
      <c r="AT1539" s="941"/>
      <c r="AU1539" s="942"/>
      <c r="AV1539" s="942"/>
      <c r="AW1539" s="943"/>
    </row>
    <row r="1540" spans="1:49" ht="14.25" hidden="1" customHeight="1">
      <c r="A1540" s="931"/>
      <c r="B1540" s="919"/>
      <c r="C1540" s="920"/>
      <c r="D1540" s="920"/>
      <c r="E1540" s="920"/>
      <c r="F1540" s="920"/>
      <c r="G1540" s="920"/>
      <c r="H1540" s="920"/>
      <c r="I1540" s="920"/>
      <c r="J1540" s="920"/>
      <c r="K1540" s="920"/>
      <c r="L1540" s="920"/>
      <c r="M1540" s="920"/>
      <c r="N1540" s="920"/>
      <c r="O1540" s="920"/>
      <c r="P1540" s="920"/>
      <c r="Q1540" s="920"/>
      <c r="R1540" s="920"/>
      <c r="S1540" s="920"/>
      <c r="T1540" s="920"/>
      <c r="U1540" s="921"/>
      <c r="V1540" s="919"/>
      <c r="W1540" s="920"/>
      <c r="X1540" s="920"/>
      <c r="Y1540" s="920"/>
      <c r="Z1540" s="920"/>
      <c r="AA1540" s="920"/>
      <c r="AB1540" s="920"/>
      <c r="AC1540" s="920"/>
      <c r="AD1540" s="920"/>
      <c r="AE1540" s="920"/>
      <c r="AF1540" s="920"/>
      <c r="AG1540" s="920"/>
      <c r="AH1540" s="920"/>
      <c r="AI1540" s="920"/>
      <c r="AJ1540" s="920"/>
      <c r="AK1540" s="920"/>
      <c r="AL1540" s="920"/>
      <c r="AM1540" s="920"/>
      <c r="AN1540" s="920"/>
      <c r="AO1540" s="921"/>
      <c r="AP1540" s="946" t="str">
        <f t="array" aca="1" ref="AP1540" ca="1">IF(RepairsPhotoIdentifier216="","",IF(INDIRECT("PropertyInspectionCatagoryPhoto"&amp;RIGHT("0"&amp;RepairsPhotoIdentifier216,2))="","",INDIRECT("PropertyInspectionCatagoryPhoto"&amp;RIGHT("0"&amp;RepairsPhotoIdentifier216,2))))</f>
        <v/>
      </c>
      <c r="AQ1540" s="962"/>
      <c r="AR1540" s="962"/>
      <c r="AS1540" s="962"/>
      <c r="AT1540" s="962"/>
      <c r="AU1540" s="962"/>
      <c r="AV1540" s="962"/>
      <c r="AW1540" s="963"/>
    </row>
    <row r="1541" spans="1:49" ht="14.25" hidden="1" customHeight="1">
      <c r="A1541" s="931">
        <v>217</v>
      </c>
      <c r="B1541" s="913"/>
      <c r="C1541" s="914"/>
      <c r="D1541" s="914"/>
      <c r="E1541" s="914"/>
      <c r="F1541" s="914"/>
      <c r="G1541" s="914"/>
      <c r="H1541" s="914"/>
      <c r="I1541" s="914"/>
      <c r="J1541" s="914"/>
      <c r="K1541" s="914"/>
      <c r="L1541" s="914"/>
      <c r="M1541" s="914"/>
      <c r="N1541" s="914"/>
      <c r="O1541" s="914"/>
      <c r="P1541" s="914"/>
      <c r="Q1541" s="914"/>
      <c r="R1541" s="914"/>
      <c r="S1541" s="914"/>
      <c r="T1541" s="914"/>
      <c r="U1541" s="915"/>
      <c r="V1541" s="913"/>
      <c r="W1541" s="914"/>
      <c r="X1541" s="914"/>
      <c r="Y1541" s="914"/>
      <c r="Z1541" s="914"/>
      <c r="AA1541" s="914"/>
      <c r="AB1541" s="914"/>
      <c r="AC1541" s="914"/>
      <c r="AD1541" s="914"/>
      <c r="AE1541" s="914"/>
      <c r="AF1541" s="914"/>
      <c r="AG1541" s="914"/>
      <c r="AH1541" s="914"/>
      <c r="AI1541" s="914"/>
      <c r="AJ1541" s="914"/>
      <c r="AK1541" s="914"/>
      <c r="AL1541" s="914"/>
      <c r="AM1541" s="914"/>
      <c r="AN1541" s="914"/>
      <c r="AO1541" s="915"/>
      <c r="AP1541" s="450" t="s">
        <v>990</v>
      </c>
      <c r="AQ1541" s="451"/>
      <c r="AR1541" s="451"/>
      <c r="AS1541" s="452"/>
      <c r="AT1541" s="932"/>
      <c r="AU1541" s="933"/>
      <c r="AV1541" s="933"/>
      <c r="AW1541" s="934"/>
    </row>
    <row r="1542" spans="1:49" ht="14.25" hidden="1" customHeight="1">
      <c r="A1542" s="931"/>
      <c r="B1542" s="916"/>
      <c r="C1542" s="917"/>
      <c r="D1542" s="917"/>
      <c r="E1542" s="917"/>
      <c r="F1542" s="917"/>
      <c r="G1542" s="917"/>
      <c r="H1542" s="917"/>
      <c r="I1542" s="917"/>
      <c r="J1542" s="917"/>
      <c r="K1542" s="917"/>
      <c r="L1542" s="917"/>
      <c r="M1542" s="917"/>
      <c r="N1542" s="917"/>
      <c r="O1542" s="917"/>
      <c r="P1542" s="917"/>
      <c r="Q1542" s="917"/>
      <c r="R1542" s="917"/>
      <c r="S1542" s="917"/>
      <c r="T1542" s="917"/>
      <c r="U1542" s="918"/>
      <c r="V1542" s="916"/>
      <c r="W1542" s="917"/>
      <c r="X1542" s="917"/>
      <c r="Y1542" s="917"/>
      <c r="Z1542" s="917"/>
      <c r="AA1542" s="917"/>
      <c r="AB1542" s="917"/>
      <c r="AC1542" s="917"/>
      <c r="AD1542" s="917"/>
      <c r="AE1542" s="917"/>
      <c r="AF1542" s="917"/>
      <c r="AG1542" s="917"/>
      <c r="AH1542" s="917"/>
      <c r="AI1542" s="917"/>
      <c r="AJ1542" s="917"/>
      <c r="AK1542" s="917"/>
      <c r="AL1542" s="917"/>
      <c r="AM1542" s="917"/>
      <c r="AN1542" s="917"/>
      <c r="AO1542" s="918"/>
      <c r="AP1542" s="453" t="s">
        <v>994</v>
      </c>
      <c r="AQ1542" s="262"/>
      <c r="AR1542" s="262"/>
      <c r="AS1542" s="262"/>
      <c r="AT1542" s="910"/>
      <c r="AU1542" s="911"/>
      <c r="AV1542" s="911"/>
      <c r="AW1542" s="912"/>
    </row>
    <row r="1543" spans="1:49" ht="14.25" hidden="1" customHeight="1">
      <c r="A1543" s="931"/>
      <c r="B1543" s="916"/>
      <c r="C1543" s="917"/>
      <c r="D1543" s="917"/>
      <c r="E1543" s="917"/>
      <c r="F1543" s="917"/>
      <c r="G1543" s="917"/>
      <c r="H1543" s="917"/>
      <c r="I1543" s="917"/>
      <c r="J1543" s="917"/>
      <c r="K1543" s="917"/>
      <c r="L1543" s="917"/>
      <c r="M1543" s="917"/>
      <c r="N1543" s="917"/>
      <c r="O1543" s="917"/>
      <c r="P1543" s="917"/>
      <c r="Q1543" s="917"/>
      <c r="R1543" s="917"/>
      <c r="S1543" s="917"/>
      <c r="T1543" s="917"/>
      <c r="U1543" s="918"/>
      <c r="V1543" s="916"/>
      <c r="W1543" s="917"/>
      <c r="X1543" s="917"/>
      <c r="Y1543" s="917"/>
      <c r="Z1543" s="917"/>
      <c r="AA1543" s="917"/>
      <c r="AB1543" s="917"/>
      <c r="AC1543" s="917"/>
      <c r="AD1543" s="917"/>
      <c r="AE1543" s="917"/>
      <c r="AF1543" s="917"/>
      <c r="AG1543" s="917"/>
      <c r="AH1543" s="917"/>
      <c r="AI1543" s="917"/>
      <c r="AJ1543" s="917"/>
      <c r="AK1543" s="917"/>
      <c r="AL1543" s="917"/>
      <c r="AM1543" s="917"/>
      <c r="AN1543" s="917"/>
      <c r="AO1543" s="918"/>
      <c r="AP1543" s="935" t="s">
        <v>992</v>
      </c>
      <c r="AQ1543" s="936"/>
      <c r="AR1543" s="936"/>
      <c r="AS1543" s="937"/>
      <c r="AT1543" s="938"/>
      <c r="AU1543" s="939"/>
      <c r="AV1543" s="939"/>
      <c r="AW1543" s="940"/>
    </row>
    <row r="1544" spans="1:49" ht="14.25" hidden="1" customHeight="1">
      <c r="A1544" s="931"/>
      <c r="B1544" s="916"/>
      <c r="C1544" s="917"/>
      <c r="D1544" s="917"/>
      <c r="E1544" s="917"/>
      <c r="F1544" s="917"/>
      <c r="G1544" s="917"/>
      <c r="H1544" s="917"/>
      <c r="I1544" s="917"/>
      <c r="J1544" s="917"/>
      <c r="K1544" s="917"/>
      <c r="L1544" s="917"/>
      <c r="M1544" s="917"/>
      <c r="N1544" s="917"/>
      <c r="O1544" s="917"/>
      <c r="P1544" s="917"/>
      <c r="Q1544" s="917"/>
      <c r="R1544" s="917"/>
      <c r="S1544" s="917"/>
      <c r="T1544" s="917"/>
      <c r="U1544" s="918"/>
      <c r="V1544" s="916"/>
      <c r="W1544" s="917"/>
      <c r="X1544" s="917"/>
      <c r="Y1544" s="917"/>
      <c r="Z1544" s="917"/>
      <c r="AA1544" s="917"/>
      <c r="AB1544" s="917"/>
      <c r="AC1544" s="917"/>
      <c r="AD1544" s="917"/>
      <c r="AE1544" s="917"/>
      <c r="AF1544" s="917"/>
      <c r="AG1544" s="917"/>
      <c r="AH1544" s="917"/>
      <c r="AI1544" s="917"/>
      <c r="AJ1544" s="917"/>
      <c r="AK1544" s="917"/>
      <c r="AL1544" s="917"/>
      <c r="AM1544" s="917"/>
      <c r="AN1544" s="917"/>
      <c r="AO1544" s="918"/>
      <c r="AP1544" s="935"/>
      <c r="AQ1544" s="936"/>
      <c r="AR1544" s="936"/>
      <c r="AS1544" s="937"/>
      <c r="AT1544" s="941"/>
      <c r="AU1544" s="942"/>
      <c r="AV1544" s="942"/>
      <c r="AW1544" s="943"/>
    </row>
    <row r="1545" spans="1:49" ht="14.25" hidden="1" customHeight="1">
      <c r="A1545" s="931"/>
      <c r="B1545" s="916"/>
      <c r="C1545" s="917"/>
      <c r="D1545" s="917"/>
      <c r="E1545" s="917"/>
      <c r="F1545" s="917"/>
      <c r="G1545" s="917"/>
      <c r="H1545" s="917"/>
      <c r="I1545" s="917"/>
      <c r="J1545" s="917"/>
      <c r="K1545" s="917"/>
      <c r="L1545" s="917"/>
      <c r="M1545" s="917"/>
      <c r="N1545" s="917"/>
      <c r="O1545" s="917"/>
      <c r="P1545" s="917"/>
      <c r="Q1545" s="917"/>
      <c r="R1545" s="917"/>
      <c r="S1545" s="917"/>
      <c r="T1545" s="917"/>
      <c r="U1545" s="918"/>
      <c r="V1545" s="916"/>
      <c r="W1545" s="917"/>
      <c r="X1545" s="917"/>
      <c r="Y1545" s="917"/>
      <c r="Z1545" s="917"/>
      <c r="AA1545" s="917"/>
      <c r="AB1545" s="917"/>
      <c r="AC1545" s="917"/>
      <c r="AD1545" s="917"/>
      <c r="AE1545" s="917"/>
      <c r="AF1545" s="917"/>
      <c r="AG1545" s="917"/>
      <c r="AH1545" s="917"/>
      <c r="AI1545" s="917"/>
      <c r="AJ1545" s="917"/>
      <c r="AK1545" s="917"/>
      <c r="AL1545" s="917"/>
      <c r="AM1545" s="917"/>
      <c r="AN1545" s="917"/>
      <c r="AO1545" s="918"/>
      <c r="AP1545" s="944" t="s">
        <v>993</v>
      </c>
      <c r="AQ1545" s="945"/>
      <c r="AR1545" s="945"/>
      <c r="AS1545" s="945"/>
      <c r="AT1545" s="938"/>
      <c r="AU1545" s="939"/>
      <c r="AV1545" s="939"/>
      <c r="AW1545" s="940"/>
    </row>
    <row r="1546" spans="1:49" ht="14.25" hidden="1" customHeight="1">
      <c r="A1546" s="931"/>
      <c r="B1546" s="916"/>
      <c r="C1546" s="917"/>
      <c r="D1546" s="917"/>
      <c r="E1546" s="917"/>
      <c r="F1546" s="917"/>
      <c r="G1546" s="917"/>
      <c r="H1546" s="917"/>
      <c r="I1546" s="917"/>
      <c r="J1546" s="917"/>
      <c r="K1546" s="917"/>
      <c r="L1546" s="917"/>
      <c r="M1546" s="917"/>
      <c r="N1546" s="917"/>
      <c r="O1546" s="917"/>
      <c r="P1546" s="917"/>
      <c r="Q1546" s="917"/>
      <c r="R1546" s="917"/>
      <c r="S1546" s="917"/>
      <c r="T1546" s="917"/>
      <c r="U1546" s="918"/>
      <c r="V1546" s="916"/>
      <c r="W1546" s="917"/>
      <c r="X1546" s="917"/>
      <c r="Y1546" s="917"/>
      <c r="Z1546" s="917"/>
      <c r="AA1546" s="917"/>
      <c r="AB1546" s="917"/>
      <c r="AC1546" s="917"/>
      <c r="AD1546" s="917"/>
      <c r="AE1546" s="917"/>
      <c r="AF1546" s="917"/>
      <c r="AG1546" s="917"/>
      <c r="AH1546" s="917"/>
      <c r="AI1546" s="917"/>
      <c r="AJ1546" s="917"/>
      <c r="AK1546" s="917"/>
      <c r="AL1546" s="917"/>
      <c r="AM1546" s="917"/>
      <c r="AN1546" s="917"/>
      <c r="AO1546" s="918"/>
      <c r="AP1546" s="944"/>
      <c r="AQ1546" s="945"/>
      <c r="AR1546" s="945"/>
      <c r="AS1546" s="945"/>
      <c r="AT1546" s="941"/>
      <c r="AU1546" s="942"/>
      <c r="AV1546" s="942"/>
      <c r="AW1546" s="943"/>
    </row>
    <row r="1547" spans="1:49" ht="14.25" hidden="1" customHeight="1">
      <c r="A1547" s="931"/>
      <c r="B1547" s="919"/>
      <c r="C1547" s="920"/>
      <c r="D1547" s="920"/>
      <c r="E1547" s="920"/>
      <c r="F1547" s="920"/>
      <c r="G1547" s="920"/>
      <c r="H1547" s="920"/>
      <c r="I1547" s="920"/>
      <c r="J1547" s="920"/>
      <c r="K1547" s="920"/>
      <c r="L1547" s="920"/>
      <c r="M1547" s="920"/>
      <c r="N1547" s="920"/>
      <c r="O1547" s="920"/>
      <c r="P1547" s="920"/>
      <c r="Q1547" s="920"/>
      <c r="R1547" s="920"/>
      <c r="S1547" s="920"/>
      <c r="T1547" s="920"/>
      <c r="U1547" s="921"/>
      <c r="V1547" s="919"/>
      <c r="W1547" s="920"/>
      <c r="X1547" s="920"/>
      <c r="Y1547" s="920"/>
      <c r="Z1547" s="920"/>
      <c r="AA1547" s="920"/>
      <c r="AB1547" s="920"/>
      <c r="AC1547" s="920"/>
      <c r="AD1547" s="920"/>
      <c r="AE1547" s="920"/>
      <c r="AF1547" s="920"/>
      <c r="AG1547" s="920"/>
      <c r="AH1547" s="920"/>
      <c r="AI1547" s="920"/>
      <c r="AJ1547" s="920"/>
      <c r="AK1547" s="920"/>
      <c r="AL1547" s="920"/>
      <c r="AM1547" s="920"/>
      <c r="AN1547" s="920"/>
      <c r="AO1547" s="921"/>
      <c r="AP1547" s="946" t="str">
        <f t="array" aca="1" ref="AP1547" ca="1">IF(RepairsPhotoIdentifier217="","",IF(INDIRECT("PropertyInspectionCatagoryPhoto"&amp;RIGHT("0"&amp;RepairsPhotoIdentifier217,2))="","",INDIRECT("PropertyInspectionCatagoryPhoto"&amp;RIGHT("0"&amp;RepairsPhotoIdentifier217,2))))</f>
        <v/>
      </c>
      <c r="AQ1547" s="962"/>
      <c r="AR1547" s="962"/>
      <c r="AS1547" s="962"/>
      <c r="AT1547" s="962"/>
      <c r="AU1547" s="962"/>
      <c r="AV1547" s="962"/>
      <c r="AW1547" s="963"/>
    </row>
    <row r="1548" spans="1:49" ht="14.25" hidden="1" customHeight="1">
      <c r="A1548" s="931">
        <v>218</v>
      </c>
      <c r="B1548" s="913"/>
      <c r="C1548" s="914"/>
      <c r="D1548" s="914"/>
      <c r="E1548" s="914"/>
      <c r="F1548" s="914"/>
      <c r="G1548" s="914"/>
      <c r="H1548" s="914"/>
      <c r="I1548" s="914"/>
      <c r="J1548" s="914"/>
      <c r="K1548" s="914"/>
      <c r="L1548" s="914"/>
      <c r="M1548" s="914"/>
      <c r="N1548" s="914"/>
      <c r="O1548" s="914"/>
      <c r="P1548" s="914"/>
      <c r="Q1548" s="914"/>
      <c r="R1548" s="914"/>
      <c r="S1548" s="914"/>
      <c r="T1548" s="914"/>
      <c r="U1548" s="915"/>
      <c r="V1548" s="913"/>
      <c r="W1548" s="914"/>
      <c r="X1548" s="914"/>
      <c r="Y1548" s="914"/>
      <c r="Z1548" s="914"/>
      <c r="AA1548" s="914"/>
      <c r="AB1548" s="914"/>
      <c r="AC1548" s="914"/>
      <c r="AD1548" s="914"/>
      <c r="AE1548" s="914"/>
      <c r="AF1548" s="914"/>
      <c r="AG1548" s="914"/>
      <c r="AH1548" s="914"/>
      <c r="AI1548" s="914"/>
      <c r="AJ1548" s="914"/>
      <c r="AK1548" s="914"/>
      <c r="AL1548" s="914"/>
      <c r="AM1548" s="914"/>
      <c r="AN1548" s="914"/>
      <c r="AO1548" s="915"/>
      <c r="AP1548" s="450" t="s">
        <v>990</v>
      </c>
      <c r="AQ1548" s="451"/>
      <c r="AR1548" s="451"/>
      <c r="AS1548" s="452"/>
      <c r="AT1548" s="932"/>
      <c r="AU1548" s="933"/>
      <c r="AV1548" s="933"/>
      <c r="AW1548" s="934"/>
    </row>
    <row r="1549" spans="1:49" ht="14.25" hidden="1" customHeight="1">
      <c r="A1549" s="931"/>
      <c r="B1549" s="916"/>
      <c r="C1549" s="917"/>
      <c r="D1549" s="917"/>
      <c r="E1549" s="917"/>
      <c r="F1549" s="917"/>
      <c r="G1549" s="917"/>
      <c r="H1549" s="917"/>
      <c r="I1549" s="917"/>
      <c r="J1549" s="917"/>
      <c r="K1549" s="917"/>
      <c r="L1549" s="917"/>
      <c r="M1549" s="917"/>
      <c r="N1549" s="917"/>
      <c r="O1549" s="917"/>
      <c r="P1549" s="917"/>
      <c r="Q1549" s="917"/>
      <c r="R1549" s="917"/>
      <c r="S1549" s="917"/>
      <c r="T1549" s="917"/>
      <c r="U1549" s="918"/>
      <c r="V1549" s="916"/>
      <c r="W1549" s="917"/>
      <c r="X1549" s="917"/>
      <c r="Y1549" s="917"/>
      <c r="Z1549" s="917"/>
      <c r="AA1549" s="917"/>
      <c r="AB1549" s="917"/>
      <c r="AC1549" s="917"/>
      <c r="AD1549" s="917"/>
      <c r="AE1549" s="917"/>
      <c r="AF1549" s="917"/>
      <c r="AG1549" s="917"/>
      <c r="AH1549" s="917"/>
      <c r="AI1549" s="917"/>
      <c r="AJ1549" s="917"/>
      <c r="AK1549" s="917"/>
      <c r="AL1549" s="917"/>
      <c r="AM1549" s="917"/>
      <c r="AN1549" s="917"/>
      <c r="AO1549" s="918"/>
      <c r="AP1549" s="453" t="s">
        <v>991</v>
      </c>
      <c r="AQ1549" s="262"/>
      <c r="AR1549" s="262"/>
      <c r="AS1549" s="262"/>
      <c r="AT1549" s="910"/>
      <c r="AU1549" s="911"/>
      <c r="AV1549" s="911"/>
      <c r="AW1549" s="912"/>
    </row>
    <row r="1550" spans="1:49" ht="14.25" hidden="1" customHeight="1">
      <c r="A1550" s="931"/>
      <c r="B1550" s="916"/>
      <c r="C1550" s="917"/>
      <c r="D1550" s="917"/>
      <c r="E1550" s="917"/>
      <c r="F1550" s="917"/>
      <c r="G1550" s="917"/>
      <c r="H1550" s="917"/>
      <c r="I1550" s="917"/>
      <c r="J1550" s="917"/>
      <c r="K1550" s="917"/>
      <c r="L1550" s="917"/>
      <c r="M1550" s="917"/>
      <c r="N1550" s="917"/>
      <c r="O1550" s="917"/>
      <c r="P1550" s="917"/>
      <c r="Q1550" s="917"/>
      <c r="R1550" s="917"/>
      <c r="S1550" s="917"/>
      <c r="T1550" s="917"/>
      <c r="U1550" s="918"/>
      <c r="V1550" s="916"/>
      <c r="W1550" s="917"/>
      <c r="X1550" s="917"/>
      <c r="Y1550" s="917"/>
      <c r="Z1550" s="917"/>
      <c r="AA1550" s="917"/>
      <c r="AB1550" s="917"/>
      <c r="AC1550" s="917"/>
      <c r="AD1550" s="917"/>
      <c r="AE1550" s="917"/>
      <c r="AF1550" s="917"/>
      <c r="AG1550" s="917"/>
      <c r="AH1550" s="917"/>
      <c r="AI1550" s="917"/>
      <c r="AJ1550" s="917"/>
      <c r="AK1550" s="917"/>
      <c r="AL1550" s="917"/>
      <c r="AM1550" s="917"/>
      <c r="AN1550" s="917"/>
      <c r="AO1550" s="918"/>
      <c r="AP1550" s="935" t="s">
        <v>992</v>
      </c>
      <c r="AQ1550" s="936"/>
      <c r="AR1550" s="936"/>
      <c r="AS1550" s="937"/>
      <c r="AT1550" s="938"/>
      <c r="AU1550" s="939"/>
      <c r="AV1550" s="939"/>
      <c r="AW1550" s="940"/>
    </row>
    <row r="1551" spans="1:49" ht="14.25" hidden="1" customHeight="1">
      <c r="A1551" s="931"/>
      <c r="B1551" s="916"/>
      <c r="C1551" s="917"/>
      <c r="D1551" s="917"/>
      <c r="E1551" s="917"/>
      <c r="F1551" s="917"/>
      <c r="G1551" s="917"/>
      <c r="H1551" s="917"/>
      <c r="I1551" s="917"/>
      <c r="J1551" s="917"/>
      <c r="K1551" s="917"/>
      <c r="L1551" s="917"/>
      <c r="M1551" s="917"/>
      <c r="N1551" s="917"/>
      <c r="O1551" s="917"/>
      <c r="P1551" s="917"/>
      <c r="Q1551" s="917"/>
      <c r="R1551" s="917"/>
      <c r="S1551" s="917"/>
      <c r="T1551" s="917"/>
      <c r="U1551" s="918"/>
      <c r="V1551" s="916"/>
      <c r="W1551" s="917"/>
      <c r="X1551" s="917"/>
      <c r="Y1551" s="917"/>
      <c r="Z1551" s="917"/>
      <c r="AA1551" s="917"/>
      <c r="AB1551" s="917"/>
      <c r="AC1551" s="917"/>
      <c r="AD1551" s="917"/>
      <c r="AE1551" s="917"/>
      <c r="AF1551" s="917"/>
      <c r="AG1551" s="917"/>
      <c r="AH1551" s="917"/>
      <c r="AI1551" s="917"/>
      <c r="AJ1551" s="917"/>
      <c r="AK1551" s="917"/>
      <c r="AL1551" s="917"/>
      <c r="AM1551" s="917"/>
      <c r="AN1551" s="917"/>
      <c r="AO1551" s="918"/>
      <c r="AP1551" s="935"/>
      <c r="AQ1551" s="936"/>
      <c r="AR1551" s="936"/>
      <c r="AS1551" s="937"/>
      <c r="AT1551" s="941"/>
      <c r="AU1551" s="942"/>
      <c r="AV1551" s="942"/>
      <c r="AW1551" s="943"/>
    </row>
    <row r="1552" spans="1:49" ht="14.25" hidden="1" customHeight="1">
      <c r="A1552" s="931"/>
      <c r="B1552" s="916"/>
      <c r="C1552" s="917"/>
      <c r="D1552" s="917"/>
      <c r="E1552" s="917"/>
      <c r="F1552" s="917"/>
      <c r="G1552" s="917"/>
      <c r="H1552" s="917"/>
      <c r="I1552" s="917"/>
      <c r="J1552" s="917"/>
      <c r="K1552" s="917"/>
      <c r="L1552" s="917"/>
      <c r="M1552" s="917"/>
      <c r="N1552" s="917"/>
      <c r="O1552" s="917"/>
      <c r="P1552" s="917"/>
      <c r="Q1552" s="917"/>
      <c r="R1552" s="917"/>
      <c r="S1552" s="917"/>
      <c r="T1552" s="917"/>
      <c r="U1552" s="918"/>
      <c r="V1552" s="916"/>
      <c r="W1552" s="917"/>
      <c r="X1552" s="917"/>
      <c r="Y1552" s="917"/>
      <c r="Z1552" s="917"/>
      <c r="AA1552" s="917"/>
      <c r="AB1552" s="917"/>
      <c r="AC1552" s="917"/>
      <c r="AD1552" s="917"/>
      <c r="AE1552" s="917"/>
      <c r="AF1552" s="917"/>
      <c r="AG1552" s="917"/>
      <c r="AH1552" s="917"/>
      <c r="AI1552" s="917"/>
      <c r="AJ1552" s="917"/>
      <c r="AK1552" s="917"/>
      <c r="AL1552" s="917"/>
      <c r="AM1552" s="917"/>
      <c r="AN1552" s="917"/>
      <c r="AO1552" s="918"/>
      <c r="AP1552" s="944" t="s">
        <v>993</v>
      </c>
      <c r="AQ1552" s="945"/>
      <c r="AR1552" s="945"/>
      <c r="AS1552" s="945"/>
      <c r="AT1552" s="938"/>
      <c r="AU1552" s="939"/>
      <c r="AV1552" s="939"/>
      <c r="AW1552" s="940"/>
    </row>
    <row r="1553" spans="1:49" ht="14.25" hidden="1" customHeight="1">
      <c r="A1553" s="931"/>
      <c r="B1553" s="916"/>
      <c r="C1553" s="917"/>
      <c r="D1553" s="917"/>
      <c r="E1553" s="917"/>
      <c r="F1553" s="917"/>
      <c r="G1553" s="917"/>
      <c r="H1553" s="917"/>
      <c r="I1553" s="917"/>
      <c r="J1553" s="917"/>
      <c r="K1553" s="917"/>
      <c r="L1553" s="917"/>
      <c r="M1553" s="917"/>
      <c r="N1553" s="917"/>
      <c r="O1553" s="917"/>
      <c r="P1553" s="917"/>
      <c r="Q1553" s="917"/>
      <c r="R1553" s="917"/>
      <c r="S1553" s="917"/>
      <c r="T1553" s="917"/>
      <c r="U1553" s="918"/>
      <c r="V1553" s="916"/>
      <c r="W1553" s="917"/>
      <c r="X1553" s="917"/>
      <c r="Y1553" s="917"/>
      <c r="Z1553" s="917"/>
      <c r="AA1553" s="917"/>
      <c r="AB1553" s="917"/>
      <c r="AC1553" s="917"/>
      <c r="AD1553" s="917"/>
      <c r="AE1553" s="917"/>
      <c r="AF1553" s="917"/>
      <c r="AG1553" s="917"/>
      <c r="AH1553" s="917"/>
      <c r="AI1553" s="917"/>
      <c r="AJ1553" s="917"/>
      <c r="AK1553" s="917"/>
      <c r="AL1553" s="917"/>
      <c r="AM1553" s="917"/>
      <c r="AN1553" s="917"/>
      <c r="AO1553" s="918"/>
      <c r="AP1553" s="944"/>
      <c r="AQ1553" s="945"/>
      <c r="AR1553" s="945"/>
      <c r="AS1553" s="945"/>
      <c r="AT1553" s="941"/>
      <c r="AU1553" s="942"/>
      <c r="AV1553" s="942"/>
      <c r="AW1553" s="943"/>
    </row>
    <row r="1554" spans="1:49" ht="14.25" hidden="1" customHeight="1">
      <c r="A1554" s="931"/>
      <c r="B1554" s="919"/>
      <c r="C1554" s="920"/>
      <c r="D1554" s="920"/>
      <c r="E1554" s="920"/>
      <c r="F1554" s="920"/>
      <c r="G1554" s="920"/>
      <c r="H1554" s="920"/>
      <c r="I1554" s="920"/>
      <c r="J1554" s="920"/>
      <c r="K1554" s="920"/>
      <c r="L1554" s="920"/>
      <c r="M1554" s="920"/>
      <c r="N1554" s="920"/>
      <c r="O1554" s="920"/>
      <c r="P1554" s="920"/>
      <c r="Q1554" s="920"/>
      <c r="R1554" s="920"/>
      <c r="S1554" s="920"/>
      <c r="T1554" s="920"/>
      <c r="U1554" s="921"/>
      <c r="V1554" s="919"/>
      <c r="W1554" s="920"/>
      <c r="X1554" s="920"/>
      <c r="Y1554" s="920"/>
      <c r="Z1554" s="920"/>
      <c r="AA1554" s="920"/>
      <c r="AB1554" s="920"/>
      <c r="AC1554" s="920"/>
      <c r="AD1554" s="920"/>
      <c r="AE1554" s="920"/>
      <c r="AF1554" s="920"/>
      <c r="AG1554" s="920"/>
      <c r="AH1554" s="920"/>
      <c r="AI1554" s="920"/>
      <c r="AJ1554" s="920"/>
      <c r="AK1554" s="920"/>
      <c r="AL1554" s="920"/>
      <c r="AM1554" s="920"/>
      <c r="AN1554" s="920"/>
      <c r="AO1554" s="921"/>
      <c r="AP1554" s="946" t="str">
        <f t="array" aca="1" ref="AP1554" ca="1">IF(RepairsPhotoIdentifier218="","",IF(INDIRECT("PropertyInspectionCatagoryPhoto"&amp;RIGHT("0"&amp;RepairsPhotoIdentifier218,2))="","",INDIRECT("PropertyInspectionCatagoryPhoto"&amp;RIGHT("0"&amp;RepairsPhotoIdentifier218,2))))</f>
        <v/>
      </c>
      <c r="AQ1554" s="962"/>
      <c r="AR1554" s="962"/>
      <c r="AS1554" s="962"/>
      <c r="AT1554" s="962"/>
      <c r="AU1554" s="962"/>
      <c r="AV1554" s="962"/>
      <c r="AW1554" s="963"/>
    </row>
    <row r="1555" spans="1:49" ht="14.25" hidden="1" customHeight="1">
      <c r="A1555" s="931">
        <v>219</v>
      </c>
      <c r="B1555" s="913"/>
      <c r="C1555" s="914"/>
      <c r="D1555" s="914"/>
      <c r="E1555" s="914"/>
      <c r="F1555" s="914"/>
      <c r="G1555" s="914"/>
      <c r="H1555" s="914"/>
      <c r="I1555" s="914"/>
      <c r="J1555" s="914"/>
      <c r="K1555" s="914"/>
      <c r="L1555" s="914"/>
      <c r="M1555" s="914"/>
      <c r="N1555" s="914"/>
      <c r="O1555" s="914"/>
      <c r="P1555" s="914"/>
      <c r="Q1555" s="914"/>
      <c r="R1555" s="914"/>
      <c r="S1555" s="914"/>
      <c r="T1555" s="914"/>
      <c r="U1555" s="915"/>
      <c r="V1555" s="913"/>
      <c r="W1555" s="914"/>
      <c r="X1555" s="914"/>
      <c r="Y1555" s="914"/>
      <c r="Z1555" s="914"/>
      <c r="AA1555" s="914"/>
      <c r="AB1555" s="914"/>
      <c r="AC1555" s="914"/>
      <c r="AD1555" s="914"/>
      <c r="AE1555" s="914"/>
      <c r="AF1555" s="914"/>
      <c r="AG1555" s="914"/>
      <c r="AH1555" s="914"/>
      <c r="AI1555" s="914"/>
      <c r="AJ1555" s="914"/>
      <c r="AK1555" s="914"/>
      <c r="AL1555" s="914"/>
      <c r="AM1555" s="914"/>
      <c r="AN1555" s="914"/>
      <c r="AO1555" s="915"/>
      <c r="AP1555" s="450" t="s">
        <v>990</v>
      </c>
      <c r="AQ1555" s="451"/>
      <c r="AR1555" s="451"/>
      <c r="AS1555" s="452"/>
      <c r="AT1555" s="932"/>
      <c r="AU1555" s="933"/>
      <c r="AV1555" s="933"/>
      <c r="AW1555" s="934"/>
    </row>
    <row r="1556" spans="1:49" ht="14.25" hidden="1" customHeight="1">
      <c r="A1556" s="931"/>
      <c r="B1556" s="916"/>
      <c r="C1556" s="917"/>
      <c r="D1556" s="917"/>
      <c r="E1556" s="917"/>
      <c r="F1556" s="917"/>
      <c r="G1556" s="917"/>
      <c r="H1556" s="917"/>
      <c r="I1556" s="917"/>
      <c r="J1556" s="917"/>
      <c r="K1556" s="917"/>
      <c r="L1556" s="917"/>
      <c r="M1556" s="917"/>
      <c r="N1556" s="917"/>
      <c r="O1556" s="917"/>
      <c r="P1556" s="917"/>
      <c r="Q1556" s="917"/>
      <c r="R1556" s="917"/>
      <c r="S1556" s="917"/>
      <c r="T1556" s="917"/>
      <c r="U1556" s="918"/>
      <c r="V1556" s="916"/>
      <c r="W1556" s="917"/>
      <c r="X1556" s="917"/>
      <c r="Y1556" s="917"/>
      <c r="Z1556" s="917"/>
      <c r="AA1556" s="917"/>
      <c r="AB1556" s="917"/>
      <c r="AC1556" s="917"/>
      <c r="AD1556" s="917"/>
      <c r="AE1556" s="917"/>
      <c r="AF1556" s="917"/>
      <c r="AG1556" s="917"/>
      <c r="AH1556" s="917"/>
      <c r="AI1556" s="917"/>
      <c r="AJ1556" s="917"/>
      <c r="AK1556" s="917"/>
      <c r="AL1556" s="917"/>
      <c r="AM1556" s="917"/>
      <c r="AN1556" s="917"/>
      <c r="AO1556" s="918"/>
      <c r="AP1556" s="453" t="s">
        <v>994</v>
      </c>
      <c r="AQ1556" s="262"/>
      <c r="AR1556" s="262"/>
      <c r="AS1556" s="262"/>
      <c r="AT1556" s="910"/>
      <c r="AU1556" s="911"/>
      <c r="AV1556" s="911"/>
      <c r="AW1556" s="912"/>
    </row>
    <row r="1557" spans="1:49" ht="14.25" hidden="1" customHeight="1">
      <c r="A1557" s="931"/>
      <c r="B1557" s="916"/>
      <c r="C1557" s="917"/>
      <c r="D1557" s="917"/>
      <c r="E1557" s="917"/>
      <c r="F1557" s="917"/>
      <c r="G1557" s="917"/>
      <c r="H1557" s="917"/>
      <c r="I1557" s="917"/>
      <c r="J1557" s="917"/>
      <c r="K1557" s="917"/>
      <c r="L1557" s="917"/>
      <c r="M1557" s="917"/>
      <c r="N1557" s="917"/>
      <c r="O1557" s="917"/>
      <c r="P1557" s="917"/>
      <c r="Q1557" s="917"/>
      <c r="R1557" s="917"/>
      <c r="S1557" s="917"/>
      <c r="T1557" s="917"/>
      <c r="U1557" s="918"/>
      <c r="V1557" s="916"/>
      <c r="W1557" s="917"/>
      <c r="X1557" s="917"/>
      <c r="Y1557" s="917"/>
      <c r="Z1557" s="917"/>
      <c r="AA1557" s="917"/>
      <c r="AB1557" s="917"/>
      <c r="AC1557" s="917"/>
      <c r="AD1557" s="917"/>
      <c r="AE1557" s="917"/>
      <c r="AF1557" s="917"/>
      <c r="AG1557" s="917"/>
      <c r="AH1557" s="917"/>
      <c r="AI1557" s="917"/>
      <c r="AJ1557" s="917"/>
      <c r="AK1557" s="917"/>
      <c r="AL1557" s="917"/>
      <c r="AM1557" s="917"/>
      <c r="AN1557" s="917"/>
      <c r="AO1557" s="918"/>
      <c r="AP1557" s="935" t="s">
        <v>992</v>
      </c>
      <c r="AQ1557" s="936"/>
      <c r="AR1557" s="936"/>
      <c r="AS1557" s="937"/>
      <c r="AT1557" s="938"/>
      <c r="AU1557" s="939"/>
      <c r="AV1557" s="939"/>
      <c r="AW1557" s="940"/>
    </row>
    <row r="1558" spans="1:49" ht="14.25" hidden="1" customHeight="1">
      <c r="A1558" s="931"/>
      <c r="B1558" s="916"/>
      <c r="C1558" s="917"/>
      <c r="D1558" s="917"/>
      <c r="E1558" s="917"/>
      <c r="F1558" s="917"/>
      <c r="G1558" s="917"/>
      <c r="H1558" s="917"/>
      <c r="I1558" s="917"/>
      <c r="J1558" s="917"/>
      <c r="K1558" s="917"/>
      <c r="L1558" s="917"/>
      <c r="M1558" s="917"/>
      <c r="N1558" s="917"/>
      <c r="O1558" s="917"/>
      <c r="P1558" s="917"/>
      <c r="Q1558" s="917"/>
      <c r="R1558" s="917"/>
      <c r="S1558" s="917"/>
      <c r="T1558" s="917"/>
      <c r="U1558" s="918"/>
      <c r="V1558" s="916"/>
      <c r="W1558" s="917"/>
      <c r="X1558" s="917"/>
      <c r="Y1558" s="917"/>
      <c r="Z1558" s="917"/>
      <c r="AA1558" s="917"/>
      <c r="AB1558" s="917"/>
      <c r="AC1558" s="917"/>
      <c r="AD1558" s="917"/>
      <c r="AE1558" s="917"/>
      <c r="AF1558" s="917"/>
      <c r="AG1558" s="917"/>
      <c r="AH1558" s="917"/>
      <c r="AI1558" s="917"/>
      <c r="AJ1558" s="917"/>
      <c r="AK1558" s="917"/>
      <c r="AL1558" s="917"/>
      <c r="AM1558" s="917"/>
      <c r="AN1558" s="917"/>
      <c r="AO1558" s="918"/>
      <c r="AP1558" s="935"/>
      <c r="AQ1558" s="936"/>
      <c r="AR1558" s="936"/>
      <c r="AS1558" s="937"/>
      <c r="AT1558" s="941"/>
      <c r="AU1558" s="942"/>
      <c r="AV1558" s="942"/>
      <c r="AW1558" s="943"/>
    </row>
    <row r="1559" spans="1:49" ht="14.25" hidden="1" customHeight="1">
      <c r="A1559" s="931"/>
      <c r="B1559" s="916"/>
      <c r="C1559" s="917"/>
      <c r="D1559" s="917"/>
      <c r="E1559" s="917"/>
      <c r="F1559" s="917"/>
      <c r="G1559" s="917"/>
      <c r="H1559" s="917"/>
      <c r="I1559" s="917"/>
      <c r="J1559" s="917"/>
      <c r="K1559" s="917"/>
      <c r="L1559" s="917"/>
      <c r="M1559" s="917"/>
      <c r="N1559" s="917"/>
      <c r="O1559" s="917"/>
      <c r="P1559" s="917"/>
      <c r="Q1559" s="917"/>
      <c r="R1559" s="917"/>
      <c r="S1559" s="917"/>
      <c r="T1559" s="917"/>
      <c r="U1559" s="918"/>
      <c r="V1559" s="916"/>
      <c r="W1559" s="917"/>
      <c r="X1559" s="917"/>
      <c r="Y1559" s="917"/>
      <c r="Z1559" s="917"/>
      <c r="AA1559" s="917"/>
      <c r="AB1559" s="917"/>
      <c r="AC1559" s="917"/>
      <c r="AD1559" s="917"/>
      <c r="AE1559" s="917"/>
      <c r="AF1559" s="917"/>
      <c r="AG1559" s="917"/>
      <c r="AH1559" s="917"/>
      <c r="AI1559" s="917"/>
      <c r="AJ1559" s="917"/>
      <c r="AK1559" s="917"/>
      <c r="AL1559" s="917"/>
      <c r="AM1559" s="917"/>
      <c r="AN1559" s="917"/>
      <c r="AO1559" s="918"/>
      <c r="AP1559" s="944" t="s">
        <v>993</v>
      </c>
      <c r="AQ1559" s="945"/>
      <c r="AR1559" s="945"/>
      <c r="AS1559" s="945"/>
      <c r="AT1559" s="938"/>
      <c r="AU1559" s="939"/>
      <c r="AV1559" s="939"/>
      <c r="AW1559" s="940"/>
    </row>
    <row r="1560" spans="1:49" ht="14.25" hidden="1" customHeight="1">
      <c r="A1560" s="931"/>
      <c r="B1560" s="916"/>
      <c r="C1560" s="917"/>
      <c r="D1560" s="917"/>
      <c r="E1560" s="917"/>
      <c r="F1560" s="917"/>
      <c r="G1560" s="917"/>
      <c r="H1560" s="917"/>
      <c r="I1560" s="917"/>
      <c r="J1560" s="917"/>
      <c r="K1560" s="917"/>
      <c r="L1560" s="917"/>
      <c r="M1560" s="917"/>
      <c r="N1560" s="917"/>
      <c r="O1560" s="917"/>
      <c r="P1560" s="917"/>
      <c r="Q1560" s="917"/>
      <c r="R1560" s="917"/>
      <c r="S1560" s="917"/>
      <c r="T1560" s="917"/>
      <c r="U1560" s="918"/>
      <c r="V1560" s="916"/>
      <c r="W1560" s="917"/>
      <c r="X1560" s="917"/>
      <c r="Y1560" s="917"/>
      <c r="Z1560" s="917"/>
      <c r="AA1560" s="917"/>
      <c r="AB1560" s="917"/>
      <c r="AC1560" s="917"/>
      <c r="AD1560" s="917"/>
      <c r="AE1560" s="917"/>
      <c r="AF1560" s="917"/>
      <c r="AG1560" s="917"/>
      <c r="AH1560" s="917"/>
      <c r="AI1560" s="917"/>
      <c r="AJ1560" s="917"/>
      <c r="AK1560" s="917"/>
      <c r="AL1560" s="917"/>
      <c r="AM1560" s="917"/>
      <c r="AN1560" s="917"/>
      <c r="AO1560" s="918"/>
      <c r="AP1560" s="944"/>
      <c r="AQ1560" s="945"/>
      <c r="AR1560" s="945"/>
      <c r="AS1560" s="945"/>
      <c r="AT1560" s="941"/>
      <c r="AU1560" s="942"/>
      <c r="AV1560" s="942"/>
      <c r="AW1560" s="943"/>
    </row>
    <row r="1561" spans="1:49" ht="14.25" hidden="1" customHeight="1">
      <c r="A1561" s="931"/>
      <c r="B1561" s="919"/>
      <c r="C1561" s="920"/>
      <c r="D1561" s="920"/>
      <c r="E1561" s="920"/>
      <c r="F1561" s="920"/>
      <c r="G1561" s="920"/>
      <c r="H1561" s="920"/>
      <c r="I1561" s="920"/>
      <c r="J1561" s="920"/>
      <c r="K1561" s="920"/>
      <c r="L1561" s="920"/>
      <c r="M1561" s="920"/>
      <c r="N1561" s="920"/>
      <c r="O1561" s="920"/>
      <c r="P1561" s="920"/>
      <c r="Q1561" s="920"/>
      <c r="R1561" s="920"/>
      <c r="S1561" s="920"/>
      <c r="T1561" s="920"/>
      <c r="U1561" s="921"/>
      <c r="V1561" s="919"/>
      <c r="W1561" s="920"/>
      <c r="X1561" s="920"/>
      <c r="Y1561" s="920"/>
      <c r="Z1561" s="920"/>
      <c r="AA1561" s="920"/>
      <c r="AB1561" s="920"/>
      <c r="AC1561" s="920"/>
      <c r="AD1561" s="920"/>
      <c r="AE1561" s="920"/>
      <c r="AF1561" s="920"/>
      <c r="AG1561" s="920"/>
      <c r="AH1561" s="920"/>
      <c r="AI1561" s="920"/>
      <c r="AJ1561" s="920"/>
      <c r="AK1561" s="920"/>
      <c r="AL1561" s="920"/>
      <c r="AM1561" s="920"/>
      <c r="AN1561" s="920"/>
      <c r="AO1561" s="921"/>
      <c r="AP1561" s="946" t="str">
        <f t="array" aca="1" ref="AP1561" ca="1">IF(RepairsPhotoIdentifier219="","",IF(INDIRECT("PropertyInspectionCatagoryPhoto"&amp;RIGHT("0"&amp;RepairsPhotoIdentifier219,2))="","",INDIRECT("PropertyInspectionCatagoryPhoto"&amp;RIGHT("0"&amp;RepairsPhotoIdentifier219,2))))</f>
        <v/>
      </c>
      <c r="AQ1561" s="962"/>
      <c r="AR1561" s="962"/>
      <c r="AS1561" s="962"/>
      <c r="AT1561" s="962"/>
      <c r="AU1561" s="962"/>
      <c r="AV1561" s="962"/>
      <c r="AW1561" s="963"/>
    </row>
    <row r="1562" spans="1:49" ht="14.25" hidden="1" customHeight="1">
      <c r="A1562" s="931">
        <v>220</v>
      </c>
      <c r="B1562" s="913"/>
      <c r="C1562" s="914"/>
      <c r="D1562" s="914"/>
      <c r="E1562" s="914"/>
      <c r="F1562" s="914"/>
      <c r="G1562" s="914"/>
      <c r="H1562" s="914"/>
      <c r="I1562" s="914"/>
      <c r="J1562" s="914"/>
      <c r="K1562" s="914"/>
      <c r="L1562" s="914"/>
      <c r="M1562" s="914"/>
      <c r="N1562" s="914"/>
      <c r="O1562" s="914"/>
      <c r="P1562" s="914"/>
      <c r="Q1562" s="914"/>
      <c r="R1562" s="914"/>
      <c r="S1562" s="914"/>
      <c r="T1562" s="914"/>
      <c r="U1562" s="915"/>
      <c r="V1562" s="913"/>
      <c r="W1562" s="914"/>
      <c r="X1562" s="914"/>
      <c r="Y1562" s="914"/>
      <c r="Z1562" s="914"/>
      <c r="AA1562" s="914"/>
      <c r="AB1562" s="914"/>
      <c r="AC1562" s="914"/>
      <c r="AD1562" s="914"/>
      <c r="AE1562" s="914"/>
      <c r="AF1562" s="914"/>
      <c r="AG1562" s="914"/>
      <c r="AH1562" s="914"/>
      <c r="AI1562" s="914"/>
      <c r="AJ1562" s="914"/>
      <c r="AK1562" s="914"/>
      <c r="AL1562" s="914"/>
      <c r="AM1562" s="914"/>
      <c r="AN1562" s="914"/>
      <c r="AO1562" s="915"/>
      <c r="AP1562" s="450" t="s">
        <v>990</v>
      </c>
      <c r="AQ1562" s="451"/>
      <c r="AR1562" s="451"/>
      <c r="AS1562" s="452"/>
      <c r="AT1562" s="932"/>
      <c r="AU1562" s="933"/>
      <c r="AV1562" s="933"/>
      <c r="AW1562" s="934"/>
    </row>
    <row r="1563" spans="1:49" ht="14.25" hidden="1" customHeight="1">
      <c r="A1563" s="931"/>
      <c r="B1563" s="916"/>
      <c r="C1563" s="917"/>
      <c r="D1563" s="917"/>
      <c r="E1563" s="917"/>
      <c r="F1563" s="917"/>
      <c r="G1563" s="917"/>
      <c r="H1563" s="917"/>
      <c r="I1563" s="917"/>
      <c r="J1563" s="917"/>
      <c r="K1563" s="917"/>
      <c r="L1563" s="917"/>
      <c r="M1563" s="917"/>
      <c r="N1563" s="917"/>
      <c r="O1563" s="917"/>
      <c r="P1563" s="917"/>
      <c r="Q1563" s="917"/>
      <c r="R1563" s="917"/>
      <c r="S1563" s="917"/>
      <c r="T1563" s="917"/>
      <c r="U1563" s="918"/>
      <c r="V1563" s="916"/>
      <c r="W1563" s="917"/>
      <c r="X1563" s="917"/>
      <c r="Y1563" s="917"/>
      <c r="Z1563" s="917"/>
      <c r="AA1563" s="917"/>
      <c r="AB1563" s="917"/>
      <c r="AC1563" s="917"/>
      <c r="AD1563" s="917"/>
      <c r="AE1563" s="917"/>
      <c r="AF1563" s="917"/>
      <c r="AG1563" s="917"/>
      <c r="AH1563" s="917"/>
      <c r="AI1563" s="917"/>
      <c r="AJ1563" s="917"/>
      <c r="AK1563" s="917"/>
      <c r="AL1563" s="917"/>
      <c r="AM1563" s="917"/>
      <c r="AN1563" s="917"/>
      <c r="AO1563" s="918"/>
      <c r="AP1563" s="453" t="s">
        <v>991</v>
      </c>
      <c r="AQ1563" s="262"/>
      <c r="AR1563" s="262"/>
      <c r="AS1563" s="262"/>
      <c r="AT1563" s="910"/>
      <c r="AU1563" s="911"/>
      <c r="AV1563" s="911"/>
      <c r="AW1563" s="912"/>
    </row>
    <row r="1564" spans="1:49" ht="14.25" hidden="1" customHeight="1">
      <c r="A1564" s="931"/>
      <c r="B1564" s="916"/>
      <c r="C1564" s="917"/>
      <c r="D1564" s="917"/>
      <c r="E1564" s="917"/>
      <c r="F1564" s="917"/>
      <c r="G1564" s="917"/>
      <c r="H1564" s="917"/>
      <c r="I1564" s="917"/>
      <c r="J1564" s="917"/>
      <c r="K1564" s="917"/>
      <c r="L1564" s="917"/>
      <c r="M1564" s="917"/>
      <c r="N1564" s="917"/>
      <c r="O1564" s="917"/>
      <c r="P1564" s="917"/>
      <c r="Q1564" s="917"/>
      <c r="R1564" s="917"/>
      <c r="S1564" s="917"/>
      <c r="T1564" s="917"/>
      <c r="U1564" s="918"/>
      <c r="V1564" s="916"/>
      <c r="W1564" s="917"/>
      <c r="X1564" s="917"/>
      <c r="Y1564" s="917"/>
      <c r="Z1564" s="917"/>
      <c r="AA1564" s="917"/>
      <c r="AB1564" s="917"/>
      <c r="AC1564" s="917"/>
      <c r="AD1564" s="917"/>
      <c r="AE1564" s="917"/>
      <c r="AF1564" s="917"/>
      <c r="AG1564" s="917"/>
      <c r="AH1564" s="917"/>
      <c r="AI1564" s="917"/>
      <c r="AJ1564" s="917"/>
      <c r="AK1564" s="917"/>
      <c r="AL1564" s="917"/>
      <c r="AM1564" s="917"/>
      <c r="AN1564" s="917"/>
      <c r="AO1564" s="918"/>
      <c r="AP1564" s="935" t="s">
        <v>992</v>
      </c>
      <c r="AQ1564" s="936"/>
      <c r="AR1564" s="936"/>
      <c r="AS1564" s="937"/>
      <c r="AT1564" s="938"/>
      <c r="AU1564" s="939"/>
      <c r="AV1564" s="939"/>
      <c r="AW1564" s="940"/>
    </row>
    <row r="1565" spans="1:49" ht="14.25" hidden="1" customHeight="1">
      <c r="A1565" s="931"/>
      <c r="B1565" s="916"/>
      <c r="C1565" s="917"/>
      <c r="D1565" s="917"/>
      <c r="E1565" s="917"/>
      <c r="F1565" s="917"/>
      <c r="G1565" s="917"/>
      <c r="H1565" s="917"/>
      <c r="I1565" s="917"/>
      <c r="J1565" s="917"/>
      <c r="K1565" s="917"/>
      <c r="L1565" s="917"/>
      <c r="M1565" s="917"/>
      <c r="N1565" s="917"/>
      <c r="O1565" s="917"/>
      <c r="P1565" s="917"/>
      <c r="Q1565" s="917"/>
      <c r="R1565" s="917"/>
      <c r="S1565" s="917"/>
      <c r="T1565" s="917"/>
      <c r="U1565" s="918"/>
      <c r="V1565" s="916"/>
      <c r="W1565" s="917"/>
      <c r="X1565" s="917"/>
      <c r="Y1565" s="917"/>
      <c r="Z1565" s="917"/>
      <c r="AA1565" s="917"/>
      <c r="AB1565" s="917"/>
      <c r="AC1565" s="917"/>
      <c r="AD1565" s="917"/>
      <c r="AE1565" s="917"/>
      <c r="AF1565" s="917"/>
      <c r="AG1565" s="917"/>
      <c r="AH1565" s="917"/>
      <c r="AI1565" s="917"/>
      <c r="AJ1565" s="917"/>
      <c r="AK1565" s="917"/>
      <c r="AL1565" s="917"/>
      <c r="AM1565" s="917"/>
      <c r="AN1565" s="917"/>
      <c r="AO1565" s="918"/>
      <c r="AP1565" s="935"/>
      <c r="AQ1565" s="936"/>
      <c r="AR1565" s="936"/>
      <c r="AS1565" s="937"/>
      <c r="AT1565" s="941"/>
      <c r="AU1565" s="942"/>
      <c r="AV1565" s="942"/>
      <c r="AW1565" s="943"/>
    </row>
    <row r="1566" spans="1:49" ht="14.25" hidden="1" customHeight="1">
      <c r="A1566" s="931"/>
      <c r="B1566" s="916"/>
      <c r="C1566" s="917"/>
      <c r="D1566" s="917"/>
      <c r="E1566" s="917"/>
      <c r="F1566" s="917"/>
      <c r="G1566" s="917"/>
      <c r="H1566" s="917"/>
      <c r="I1566" s="917"/>
      <c r="J1566" s="917"/>
      <c r="K1566" s="917"/>
      <c r="L1566" s="917"/>
      <c r="M1566" s="917"/>
      <c r="N1566" s="917"/>
      <c r="O1566" s="917"/>
      <c r="P1566" s="917"/>
      <c r="Q1566" s="917"/>
      <c r="R1566" s="917"/>
      <c r="S1566" s="917"/>
      <c r="T1566" s="917"/>
      <c r="U1566" s="918"/>
      <c r="V1566" s="916"/>
      <c r="W1566" s="917"/>
      <c r="X1566" s="917"/>
      <c r="Y1566" s="917"/>
      <c r="Z1566" s="917"/>
      <c r="AA1566" s="917"/>
      <c r="AB1566" s="917"/>
      <c r="AC1566" s="917"/>
      <c r="AD1566" s="917"/>
      <c r="AE1566" s="917"/>
      <c r="AF1566" s="917"/>
      <c r="AG1566" s="917"/>
      <c r="AH1566" s="917"/>
      <c r="AI1566" s="917"/>
      <c r="AJ1566" s="917"/>
      <c r="AK1566" s="917"/>
      <c r="AL1566" s="917"/>
      <c r="AM1566" s="917"/>
      <c r="AN1566" s="917"/>
      <c r="AO1566" s="918"/>
      <c r="AP1566" s="944" t="s">
        <v>993</v>
      </c>
      <c r="AQ1566" s="945"/>
      <c r="AR1566" s="945"/>
      <c r="AS1566" s="945"/>
      <c r="AT1566" s="938"/>
      <c r="AU1566" s="939"/>
      <c r="AV1566" s="939"/>
      <c r="AW1566" s="940"/>
    </row>
    <row r="1567" spans="1:49" ht="14.25" hidden="1" customHeight="1">
      <c r="A1567" s="931"/>
      <c r="B1567" s="916"/>
      <c r="C1567" s="917"/>
      <c r="D1567" s="917"/>
      <c r="E1567" s="917"/>
      <c r="F1567" s="917"/>
      <c r="G1567" s="917"/>
      <c r="H1567" s="917"/>
      <c r="I1567" s="917"/>
      <c r="J1567" s="917"/>
      <c r="K1567" s="917"/>
      <c r="L1567" s="917"/>
      <c r="M1567" s="917"/>
      <c r="N1567" s="917"/>
      <c r="O1567" s="917"/>
      <c r="P1567" s="917"/>
      <c r="Q1567" s="917"/>
      <c r="R1567" s="917"/>
      <c r="S1567" s="917"/>
      <c r="T1567" s="917"/>
      <c r="U1567" s="918"/>
      <c r="V1567" s="916"/>
      <c r="W1567" s="917"/>
      <c r="X1567" s="917"/>
      <c r="Y1567" s="917"/>
      <c r="Z1567" s="917"/>
      <c r="AA1567" s="917"/>
      <c r="AB1567" s="917"/>
      <c r="AC1567" s="917"/>
      <c r="AD1567" s="917"/>
      <c r="AE1567" s="917"/>
      <c r="AF1567" s="917"/>
      <c r="AG1567" s="917"/>
      <c r="AH1567" s="917"/>
      <c r="AI1567" s="917"/>
      <c r="AJ1567" s="917"/>
      <c r="AK1567" s="917"/>
      <c r="AL1567" s="917"/>
      <c r="AM1567" s="917"/>
      <c r="AN1567" s="917"/>
      <c r="AO1567" s="918"/>
      <c r="AP1567" s="944"/>
      <c r="AQ1567" s="945"/>
      <c r="AR1567" s="945"/>
      <c r="AS1567" s="945"/>
      <c r="AT1567" s="941"/>
      <c r="AU1567" s="942"/>
      <c r="AV1567" s="942"/>
      <c r="AW1567" s="943"/>
    </row>
    <row r="1568" spans="1:49" ht="14.25" hidden="1" customHeight="1">
      <c r="A1568" s="931"/>
      <c r="B1568" s="919"/>
      <c r="C1568" s="920"/>
      <c r="D1568" s="920"/>
      <c r="E1568" s="920"/>
      <c r="F1568" s="920"/>
      <c r="G1568" s="920"/>
      <c r="H1568" s="920"/>
      <c r="I1568" s="920"/>
      <c r="J1568" s="920"/>
      <c r="K1568" s="920"/>
      <c r="L1568" s="920"/>
      <c r="M1568" s="920"/>
      <c r="N1568" s="920"/>
      <c r="O1568" s="920"/>
      <c r="P1568" s="920"/>
      <c r="Q1568" s="920"/>
      <c r="R1568" s="920"/>
      <c r="S1568" s="920"/>
      <c r="T1568" s="920"/>
      <c r="U1568" s="921"/>
      <c r="V1568" s="919"/>
      <c r="W1568" s="920"/>
      <c r="X1568" s="920"/>
      <c r="Y1568" s="920"/>
      <c r="Z1568" s="920"/>
      <c r="AA1568" s="920"/>
      <c r="AB1568" s="920"/>
      <c r="AC1568" s="920"/>
      <c r="AD1568" s="920"/>
      <c r="AE1568" s="920"/>
      <c r="AF1568" s="920"/>
      <c r="AG1568" s="920"/>
      <c r="AH1568" s="920"/>
      <c r="AI1568" s="920"/>
      <c r="AJ1568" s="920"/>
      <c r="AK1568" s="920"/>
      <c r="AL1568" s="920"/>
      <c r="AM1568" s="920"/>
      <c r="AN1568" s="920"/>
      <c r="AO1568" s="921"/>
      <c r="AP1568" s="946" t="str">
        <f t="array" aca="1" ref="AP1568" ca="1">IF(RepairsPhotoIdentifier220="","",IF(INDIRECT("PropertyInspectionCatagoryPhoto"&amp;RIGHT("0"&amp;RepairsPhotoIdentifier220,2))="","",INDIRECT("PropertyInspectionCatagoryPhoto"&amp;RIGHT("0"&amp;RepairsPhotoIdentifier220,2))))</f>
        <v/>
      </c>
      <c r="AQ1568" s="962"/>
      <c r="AR1568" s="962"/>
      <c r="AS1568" s="962"/>
      <c r="AT1568" s="962"/>
      <c r="AU1568" s="962"/>
      <c r="AV1568" s="962"/>
      <c r="AW1568" s="963"/>
    </row>
    <row r="1569" spans="1:49" ht="14.25" hidden="1" customHeight="1">
      <c r="A1569" s="931">
        <v>221</v>
      </c>
      <c r="B1569" s="913"/>
      <c r="C1569" s="914"/>
      <c r="D1569" s="914"/>
      <c r="E1569" s="914"/>
      <c r="F1569" s="914"/>
      <c r="G1569" s="914"/>
      <c r="H1569" s="914"/>
      <c r="I1569" s="914"/>
      <c r="J1569" s="914"/>
      <c r="K1569" s="914"/>
      <c r="L1569" s="914"/>
      <c r="M1569" s="914"/>
      <c r="N1569" s="914"/>
      <c r="O1569" s="914"/>
      <c r="P1569" s="914"/>
      <c r="Q1569" s="914"/>
      <c r="R1569" s="914"/>
      <c r="S1569" s="914"/>
      <c r="T1569" s="914"/>
      <c r="U1569" s="915"/>
      <c r="V1569" s="913"/>
      <c r="W1569" s="914"/>
      <c r="X1569" s="914"/>
      <c r="Y1569" s="914"/>
      <c r="Z1569" s="914"/>
      <c r="AA1569" s="914"/>
      <c r="AB1569" s="914"/>
      <c r="AC1569" s="914"/>
      <c r="AD1569" s="914"/>
      <c r="AE1569" s="914"/>
      <c r="AF1569" s="914"/>
      <c r="AG1569" s="914"/>
      <c r="AH1569" s="914"/>
      <c r="AI1569" s="914"/>
      <c r="AJ1569" s="914"/>
      <c r="AK1569" s="914"/>
      <c r="AL1569" s="914"/>
      <c r="AM1569" s="914"/>
      <c r="AN1569" s="914"/>
      <c r="AO1569" s="915"/>
      <c r="AP1569" s="450" t="s">
        <v>990</v>
      </c>
      <c r="AQ1569" s="451"/>
      <c r="AR1569" s="451"/>
      <c r="AS1569" s="452"/>
      <c r="AT1569" s="932"/>
      <c r="AU1569" s="933"/>
      <c r="AV1569" s="933"/>
      <c r="AW1569" s="934"/>
    </row>
    <row r="1570" spans="1:49" ht="14.25" hidden="1" customHeight="1">
      <c r="A1570" s="931"/>
      <c r="B1570" s="916"/>
      <c r="C1570" s="917"/>
      <c r="D1570" s="917"/>
      <c r="E1570" s="917"/>
      <c r="F1570" s="917"/>
      <c r="G1570" s="917"/>
      <c r="H1570" s="917"/>
      <c r="I1570" s="917"/>
      <c r="J1570" s="917"/>
      <c r="K1570" s="917"/>
      <c r="L1570" s="917"/>
      <c r="M1570" s="917"/>
      <c r="N1570" s="917"/>
      <c r="O1570" s="917"/>
      <c r="P1570" s="917"/>
      <c r="Q1570" s="917"/>
      <c r="R1570" s="917"/>
      <c r="S1570" s="917"/>
      <c r="T1570" s="917"/>
      <c r="U1570" s="918"/>
      <c r="V1570" s="916"/>
      <c r="W1570" s="917"/>
      <c r="X1570" s="917"/>
      <c r="Y1570" s="917"/>
      <c r="Z1570" s="917"/>
      <c r="AA1570" s="917"/>
      <c r="AB1570" s="917"/>
      <c r="AC1570" s="917"/>
      <c r="AD1570" s="917"/>
      <c r="AE1570" s="917"/>
      <c r="AF1570" s="917"/>
      <c r="AG1570" s="917"/>
      <c r="AH1570" s="917"/>
      <c r="AI1570" s="917"/>
      <c r="AJ1570" s="917"/>
      <c r="AK1570" s="917"/>
      <c r="AL1570" s="917"/>
      <c r="AM1570" s="917"/>
      <c r="AN1570" s="917"/>
      <c r="AO1570" s="918"/>
      <c r="AP1570" s="453" t="s">
        <v>994</v>
      </c>
      <c r="AQ1570" s="262"/>
      <c r="AR1570" s="262"/>
      <c r="AS1570" s="262"/>
      <c r="AT1570" s="910"/>
      <c r="AU1570" s="911"/>
      <c r="AV1570" s="911"/>
      <c r="AW1570" s="912"/>
    </row>
    <row r="1571" spans="1:49" ht="14.25" hidden="1" customHeight="1">
      <c r="A1571" s="931"/>
      <c r="B1571" s="916"/>
      <c r="C1571" s="917"/>
      <c r="D1571" s="917"/>
      <c r="E1571" s="917"/>
      <c r="F1571" s="917"/>
      <c r="G1571" s="917"/>
      <c r="H1571" s="917"/>
      <c r="I1571" s="917"/>
      <c r="J1571" s="917"/>
      <c r="K1571" s="917"/>
      <c r="L1571" s="917"/>
      <c r="M1571" s="917"/>
      <c r="N1571" s="917"/>
      <c r="O1571" s="917"/>
      <c r="P1571" s="917"/>
      <c r="Q1571" s="917"/>
      <c r="R1571" s="917"/>
      <c r="S1571" s="917"/>
      <c r="T1571" s="917"/>
      <c r="U1571" s="918"/>
      <c r="V1571" s="916"/>
      <c r="W1571" s="917"/>
      <c r="X1571" s="917"/>
      <c r="Y1571" s="917"/>
      <c r="Z1571" s="917"/>
      <c r="AA1571" s="917"/>
      <c r="AB1571" s="917"/>
      <c r="AC1571" s="917"/>
      <c r="AD1571" s="917"/>
      <c r="AE1571" s="917"/>
      <c r="AF1571" s="917"/>
      <c r="AG1571" s="917"/>
      <c r="AH1571" s="917"/>
      <c r="AI1571" s="917"/>
      <c r="AJ1571" s="917"/>
      <c r="AK1571" s="917"/>
      <c r="AL1571" s="917"/>
      <c r="AM1571" s="917"/>
      <c r="AN1571" s="917"/>
      <c r="AO1571" s="918"/>
      <c r="AP1571" s="935" t="s">
        <v>992</v>
      </c>
      <c r="AQ1571" s="936"/>
      <c r="AR1571" s="936"/>
      <c r="AS1571" s="937"/>
      <c r="AT1571" s="938"/>
      <c r="AU1571" s="939"/>
      <c r="AV1571" s="939"/>
      <c r="AW1571" s="940"/>
    </row>
    <row r="1572" spans="1:49" ht="14.25" hidden="1" customHeight="1">
      <c r="A1572" s="931"/>
      <c r="B1572" s="916"/>
      <c r="C1572" s="917"/>
      <c r="D1572" s="917"/>
      <c r="E1572" s="917"/>
      <c r="F1572" s="917"/>
      <c r="G1572" s="917"/>
      <c r="H1572" s="917"/>
      <c r="I1572" s="917"/>
      <c r="J1572" s="917"/>
      <c r="K1572" s="917"/>
      <c r="L1572" s="917"/>
      <c r="M1572" s="917"/>
      <c r="N1572" s="917"/>
      <c r="O1572" s="917"/>
      <c r="P1572" s="917"/>
      <c r="Q1572" s="917"/>
      <c r="R1572" s="917"/>
      <c r="S1572" s="917"/>
      <c r="T1572" s="917"/>
      <c r="U1572" s="918"/>
      <c r="V1572" s="916"/>
      <c r="W1572" s="917"/>
      <c r="X1572" s="917"/>
      <c r="Y1572" s="917"/>
      <c r="Z1572" s="917"/>
      <c r="AA1572" s="917"/>
      <c r="AB1572" s="917"/>
      <c r="AC1572" s="917"/>
      <c r="AD1572" s="917"/>
      <c r="AE1572" s="917"/>
      <c r="AF1572" s="917"/>
      <c r="AG1572" s="917"/>
      <c r="AH1572" s="917"/>
      <c r="AI1572" s="917"/>
      <c r="AJ1572" s="917"/>
      <c r="AK1572" s="917"/>
      <c r="AL1572" s="917"/>
      <c r="AM1572" s="917"/>
      <c r="AN1572" s="917"/>
      <c r="AO1572" s="918"/>
      <c r="AP1572" s="935"/>
      <c r="AQ1572" s="936"/>
      <c r="AR1572" s="936"/>
      <c r="AS1572" s="937"/>
      <c r="AT1572" s="941"/>
      <c r="AU1572" s="942"/>
      <c r="AV1572" s="942"/>
      <c r="AW1572" s="943"/>
    </row>
    <row r="1573" spans="1:49" ht="14.25" hidden="1" customHeight="1">
      <c r="A1573" s="931"/>
      <c r="B1573" s="916"/>
      <c r="C1573" s="917"/>
      <c r="D1573" s="917"/>
      <c r="E1573" s="917"/>
      <c r="F1573" s="917"/>
      <c r="G1573" s="917"/>
      <c r="H1573" s="917"/>
      <c r="I1573" s="917"/>
      <c r="J1573" s="917"/>
      <c r="K1573" s="917"/>
      <c r="L1573" s="917"/>
      <c r="M1573" s="917"/>
      <c r="N1573" s="917"/>
      <c r="O1573" s="917"/>
      <c r="P1573" s="917"/>
      <c r="Q1573" s="917"/>
      <c r="R1573" s="917"/>
      <c r="S1573" s="917"/>
      <c r="T1573" s="917"/>
      <c r="U1573" s="918"/>
      <c r="V1573" s="916"/>
      <c r="W1573" s="917"/>
      <c r="X1573" s="917"/>
      <c r="Y1573" s="917"/>
      <c r="Z1573" s="917"/>
      <c r="AA1573" s="917"/>
      <c r="AB1573" s="917"/>
      <c r="AC1573" s="917"/>
      <c r="AD1573" s="917"/>
      <c r="AE1573" s="917"/>
      <c r="AF1573" s="917"/>
      <c r="AG1573" s="917"/>
      <c r="AH1573" s="917"/>
      <c r="AI1573" s="917"/>
      <c r="AJ1573" s="917"/>
      <c r="AK1573" s="917"/>
      <c r="AL1573" s="917"/>
      <c r="AM1573" s="917"/>
      <c r="AN1573" s="917"/>
      <c r="AO1573" s="918"/>
      <c r="AP1573" s="944" t="s">
        <v>993</v>
      </c>
      <c r="AQ1573" s="945"/>
      <c r="AR1573" s="945"/>
      <c r="AS1573" s="945"/>
      <c r="AT1573" s="938"/>
      <c r="AU1573" s="939"/>
      <c r="AV1573" s="939"/>
      <c r="AW1573" s="940"/>
    </row>
    <row r="1574" spans="1:49" ht="14.25" hidden="1" customHeight="1">
      <c r="A1574" s="931"/>
      <c r="B1574" s="916"/>
      <c r="C1574" s="917"/>
      <c r="D1574" s="917"/>
      <c r="E1574" s="917"/>
      <c r="F1574" s="917"/>
      <c r="G1574" s="917"/>
      <c r="H1574" s="917"/>
      <c r="I1574" s="917"/>
      <c r="J1574" s="917"/>
      <c r="K1574" s="917"/>
      <c r="L1574" s="917"/>
      <c r="M1574" s="917"/>
      <c r="N1574" s="917"/>
      <c r="O1574" s="917"/>
      <c r="P1574" s="917"/>
      <c r="Q1574" s="917"/>
      <c r="R1574" s="917"/>
      <c r="S1574" s="917"/>
      <c r="T1574" s="917"/>
      <c r="U1574" s="918"/>
      <c r="V1574" s="916"/>
      <c r="W1574" s="917"/>
      <c r="X1574" s="917"/>
      <c r="Y1574" s="917"/>
      <c r="Z1574" s="917"/>
      <c r="AA1574" s="917"/>
      <c r="AB1574" s="917"/>
      <c r="AC1574" s="917"/>
      <c r="AD1574" s="917"/>
      <c r="AE1574" s="917"/>
      <c r="AF1574" s="917"/>
      <c r="AG1574" s="917"/>
      <c r="AH1574" s="917"/>
      <c r="AI1574" s="917"/>
      <c r="AJ1574" s="917"/>
      <c r="AK1574" s="917"/>
      <c r="AL1574" s="917"/>
      <c r="AM1574" s="917"/>
      <c r="AN1574" s="917"/>
      <c r="AO1574" s="918"/>
      <c r="AP1574" s="944"/>
      <c r="AQ1574" s="945"/>
      <c r="AR1574" s="945"/>
      <c r="AS1574" s="945"/>
      <c r="AT1574" s="941"/>
      <c r="AU1574" s="942"/>
      <c r="AV1574" s="942"/>
      <c r="AW1574" s="943"/>
    </row>
    <row r="1575" spans="1:49" ht="14.25" hidden="1" customHeight="1">
      <c r="A1575" s="931"/>
      <c r="B1575" s="919"/>
      <c r="C1575" s="920"/>
      <c r="D1575" s="920"/>
      <c r="E1575" s="920"/>
      <c r="F1575" s="920"/>
      <c r="G1575" s="920"/>
      <c r="H1575" s="920"/>
      <c r="I1575" s="920"/>
      <c r="J1575" s="920"/>
      <c r="K1575" s="920"/>
      <c r="L1575" s="920"/>
      <c r="M1575" s="920"/>
      <c r="N1575" s="920"/>
      <c r="O1575" s="920"/>
      <c r="P1575" s="920"/>
      <c r="Q1575" s="920"/>
      <c r="R1575" s="920"/>
      <c r="S1575" s="920"/>
      <c r="T1575" s="920"/>
      <c r="U1575" s="921"/>
      <c r="V1575" s="919"/>
      <c r="W1575" s="920"/>
      <c r="X1575" s="920"/>
      <c r="Y1575" s="920"/>
      <c r="Z1575" s="920"/>
      <c r="AA1575" s="920"/>
      <c r="AB1575" s="920"/>
      <c r="AC1575" s="920"/>
      <c r="AD1575" s="920"/>
      <c r="AE1575" s="920"/>
      <c r="AF1575" s="920"/>
      <c r="AG1575" s="920"/>
      <c r="AH1575" s="920"/>
      <c r="AI1575" s="920"/>
      <c r="AJ1575" s="920"/>
      <c r="AK1575" s="920"/>
      <c r="AL1575" s="920"/>
      <c r="AM1575" s="920"/>
      <c r="AN1575" s="920"/>
      <c r="AO1575" s="921"/>
      <c r="AP1575" s="946" t="str">
        <f t="array" aca="1" ref="AP1575" ca="1">IF(RepairsPhotoIdentifier221="","",IF(INDIRECT("PropertyInspectionCatagoryPhoto"&amp;RIGHT("0"&amp;RepairsPhotoIdentifier221,2))="","",INDIRECT("PropertyInspectionCatagoryPhoto"&amp;RIGHT("0"&amp;RepairsPhotoIdentifier221,2))))</f>
        <v/>
      </c>
      <c r="AQ1575" s="962"/>
      <c r="AR1575" s="962"/>
      <c r="AS1575" s="962"/>
      <c r="AT1575" s="962"/>
      <c r="AU1575" s="962"/>
      <c r="AV1575" s="962"/>
      <c r="AW1575" s="963"/>
    </row>
    <row r="1576" spans="1:49" ht="14.25" hidden="1" customHeight="1">
      <c r="A1576" s="931">
        <v>222</v>
      </c>
      <c r="B1576" s="913"/>
      <c r="C1576" s="914"/>
      <c r="D1576" s="914"/>
      <c r="E1576" s="914"/>
      <c r="F1576" s="914"/>
      <c r="G1576" s="914"/>
      <c r="H1576" s="914"/>
      <c r="I1576" s="914"/>
      <c r="J1576" s="914"/>
      <c r="K1576" s="914"/>
      <c r="L1576" s="914"/>
      <c r="M1576" s="914"/>
      <c r="N1576" s="914"/>
      <c r="O1576" s="914"/>
      <c r="P1576" s="914"/>
      <c r="Q1576" s="914"/>
      <c r="R1576" s="914"/>
      <c r="S1576" s="914"/>
      <c r="T1576" s="914"/>
      <c r="U1576" s="915"/>
      <c r="V1576" s="913"/>
      <c r="W1576" s="914"/>
      <c r="X1576" s="914"/>
      <c r="Y1576" s="914"/>
      <c r="Z1576" s="914"/>
      <c r="AA1576" s="914"/>
      <c r="AB1576" s="914"/>
      <c r="AC1576" s="914"/>
      <c r="AD1576" s="914"/>
      <c r="AE1576" s="914"/>
      <c r="AF1576" s="914"/>
      <c r="AG1576" s="914"/>
      <c r="AH1576" s="914"/>
      <c r="AI1576" s="914"/>
      <c r="AJ1576" s="914"/>
      <c r="AK1576" s="914"/>
      <c r="AL1576" s="914"/>
      <c r="AM1576" s="914"/>
      <c r="AN1576" s="914"/>
      <c r="AO1576" s="915"/>
      <c r="AP1576" s="450" t="s">
        <v>990</v>
      </c>
      <c r="AQ1576" s="451"/>
      <c r="AR1576" s="451"/>
      <c r="AS1576" s="452"/>
      <c r="AT1576" s="932"/>
      <c r="AU1576" s="933"/>
      <c r="AV1576" s="933"/>
      <c r="AW1576" s="934"/>
    </row>
    <row r="1577" spans="1:49" ht="14.25" hidden="1" customHeight="1">
      <c r="A1577" s="931"/>
      <c r="B1577" s="916"/>
      <c r="C1577" s="917"/>
      <c r="D1577" s="917"/>
      <c r="E1577" s="917"/>
      <c r="F1577" s="917"/>
      <c r="G1577" s="917"/>
      <c r="H1577" s="917"/>
      <c r="I1577" s="917"/>
      <c r="J1577" s="917"/>
      <c r="K1577" s="917"/>
      <c r="L1577" s="917"/>
      <c r="M1577" s="917"/>
      <c r="N1577" s="917"/>
      <c r="O1577" s="917"/>
      <c r="P1577" s="917"/>
      <c r="Q1577" s="917"/>
      <c r="R1577" s="917"/>
      <c r="S1577" s="917"/>
      <c r="T1577" s="917"/>
      <c r="U1577" s="918"/>
      <c r="V1577" s="916"/>
      <c r="W1577" s="917"/>
      <c r="X1577" s="917"/>
      <c r="Y1577" s="917"/>
      <c r="Z1577" s="917"/>
      <c r="AA1577" s="917"/>
      <c r="AB1577" s="917"/>
      <c r="AC1577" s="917"/>
      <c r="AD1577" s="917"/>
      <c r="AE1577" s="917"/>
      <c r="AF1577" s="917"/>
      <c r="AG1577" s="917"/>
      <c r="AH1577" s="917"/>
      <c r="AI1577" s="917"/>
      <c r="AJ1577" s="917"/>
      <c r="AK1577" s="917"/>
      <c r="AL1577" s="917"/>
      <c r="AM1577" s="917"/>
      <c r="AN1577" s="917"/>
      <c r="AO1577" s="918"/>
      <c r="AP1577" s="453" t="s">
        <v>991</v>
      </c>
      <c r="AQ1577" s="262"/>
      <c r="AR1577" s="262"/>
      <c r="AS1577" s="262"/>
      <c r="AT1577" s="910"/>
      <c r="AU1577" s="911"/>
      <c r="AV1577" s="911"/>
      <c r="AW1577" s="912"/>
    </row>
    <row r="1578" spans="1:49" ht="14.25" hidden="1" customHeight="1">
      <c r="A1578" s="931"/>
      <c r="B1578" s="916"/>
      <c r="C1578" s="917"/>
      <c r="D1578" s="917"/>
      <c r="E1578" s="917"/>
      <c r="F1578" s="917"/>
      <c r="G1578" s="917"/>
      <c r="H1578" s="917"/>
      <c r="I1578" s="917"/>
      <c r="J1578" s="917"/>
      <c r="K1578" s="917"/>
      <c r="L1578" s="917"/>
      <c r="M1578" s="917"/>
      <c r="N1578" s="917"/>
      <c r="O1578" s="917"/>
      <c r="P1578" s="917"/>
      <c r="Q1578" s="917"/>
      <c r="R1578" s="917"/>
      <c r="S1578" s="917"/>
      <c r="T1578" s="917"/>
      <c r="U1578" s="918"/>
      <c r="V1578" s="916"/>
      <c r="W1578" s="917"/>
      <c r="X1578" s="917"/>
      <c r="Y1578" s="917"/>
      <c r="Z1578" s="917"/>
      <c r="AA1578" s="917"/>
      <c r="AB1578" s="917"/>
      <c r="AC1578" s="917"/>
      <c r="AD1578" s="917"/>
      <c r="AE1578" s="917"/>
      <c r="AF1578" s="917"/>
      <c r="AG1578" s="917"/>
      <c r="AH1578" s="917"/>
      <c r="AI1578" s="917"/>
      <c r="AJ1578" s="917"/>
      <c r="AK1578" s="917"/>
      <c r="AL1578" s="917"/>
      <c r="AM1578" s="917"/>
      <c r="AN1578" s="917"/>
      <c r="AO1578" s="918"/>
      <c r="AP1578" s="935" t="s">
        <v>992</v>
      </c>
      <c r="AQ1578" s="936"/>
      <c r="AR1578" s="936"/>
      <c r="AS1578" s="937"/>
      <c r="AT1578" s="938"/>
      <c r="AU1578" s="939"/>
      <c r="AV1578" s="939"/>
      <c r="AW1578" s="940"/>
    </row>
    <row r="1579" spans="1:49" ht="14.25" hidden="1" customHeight="1">
      <c r="A1579" s="931"/>
      <c r="B1579" s="916"/>
      <c r="C1579" s="917"/>
      <c r="D1579" s="917"/>
      <c r="E1579" s="917"/>
      <c r="F1579" s="917"/>
      <c r="G1579" s="917"/>
      <c r="H1579" s="917"/>
      <c r="I1579" s="917"/>
      <c r="J1579" s="917"/>
      <c r="K1579" s="917"/>
      <c r="L1579" s="917"/>
      <c r="M1579" s="917"/>
      <c r="N1579" s="917"/>
      <c r="O1579" s="917"/>
      <c r="P1579" s="917"/>
      <c r="Q1579" s="917"/>
      <c r="R1579" s="917"/>
      <c r="S1579" s="917"/>
      <c r="T1579" s="917"/>
      <c r="U1579" s="918"/>
      <c r="V1579" s="916"/>
      <c r="W1579" s="917"/>
      <c r="X1579" s="917"/>
      <c r="Y1579" s="917"/>
      <c r="Z1579" s="917"/>
      <c r="AA1579" s="917"/>
      <c r="AB1579" s="917"/>
      <c r="AC1579" s="917"/>
      <c r="AD1579" s="917"/>
      <c r="AE1579" s="917"/>
      <c r="AF1579" s="917"/>
      <c r="AG1579" s="917"/>
      <c r="AH1579" s="917"/>
      <c r="AI1579" s="917"/>
      <c r="AJ1579" s="917"/>
      <c r="AK1579" s="917"/>
      <c r="AL1579" s="917"/>
      <c r="AM1579" s="917"/>
      <c r="AN1579" s="917"/>
      <c r="AO1579" s="918"/>
      <c r="AP1579" s="935"/>
      <c r="AQ1579" s="936"/>
      <c r="AR1579" s="936"/>
      <c r="AS1579" s="937"/>
      <c r="AT1579" s="941"/>
      <c r="AU1579" s="942"/>
      <c r="AV1579" s="942"/>
      <c r="AW1579" s="943"/>
    </row>
    <row r="1580" spans="1:49" ht="14.25" hidden="1" customHeight="1">
      <c r="A1580" s="931"/>
      <c r="B1580" s="916"/>
      <c r="C1580" s="917"/>
      <c r="D1580" s="917"/>
      <c r="E1580" s="917"/>
      <c r="F1580" s="917"/>
      <c r="G1580" s="917"/>
      <c r="H1580" s="917"/>
      <c r="I1580" s="917"/>
      <c r="J1580" s="917"/>
      <c r="K1580" s="917"/>
      <c r="L1580" s="917"/>
      <c r="M1580" s="917"/>
      <c r="N1580" s="917"/>
      <c r="O1580" s="917"/>
      <c r="P1580" s="917"/>
      <c r="Q1580" s="917"/>
      <c r="R1580" s="917"/>
      <c r="S1580" s="917"/>
      <c r="T1580" s="917"/>
      <c r="U1580" s="918"/>
      <c r="V1580" s="916"/>
      <c r="W1580" s="917"/>
      <c r="X1580" s="917"/>
      <c r="Y1580" s="917"/>
      <c r="Z1580" s="917"/>
      <c r="AA1580" s="917"/>
      <c r="AB1580" s="917"/>
      <c r="AC1580" s="917"/>
      <c r="AD1580" s="917"/>
      <c r="AE1580" s="917"/>
      <c r="AF1580" s="917"/>
      <c r="AG1580" s="917"/>
      <c r="AH1580" s="917"/>
      <c r="AI1580" s="917"/>
      <c r="AJ1580" s="917"/>
      <c r="AK1580" s="917"/>
      <c r="AL1580" s="917"/>
      <c r="AM1580" s="917"/>
      <c r="AN1580" s="917"/>
      <c r="AO1580" s="918"/>
      <c r="AP1580" s="944" t="s">
        <v>993</v>
      </c>
      <c r="AQ1580" s="945"/>
      <c r="AR1580" s="945"/>
      <c r="AS1580" s="945"/>
      <c r="AT1580" s="938"/>
      <c r="AU1580" s="939"/>
      <c r="AV1580" s="939"/>
      <c r="AW1580" s="940"/>
    </row>
    <row r="1581" spans="1:49" ht="14.25" hidden="1" customHeight="1">
      <c r="A1581" s="931"/>
      <c r="B1581" s="916"/>
      <c r="C1581" s="917"/>
      <c r="D1581" s="917"/>
      <c r="E1581" s="917"/>
      <c r="F1581" s="917"/>
      <c r="G1581" s="917"/>
      <c r="H1581" s="917"/>
      <c r="I1581" s="917"/>
      <c r="J1581" s="917"/>
      <c r="K1581" s="917"/>
      <c r="L1581" s="917"/>
      <c r="M1581" s="917"/>
      <c r="N1581" s="917"/>
      <c r="O1581" s="917"/>
      <c r="P1581" s="917"/>
      <c r="Q1581" s="917"/>
      <c r="R1581" s="917"/>
      <c r="S1581" s="917"/>
      <c r="T1581" s="917"/>
      <c r="U1581" s="918"/>
      <c r="V1581" s="916"/>
      <c r="W1581" s="917"/>
      <c r="X1581" s="917"/>
      <c r="Y1581" s="917"/>
      <c r="Z1581" s="917"/>
      <c r="AA1581" s="917"/>
      <c r="AB1581" s="917"/>
      <c r="AC1581" s="917"/>
      <c r="AD1581" s="917"/>
      <c r="AE1581" s="917"/>
      <c r="AF1581" s="917"/>
      <c r="AG1581" s="917"/>
      <c r="AH1581" s="917"/>
      <c r="AI1581" s="917"/>
      <c r="AJ1581" s="917"/>
      <c r="AK1581" s="917"/>
      <c r="AL1581" s="917"/>
      <c r="AM1581" s="917"/>
      <c r="AN1581" s="917"/>
      <c r="AO1581" s="918"/>
      <c r="AP1581" s="944"/>
      <c r="AQ1581" s="945"/>
      <c r="AR1581" s="945"/>
      <c r="AS1581" s="945"/>
      <c r="AT1581" s="941"/>
      <c r="AU1581" s="942"/>
      <c r="AV1581" s="942"/>
      <c r="AW1581" s="943"/>
    </row>
    <row r="1582" spans="1:49" ht="14.25" hidden="1" customHeight="1">
      <c r="A1582" s="931"/>
      <c r="B1582" s="919"/>
      <c r="C1582" s="920"/>
      <c r="D1582" s="920"/>
      <c r="E1582" s="920"/>
      <c r="F1582" s="920"/>
      <c r="G1582" s="920"/>
      <c r="H1582" s="920"/>
      <c r="I1582" s="920"/>
      <c r="J1582" s="920"/>
      <c r="K1582" s="920"/>
      <c r="L1582" s="920"/>
      <c r="M1582" s="920"/>
      <c r="N1582" s="920"/>
      <c r="O1582" s="920"/>
      <c r="P1582" s="920"/>
      <c r="Q1582" s="920"/>
      <c r="R1582" s="920"/>
      <c r="S1582" s="920"/>
      <c r="T1582" s="920"/>
      <c r="U1582" s="921"/>
      <c r="V1582" s="919"/>
      <c r="W1582" s="920"/>
      <c r="X1582" s="920"/>
      <c r="Y1582" s="920"/>
      <c r="Z1582" s="920"/>
      <c r="AA1582" s="920"/>
      <c r="AB1582" s="920"/>
      <c r="AC1582" s="920"/>
      <c r="AD1582" s="920"/>
      <c r="AE1582" s="920"/>
      <c r="AF1582" s="920"/>
      <c r="AG1582" s="920"/>
      <c r="AH1582" s="920"/>
      <c r="AI1582" s="920"/>
      <c r="AJ1582" s="920"/>
      <c r="AK1582" s="920"/>
      <c r="AL1582" s="920"/>
      <c r="AM1582" s="920"/>
      <c r="AN1582" s="920"/>
      <c r="AO1582" s="921"/>
      <c r="AP1582" s="946" t="str">
        <f t="array" aca="1" ref="AP1582" ca="1">IF(RepairsPhotoIdentifier222="","",IF(INDIRECT("PropertyInspectionCatagoryPhoto"&amp;RIGHT("0"&amp;RepairsPhotoIdentifier222,2))="","",INDIRECT("PropertyInspectionCatagoryPhoto"&amp;RIGHT("0"&amp;RepairsPhotoIdentifier222,2))))</f>
        <v/>
      </c>
      <c r="AQ1582" s="962"/>
      <c r="AR1582" s="962"/>
      <c r="AS1582" s="962"/>
      <c r="AT1582" s="962"/>
      <c r="AU1582" s="962"/>
      <c r="AV1582" s="962"/>
      <c r="AW1582" s="963"/>
    </row>
    <row r="1583" spans="1:49" ht="14.25" hidden="1" customHeight="1">
      <c r="A1583" s="931">
        <v>223</v>
      </c>
      <c r="B1583" s="913"/>
      <c r="C1583" s="914"/>
      <c r="D1583" s="914"/>
      <c r="E1583" s="914"/>
      <c r="F1583" s="914"/>
      <c r="G1583" s="914"/>
      <c r="H1583" s="914"/>
      <c r="I1583" s="914"/>
      <c r="J1583" s="914"/>
      <c r="K1583" s="914"/>
      <c r="L1583" s="914"/>
      <c r="M1583" s="914"/>
      <c r="N1583" s="914"/>
      <c r="O1583" s="914"/>
      <c r="P1583" s="914"/>
      <c r="Q1583" s="914"/>
      <c r="R1583" s="914"/>
      <c r="S1583" s="914"/>
      <c r="T1583" s="914"/>
      <c r="U1583" s="915"/>
      <c r="V1583" s="913"/>
      <c r="W1583" s="914"/>
      <c r="X1583" s="914"/>
      <c r="Y1583" s="914"/>
      <c r="Z1583" s="914"/>
      <c r="AA1583" s="914"/>
      <c r="AB1583" s="914"/>
      <c r="AC1583" s="914"/>
      <c r="AD1583" s="914"/>
      <c r="AE1583" s="914"/>
      <c r="AF1583" s="914"/>
      <c r="AG1583" s="914"/>
      <c r="AH1583" s="914"/>
      <c r="AI1583" s="914"/>
      <c r="AJ1583" s="914"/>
      <c r="AK1583" s="914"/>
      <c r="AL1583" s="914"/>
      <c r="AM1583" s="914"/>
      <c r="AN1583" s="914"/>
      <c r="AO1583" s="915"/>
      <c r="AP1583" s="450" t="s">
        <v>990</v>
      </c>
      <c r="AQ1583" s="451"/>
      <c r="AR1583" s="451"/>
      <c r="AS1583" s="452"/>
      <c r="AT1583" s="932"/>
      <c r="AU1583" s="933"/>
      <c r="AV1583" s="933"/>
      <c r="AW1583" s="934"/>
    </row>
    <row r="1584" spans="1:49" ht="14.25" hidden="1" customHeight="1">
      <c r="A1584" s="931"/>
      <c r="B1584" s="916"/>
      <c r="C1584" s="917"/>
      <c r="D1584" s="917"/>
      <c r="E1584" s="917"/>
      <c r="F1584" s="917"/>
      <c r="G1584" s="917"/>
      <c r="H1584" s="917"/>
      <c r="I1584" s="917"/>
      <c r="J1584" s="917"/>
      <c r="K1584" s="917"/>
      <c r="L1584" s="917"/>
      <c r="M1584" s="917"/>
      <c r="N1584" s="917"/>
      <c r="O1584" s="917"/>
      <c r="P1584" s="917"/>
      <c r="Q1584" s="917"/>
      <c r="R1584" s="917"/>
      <c r="S1584" s="917"/>
      <c r="T1584" s="917"/>
      <c r="U1584" s="918"/>
      <c r="V1584" s="916"/>
      <c r="W1584" s="917"/>
      <c r="X1584" s="917"/>
      <c r="Y1584" s="917"/>
      <c r="Z1584" s="917"/>
      <c r="AA1584" s="917"/>
      <c r="AB1584" s="917"/>
      <c r="AC1584" s="917"/>
      <c r="AD1584" s="917"/>
      <c r="AE1584" s="917"/>
      <c r="AF1584" s="917"/>
      <c r="AG1584" s="917"/>
      <c r="AH1584" s="917"/>
      <c r="AI1584" s="917"/>
      <c r="AJ1584" s="917"/>
      <c r="AK1584" s="917"/>
      <c r="AL1584" s="917"/>
      <c r="AM1584" s="917"/>
      <c r="AN1584" s="917"/>
      <c r="AO1584" s="918"/>
      <c r="AP1584" s="453" t="s">
        <v>994</v>
      </c>
      <c r="AQ1584" s="262"/>
      <c r="AR1584" s="262"/>
      <c r="AS1584" s="262"/>
      <c r="AT1584" s="910"/>
      <c r="AU1584" s="911"/>
      <c r="AV1584" s="911"/>
      <c r="AW1584" s="912"/>
    </row>
    <row r="1585" spans="1:49" ht="14.25" hidden="1" customHeight="1">
      <c r="A1585" s="931"/>
      <c r="B1585" s="916"/>
      <c r="C1585" s="917"/>
      <c r="D1585" s="917"/>
      <c r="E1585" s="917"/>
      <c r="F1585" s="917"/>
      <c r="G1585" s="917"/>
      <c r="H1585" s="917"/>
      <c r="I1585" s="917"/>
      <c r="J1585" s="917"/>
      <c r="K1585" s="917"/>
      <c r="L1585" s="917"/>
      <c r="M1585" s="917"/>
      <c r="N1585" s="917"/>
      <c r="O1585" s="917"/>
      <c r="P1585" s="917"/>
      <c r="Q1585" s="917"/>
      <c r="R1585" s="917"/>
      <c r="S1585" s="917"/>
      <c r="T1585" s="917"/>
      <c r="U1585" s="918"/>
      <c r="V1585" s="916"/>
      <c r="W1585" s="917"/>
      <c r="X1585" s="917"/>
      <c r="Y1585" s="917"/>
      <c r="Z1585" s="917"/>
      <c r="AA1585" s="917"/>
      <c r="AB1585" s="917"/>
      <c r="AC1585" s="917"/>
      <c r="AD1585" s="917"/>
      <c r="AE1585" s="917"/>
      <c r="AF1585" s="917"/>
      <c r="AG1585" s="917"/>
      <c r="AH1585" s="917"/>
      <c r="AI1585" s="917"/>
      <c r="AJ1585" s="917"/>
      <c r="AK1585" s="917"/>
      <c r="AL1585" s="917"/>
      <c r="AM1585" s="917"/>
      <c r="AN1585" s="917"/>
      <c r="AO1585" s="918"/>
      <c r="AP1585" s="935" t="s">
        <v>992</v>
      </c>
      <c r="AQ1585" s="936"/>
      <c r="AR1585" s="936"/>
      <c r="AS1585" s="937"/>
      <c r="AT1585" s="938"/>
      <c r="AU1585" s="939"/>
      <c r="AV1585" s="939"/>
      <c r="AW1585" s="940"/>
    </row>
    <row r="1586" spans="1:49" ht="14.25" hidden="1" customHeight="1">
      <c r="A1586" s="931"/>
      <c r="B1586" s="916"/>
      <c r="C1586" s="917"/>
      <c r="D1586" s="917"/>
      <c r="E1586" s="917"/>
      <c r="F1586" s="917"/>
      <c r="G1586" s="917"/>
      <c r="H1586" s="917"/>
      <c r="I1586" s="917"/>
      <c r="J1586" s="917"/>
      <c r="K1586" s="917"/>
      <c r="L1586" s="917"/>
      <c r="M1586" s="917"/>
      <c r="N1586" s="917"/>
      <c r="O1586" s="917"/>
      <c r="P1586" s="917"/>
      <c r="Q1586" s="917"/>
      <c r="R1586" s="917"/>
      <c r="S1586" s="917"/>
      <c r="T1586" s="917"/>
      <c r="U1586" s="918"/>
      <c r="V1586" s="916"/>
      <c r="W1586" s="917"/>
      <c r="X1586" s="917"/>
      <c r="Y1586" s="917"/>
      <c r="Z1586" s="917"/>
      <c r="AA1586" s="917"/>
      <c r="AB1586" s="917"/>
      <c r="AC1586" s="917"/>
      <c r="AD1586" s="917"/>
      <c r="AE1586" s="917"/>
      <c r="AF1586" s="917"/>
      <c r="AG1586" s="917"/>
      <c r="AH1586" s="917"/>
      <c r="AI1586" s="917"/>
      <c r="AJ1586" s="917"/>
      <c r="AK1586" s="917"/>
      <c r="AL1586" s="917"/>
      <c r="AM1586" s="917"/>
      <c r="AN1586" s="917"/>
      <c r="AO1586" s="918"/>
      <c r="AP1586" s="935"/>
      <c r="AQ1586" s="936"/>
      <c r="AR1586" s="936"/>
      <c r="AS1586" s="937"/>
      <c r="AT1586" s="941"/>
      <c r="AU1586" s="942"/>
      <c r="AV1586" s="942"/>
      <c r="AW1586" s="943"/>
    </row>
    <row r="1587" spans="1:49" ht="14.25" hidden="1" customHeight="1">
      <c r="A1587" s="931"/>
      <c r="B1587" s="916"/>
      <c r="C1587" s="917"/>
      <c r="D1587" s="917"/>
      <c r="E1587" s="917"/>
      <c r="F1587" s="917"/>
      <c r="G1587" s="917"/>
      <c r="H1587" s="917"/>
      <c r="I1587" s="917"/>
      <c r="J1587" s="917"/>
      <c r="K1587" s="917"/>
      <c r="L1587" s="917"/>
      <c r="M1587" s="917"/>
      <c r="N1587" s="917"/>
      <c r="O1587" s="917"/>
      <c r="P1587" s="917"/>
      <c r="Q1587" s="917"/>
      <c r="R1587" s="917"/>
      <c r="S1587" s="917"/>
      <c r="T1587" s="917"/>
      <c r="U1587" s="918"/>
      <c r="V1587" s="916"/>
      <c r="W1587" s="917"/>
      <c r="X1587" s="917"/>
      <c r="Y1587" s="917"/>
      <c r="Z1587" s="917"/>
      <c r="AA1587" s="917"/>
      <c r="AB1587" s="917"/>
      <c r="AC1587" s="917"/>
      <c r="AD1587" s="917"/>
      <c r="AE1587" s="917"/>
      <c r="AF1587" s="917"/>
      <c r="AG1587" s="917"/>
      <c r="AH1587" s="917"/>
      <c r="AI1587" s="917"/>
      <c r="AJ1587" s="917"/>
      <c r="AK1587" s="917"/>
      <c r="AL1587" s="917"/>
      <c r="AM1587" s="917"/>
      <c r="AN1587" s="917"/>
      <c r="AO1587" s="918"/>
      <c r="AP1587" s="944" t="s">
        <v>993</v>
      </c>
      <c r="AQ1587" s="945"/>
      <c r="AR1587" s="945"/>
      <c r="AS1587" s="945"/>
      <c r="AT1587" s="938"/>
      <c r="AU1587" s="939"/>
      <c r="AV1587" s="939"/>
      <c r="AW1587" s="940"/>
    </row>
    <row r="1588" spans="1:49" ht="14.25" hidden="1" customHeight="1">
      <c r="A1588" s="931"/>
      <c r="B1588" s="916"/>
      <c r="C1588" s="917"/>
      <c r="D1588" s="917"/>
      <c r="E1588" s="917"/>
      <c r="F1588" s="917"/>
      <c r="G1588" s="917"/>
      <c r="H1588" s="917"/>
      <c r="I1588" s="917"/>
      <c r="J1588" s="917"/>
      <c r="K1588" s="917"/>
      <c r="L1588" s="917"/>
      <c r="M1588" s="917"/>
      <c r="N1588" s="917"/>
      <c r="O1588" s="917"/>
      <c r="P1588" s="917"/>
      <c r="Q1588" s="917"/>
      <c r="R1588" s="917"/>
      <c r="S1588" s="917"/>
      <c r="T1588" s="917"/>
      <c r="U1588" s="918"/>
      <c r="V1588" s="916"/>
      <c r="W1588" s="917"/>
      <c r="X1588" s="917"/>
      <c r="Y1588" s="917"/>
      <c r="Z1588" s="917"/>
      <c r="AA1588" s="917"/>
      <c r="AB1588" s="917"/>
      <c r="AC1588" s="917"/>
      <c r="AD1588" s="917"/>
      <c r="AE1588" s="917"/>
      <c r="AF1588" s="917"/>
      <c r="AG1588" s="917"/>
      <c r="AH1588" s="917"/>
      <c r="AI1588" s="917"/>
      <c r="AJ1588" s="917"/>
      <c r="AK1588" s="917"/>
      <c r="AL1588" s="917"/>
      <c r="AM1588" s="917"/>
      <c r="AN1588" s="917"/>
      <c r="AO1588" s="918"/>
      <c r="AP1588" s="944"/>
      <c r="AQ1588" s="945"/>
      <c r="AR1588" s="945"/>
      <c r="AS1588" s="945"/>
      <c r="AT1588" s="941"/>
      <c r="AU1588" s="942"/>
      <c r="AV1588" s="942"/>
      <c r="AW1588" s="943"/>
    </row>
    <row r="1589" spans="1:49" ht="14.25" hidden="1" customHeight="1">
      <c r="A1589" s="931"/>
      <c r="B1589" s="919"/>
      <c r="C1589" s="920"/>
      <c r="D1589" s="920"/>
      <c r="E1589" s="920"/>
      <c r="F1589" s="920"/>
      <c r="G1589" s="920"/>
      <c r="H1589" s="920"/>
      <c r="I1589" s="920"/>
      <c r="J1589" s="920"/>
      <c r="K1589" s="920"/>
      <c r="L1589" s="920"/>
      <c r="M1589" s="920"/>
      <c r="N1589" s="920"/>
      <c r="O1589" s="920"/>
      <c r="P1589" s="920"/>
      <c r="Q1589" s="920"/>
      <c r="R1589" s="920"/>
      <c r="S1589" s="920"/>
      <c r="T1589" s="920"/>
      <c r="U1589" s="921"/>
      <c r="V1589" s="919"/>
      <c r="W1589" s="920"/>
      <c r="X1589" s="920"/>
      <c r="Y1589" s="920"/>
      <c r="Z1589" s="920"/>
      <c r="AA1589" s="920"/>
      <c r="AB1589" s="920"/>
      <c r="AC1589" s="920"/>
      <c r="AD1589" s="920"/>
      <c r="AE1589" s="920"/>
      <c r="AF1589" s="920"/>
      <c r="AG1589" s="920"/>
      <c r="AH1589" s="920"/>
      <c r="AI1589" s="920"/>
      <c r="AJ1589" s="920"/>
      <c r="AK1589" s="920"/>
      <c r="AL1589" s="920"/>
      <c r="AM1589" s="920"/>
      <c r="AN1589" s="920"/>
      <c r="AO1589" s="921"/>
      <c r="AP1589" s="946" t="str">
        <f t="array" aca="1" ref="AP1589" ca="1">IF(RepairsPhotoIdentifier223="","",IF(INDIRECT("PropertyInspectionCatagoryPhoto"&amp;RIGHT("0"&amp;RepairsPhotoIdentifier223,2))="","",INDIRECT("PropertyInspectionCatagoryPhoto"&amp;RIGHT("0"&amp;RepairsPhotoIdentifier223,2))))</f>
        <v/>
      </c>
      <c r="AQ1589" s="962"/>
      <c r="AR1589" s="962"/>
      <c r="AS1589" s="962"/>
      <c r="AT1589" s="962"/>
      <c r="AU1589" s="962"/>
      <c r="AV1589" s="962"/>
      <c r="AW1589" s="963"/>
    </row>
    <row r="1590" spans="1:49" ht="14.25" hidden="1" customHeight="1">
      <c r="A1590" s="931">
        <v>224</v>
      </c>
      <c r="B1590" s="913"/>
      <c r="C1590" s="914"/>
      <c r="D1590" s="914"/>
      <c r="E1590" s="914"/>
      <c r="F1590" s="914"/>
      <c r="G1590" s="914"/>
      <c r="H1590" s="914"/>
      <c r="I1590" s="914"/>
      <c r="J1590" s="914"/>
      <c r="K1590" s="914"/>
      <c r="L1590" s="914"/>
      <c r="M1590" s="914"/>
      <c r="N1590" s="914"/>
      <c r="O1590" s="914"/>
      <c r="P1590" s="914"/>
      <c r="Q1590" s="914"/>
      <c r="R1590" s="914"/>
      <c r="S1590" s="914"/>
      <c r="T1590" s="914"/>
      <c r="U1590" s="915"/>
      <c r="V1590" s="913"/>
      <c r="W1590" s="914"/>
      <c r="X1590" s="914"/>
      <c r="Y1590" s="914"/>
      <c r="Z1590" s="914"/>
      <c r="AA1590" s="914"/>
      <c r="AB1590" s="914"/>
      <c r="AC1590" s="914"/>
      <c r="AD1590" s="914"/>
      <c r="AE1590" s="914"/>
      <c r="AF1590" s="914"/>
      <c r="AG1590" s="914"/>
      <c r="AH1590" s="914"/>
      <c r="AI1590" s="914"/>
      <c r="AJ1590" s="914"/>
      <c r="AK1590" s="914"/>
      <c r="AL1590" s="914"/>
      <c r="AM1590" s="914"/>
      <c r="AN1590" s="914"/>
      <c r="AO1590" s="915"/>
      <c r="AP1590" s="450" t="s">
        <v>990</v>
      </c>
      <c r="AQ1590" s="451"/>
      <c r="AR1590" s="451"/>
      <c r="AS1590" s="452"/>
      <c r="AT1590" s="932"/>
      <c r="AU1590" s="933"/>
      <c r="AV1590" s="933"/>
      <c r="AW1590" s="934"/>
    </row>
    <row r="1591" spans="1:49" ht="14.25" hidden="1" customHeight="1">
      <c r="A1591" s="931"/>
      <c r="B1591" s="916"/>
      <c r="C1591" s="917"/>
      <c r="D1591" s="917"/>
      <c r="E1591" s="917"/>
      <c r="F1591" s="917"/>
      <c r="G1591" s="917"/>
      <c r="H1591" s="917"/>
      <c r="I1591" s="917"/>
      <c r="J1591" s="917"/>
      <c r="K1591" s="917"/>
      <c r="L1591" s="917"/>
      <c r="M1591" s="917"/>
      <c r="N1591" s="917"/>
      <c r="O1591" s="917"/>
      <c r="P1591" s="917"/>
      <c r="Q1591" s="917"/>
      <c r="R1591" s="917"/>
      <c r="S1591" s="917"/>
      <c r="T1591" s="917"/>
      <c r="U1591" s="918"/>
      <c r="V1591" s="916"/>
      <c r="W1591" s="917"/>
      <c r="X1591" s="917"/>
      <c r="Y1591" s="917"/>
      <c r="Z1591" s="917"/>
      <c r="AA1591" s="917"/>
      <c r="AB1591" s="917"/>
      <c r="AC1591" s="917"/>
      <c r="AD1591" s="917"/>
      <c r="AE1591" s="917"/>
      <c r="AF1591" s="917"/>
      <c r="AG1591" s="917"/>
      <c r="AH1591" s="917"/>
      <c r="AI1591" s="917"/>
      <c r="AJ1591" s="917"/>
      <c r="AK1591" s="917"/>
      <c r="AL1591" s="917"/>
      <c r="AM1591" s="917"/>
      <c r="AN1591" s="917"/>
      <c r="AO1591" s="918"/>
      <c r="AP1591" s="453" t="s">
        <v>991</v>
      </c>
      <c r="AQ1591" s="262"/>
      <c r="AR1591" s="262"/>
      <c r="AS1591" s="262"/>
      <c r="AT1591" s="910"/>
      <c r="AU1591" s="911"/>
      <c r="AV1591" s="911"/>
      <c r="AW1591" s="912"/>
    </row>
    <row r="1592" spans="1:49" ht="14.25" hidden="1" customHeight="1">
      <c r="A1592" s="931"/>
      <c r="B1592" s="916"/>
      <c r="C1592" s="917"/>
      <c r="D1592" s="917"/>
      <c r="E1592" s="917"/>
      <c r="F1592" s="917"/>
      <c r="G1592" s="917"/>
      <c r="H1592" s="917"/>
      <c r="I1592" s="917"/>
      <c r="J1592" s="917"/>
      <c r="K1592" s="917"/>
      <c r="L1592" s="917"/>
      <c r="M1592" s="917"/>
      <c r="N1592" s="917"/>
      <c r="O1592" s="917"/>
      <c r="P1592" s="917"/>
      <c r="Q1592" s="917"/>
      <c r="R1592" s="917"/>
      <c r="S1592" s="917"/>
      <c r="T1592" s="917"/>
      <c r="U1592" s="918"/>
      <c r="V1592" s="916"/>
      <c r="W1592" s="917"/>
      <c r="X1592" s="917"/>
      <c r="Y1592" s="917"/>
      <c r="Z1592" s="917"/>
      <c r="AA1592" s="917"/>
      <c r="AB1592" s="917"/>
      <c r="AC1592" s="917"/>
      <c r="AD1592" s="917"/>
      <c r="AE1592" s="917"/>
      <c r="AF1592" s="917"/>
      <c r="AG1592" s="917"/>
      <c r="AH1592" s="917"/>
      <c r="AI1592" s="917"/>
      <c r="AJ1592" s="917"/>
      <c r="AK1592" s="917"/>
      <c r="AL1592" s="917"/>
      <c r="AM1592" s="917"/>
      <c r="AN1592" s="917"/>
      <c r="AO1592" s="918"/>
      <c r="AP1592" s="935" t="s">
        <v>992</v>
      </c>
      <c r="AQ1592" s="936"/>
      <c r="AR1592" s="936"/>
      <c r="AS1592" s="937"/>
      <c r="AT1592" s="938"/>
      <c r="AU1592" s="939"/>
      <c r="AV1592" s="939"/>
      <c r="AW1592" s="940"/>
    </row>
    <row r="1593" spans="1:49" ht="14.25" hidden="1" customHeight="1">
      <c r="A1593" s="931"/>
      <c r="B1593" s="916"/>
      <c r="C1593" s="917"/>
      <c r="D1593" s="917"/>
      <c r="E1593" s="917"/>
      <c r="F1593" s="917"/>
      <c r="G1593" s="917"/>
      <c r="H1593" s="917"/>
      <c r="I1593" s="917"/>
      <c r="J1593" s="917"/>
      <c r="K1593" s="917"/>
      <c r="L1593" s="917"/>
      <c r="M1593" s="917"/>
      <c r="N1593" s="917"/>
      <c r="O1593" s="917"/>
      <c r="P1593" s="917"/>
      <c r="Q1593" s="917"/>
      <c r="R1593" s="917"/>
      <c r="S1593" s="917"/>
      <c r="T1593" s="917"/>
      <c r="U1593" s="918"/>
      <c r="V1593" s="916"/>
      <c r="W1593" s="917"/>
      <c r="X1593" s="917"/>
      <c r="Y1593" s="917"/>
      <c r="Z1593" s="917"/>
      <c r="AA1593" s="917"/>
      <c r="AB1593" s="917"/>
      <c r="AC1593" s="917"/>
      <c r="AD1593" s="917"/>
      <c r="AE1593" s="917"/>
      <c r="AF1593" s="917"/>
      <c r="AG1593" s="917"/>
      <c r="AH1593" s="917"/>
      <c r="AI1593" s="917"/>
      <c r="AJ1593" s="917"/>
      <c r="AK1593" s="917"/>
      <c r="AL1593" s="917"/>
      <c r="AM1593" s="917"/>
      <c r="AN1593" s="917"/>
      <c r="AO1593" s="918"/>
      <c r="AP1593" s="935"/>
      <c r="AQ1593" s="936"/>
      <c r="AR1593" s="936"/>
      <c r="AS1593" s="937"/>
      <c r="AT1593" s="941"/>
      <c r="AU1593" s="942"/>
      <c r="AV1593" s="942"/>
      <c r="AW1593" s="943"/>
    </row>
    <row r="1594" spans="1:49" ht="14.25" hidden="1" customHeight="1">
      <c r="A1594" s="931"/>
      <c r="B1594" s="916"/>
      <c r="C1594" s="917"/>
      <c r="D1594" s="917"/>
      <c r="E1594" s="917"/>
      <c r="F1594" s="917"/>
      <c r="G1594" s="917"/>
      <c r="H1594" s="917"/>
      <c r="I1594" s="917"/>
      <c r="J1594" s="917"/>
      <c r="K1594" s="917"/>
      <c r="L1594" s="917"/>
      <c r="M1594" s="917"/>
      <c r="N1594" s="917"/>
      <c r="O1594" s="917"/>
      <c r="P1594" s="917"/>
      <c r="Q1594" s="917"/>
      <c r="R1594" s="917"/>
      <c r="S1594" s="917"/>
      <c r="T1594" s="917"/>
      <c r="U1594" s="918"/>
      <c r="V1594" s="916"/>
      <c r="W1594" s="917"/>
      <c r="X1594" s="917"/>
      <c r="Y1594" s="917"/>
      <c r="Z1594" s="917"/>
      <c r="AA1594" s="917"/>
      <c r="AB1594" s="917"/>
      <c r="AC1594" s="917"/>
      <c r="AD1594" s="917"/>
      <c r="AE1594" s="917"/>
      <c r="AF1594" s="917"/>
      <c r="AG1594" s="917"/>
      <c r="AH1594" s="917"/>
      <c r="AI1594" s="917"/>
      <c r="AJ1594" s="917"/>
      <c r="AK1594" s="917"/>
      <c r="AL1594" s="917"/>
      <c r="AM1594" s="917"/>
      <c r="AN1594" s="917"/>
      <c r="AO1594" s="918"/>
      <c r="AP1594" s="944" t="s">
        <v>993</v>
      </c>
      <c r="AQ1594" s="945"/>
      <c r="AR1594" s="945"/>
      <c r="AS1594" s="945"/>
      <c r="AT1594" s="938"/>
      <c r="AU1594" s="939"/>
      <c r="AV1594" s="939"/>
      <c r="AW1594" s="940"/>
    </row>
    <row r="1595" spans="1:49" ht="14.25" hidden="1" customHeight="1">
      <c r="A1595" s="931"/>
      <c r="B1595" s="916"/>
      <c r="C1595" s="917"/>
      <c r="D1595" s="917"/>
      <c r="E1595" s="917"/>
      <c r="F1595" s="917"/>
      <c r="G1595" s="917"/>
      <c r="H1595" s="917"/>
      <c r="I1595" s="917"/>
      <c r="J1595" s="917"/>
      <c r="K1595" s="917"/>
      <c r="L1595" s="917"/>
      <c r="M1595" s="917"/>
      <c r="N1595" s="917"/>
      <c r="O1595" s="917"/>
      <c r="P1595" s="917"/>
      <c r="Q1595" s="917"/>
      <c r="R1595" s="917"/>
      <c r="S1595" s="917"/>
      <c r="T1595" s="917"/>
      <c r="U1595" s="918"/>
      <c r="V1595" s="916"/>
      <c r="W1595" s="917"/>
      <c r="X1595" s="917"/>
      <c r="Y1595" s="917"/>
      <c r="Z1595" s="917"/>
      <c r="AA1595" s="917"/>
      <c r="AB1595" s="917"/>
      <c r="AC1595" s="917"/>
      <c r="AD1595" s="917"/>
      <c r="AE1595" s="917"/>
      <c r="AF1595" s="917"/>
      <c r="AG1595" s="917"/>
      <c r="AH1595" s="917"/>
      <c r="AI1595" s="917"/>
      <c r="AJ1595" s="917"/>
      <c r="AK1595" s="917"/>
      <c r="AL1595" s="917"/>
      <c r="AM1595" s="917"/>
      <c r="AN1595" s="917"/>
      <c r="AO1595" s="918"/>
      <c r="AP1595" s="944"/>
      <c r="AQ1595" s="945"/>
      <c r="AR1595" s="945"/>
      <c r="AS1595" s="945"/>
      <c r="AT1595" s="941"/>
      <c r="AU1595" s="942"/>
      <c r="AV1595" s="942"/>
      <c r="AW1595" s="943"/>
    </row>
    <row r="1596" spans="1:49" ht="14.25" hidden="1" customHeight="1">
      <c r="A1596" s="931"/>
      <c r="B1596" s="919"/>
      <c r="C1596" s="920"/>
      <c r="D1596" s="920"/>
      <c r="E1596" s="920"/>
      <c r="F1596" s="920"/>
      <c r="G1596" s="920"/>
      <c r="H1596" s="920"/>
      <c r="I1596" s="920"/>
      <c r="J1596" s="920"/>
      <c r="K1596" s="920"/>
      <c r="L1596" s="920"/>
      <c r="M1596" s="920"/>
      <c r="N1596" s="920"/>
      <c r="O1596" s="920"/>
      <c r="P1596" s="920"/>
      <c r="Q1596" s="920"/>
      <c r="R1596" s="920"/>
      <c r="S1596" s="920"/>
      <c r="T1596" s="920"/>
      <c r="U1596" s="921"/>
      <c r="V1596" s="919"/>
      <c r="W1596" s="920"/>
      <c r="X1596" s="920"/>
      <c r="Y1596" s="920"/>
      <c r="Z1596" s="920"/>
      <c r="AA1596" s="920"/>
      <c r="AB1596" s="920"/>
      <c r="AC1596" s="920"/>
      <c r="AD1596" s="920"/>
      <c r="AE1596" s="920"/>
      <c r="AF1596" s="920"/>
      <c r="AG1596" s="920"/>
      <c r="AH1596" s="920"/>
      <c r="AI1596" s="920"/>
      <c r="AJ1596" s="920"/>
      <c r="AK1596" s="920"/>
      <c r="AL1596" s="920"/>
      <c r="AM1596" s="920"/>
      <c r="AN1596" s="920"/>
      <c r="AO1596" s="921"/>
      <c r="AP1596" s="946" t="str">
        <f t="array" aca="1" ref="AP1596" ca="1">IF(RepairsPhotoIdentifier224="","",IF(INDIRECT("PropertyInspectionCatagoryPhoto"&amp;RIGHT("0"&amp;RepairsPhotoIdentifier224,2))="","",INDIRECT("PropertyInspectionCatagoryPhoto"&amp;RIGHT("0"&amp;RepairsPhotoIdentifier224,2))))</f>
        <v/>
      </c>
      <c r="AQ1596" s="962"/>
      <c r="AR1596" s="962"/>
      <c r="AS1596" s="962"/>
      <c r="AT1596" s="962"/>
      <c r="AU1596" s="962"/>
      <c r="AV1596" s="962"/>
      <c r="AW1596" s="963"/>
    </row>
    <row r="1597" spans="1:49" ht="14.25" hidden="1" customHeight="1">
      <c r="A1597" s="931">
        <v>225</v>
      </c>
      <c r="B1597" s="913"/>
      <c r="C1597" s="914"/>
      <c r="D1597" s="914"/>
      <c r="E1597" s="914"/>
      <c r="F1597" s="914"/>
      <c r="G1597" s="914"/>
      <c r="H1597" s="914"/>
      <c r="I1597" s="914"/>
      <c r="J1597" s="914"/>
      <c r="K1597" s="914"/>
      <c r="L1597" s="914"/>
      <c r="M1597" s="914"/>
      <c r="N1597" s="914"/>
      <c r="O1597" s="914"/>
      <c r="P1597" s="914"/>
      <c r="Q1597" s="914"/>
      <c r="R1597" s="914"/>
      <c r="S1597" s="914"/>
      <c r="T1597" s="914"/>
      <c r="U1597" s="915"/>
      <c r="V1597" s="913"/>
      <c r="W1597" s="914"/>
      <c r="X1597" s="914"/>
      <c r="Y1597" s="914"/>
      <c r="Z1597" s="914"/>
      <c r="AA1597" s="914"/>
      <c r="AB1597" s="914"/>
      <c r="AC1597" s="914"/>
      <c r="AD1597" s="914"/>
      <c r="AE1597" s="914"/>
      <c r="AF1597" s="914"/>
      <c r="AG1597" s="914"/>
      <c r="AH1597" s="914"/>
      <c r="AI1597" s="914"/>
      <c r="AJ1597" s="914"/>
      <c r="AK1597" s="914"/>
      <c r="AL1597" s="914"/>
      <c r="AM1597" s="914"/>
      <c r="AN1597" s="914"/>
      <c r="AO1597" s="915"/>
      <c r="AP1597" s="450" t="s">
        <v>990</v>
      </c>
      <c r="AQ1597" s="451"/>
      <c r="AR1597" s="451"/>
      <c r="AS1597" s="452"/>
      <c r="AT1597" s="932"/>
      <c r="AU1597" s="933"/>
      <c r="AV1597" s="933"/>
      <c r="AW1597" s="934"/>
    </row>
    <row r="1598" spans="1:49" ht="14.25" hidden="1" customHeight="1">
      <c r="A1598" s="931"/>
      <c r="B1598" s="916"/>
      <c r="C1598" s="917"/>
      <c r="D1598" s="917"/>
      <c r="E1598" s="917"/>
      <c r="F1598" s="917"/>
      <c r="G1598" s="917"/>
      <c r="H1598" s="917"/>
      <c r="I1598" s="917"/>
      <c r="J1598" s="917"/>
      <c r="K1598" s="917"/>
      <c r="L1598" s="917"/>
      <c r="M1598" s="917"/>
      <c r="N1598" s="917"/>
      <c r="O1598" s="917"/>
      <c r="P1598" s="917"/>
      <c r="Q1598" s="917"/>
      <c r="R1598" s="917"/>
      <c r="S1598" s="917"/>
      <c r="T1598" s="917"/>
      <c r="U1598" s="918"/>
      <c r="V1598" s="916"/>
      <c r="W1598" s="917"/>
      <c r="X1598" s="917"/>
      <c r="Y1598" s="917"/>
      <c r="Z1598" s="917"/>
      <c r="AA1598" s="917"/>
      <c r="AB1598" s="917"/>
      <c r="AC1598" s="917"/>
      <c r="AD1598" s="917"/>
      <c r="AE1598" s="917"/>
      <c r="AF1598" s="917"/>
      <c r="AG1598" s="917"/>
      <c r="AH1598" s="917"/>
      <c r="AI1598" s="917"/>
      <c r="AJ1598" s="917"/>
      <c r="AK1598" s="917"/>
      <c r="AL1598" s="917"/>
      <c r="AM1598" s="917"/>
      <c r="AN1598" s="917"/>
      <c r="AO1598" s="918"/>
      <c r="AP1598" s="453" t="s">
        <v>994</v>
      </c>
      <c r="AQ1598" s="262"/>
      <c r="AR1598" s="262"/>
      <c r="AS1598" s="262"/>
      <c r="AT1598" s="910"/>
      <c r="AU1598" s="911"/>
      <c r="AV1598" s="911"/>
      <c r="AW1598" s="912"/>
    </row>
    <row r="1599" spans="1:49" ht="14.25" hidden="1" customHeight="1">
      <c r="A1599" s="931"/>
      <c r="B1599" s="916"/>
      <c r="C1599" s="917"/>
      <c r="D1599" s="917"/>
      <c r="E1599" s="917"/>
      <c r="F1599" s="917"/>
      <c r="G1599" s="917"/>
      <c r="H1599" s="917"/>
      <c r="I1599" s="917"/>
      <c r="J1599" s="917"/>
      <c r="K1599" s="917"/>
      <c r="L1599" s="917"/>
      <c r="M1599" s="917"/>
      <c r="N1599" s="917"/>
      <c r="O1599" s="917"/>
      <c r="P1599" s="917"/>
      <c r="Q1599" s="917"/>
      <c r="R1599" s="917"/>
      <c r="S1599" s="917"/>
      <c r="T1599" s="917"/>
      <c r="U1599" s="918"/>
      <c r="V1599" s="916"/>
      <c r="W1599" s="917"/>
      <c r="X1599" s="917"/>
      <c r="Y1599" s="917"/>
      <c r="Z1599" s="917"/>
      <c r="AA1599" s="917"/>
      <c r="AB1599" s="917"/>
      <c r="AC1599" s="917"/>
      <c r="AD1599" s="917"/>
      <c r="AE1599" s="917"/>
      <c r="AF1599" s="917"/>
      <c r="AG1599" s="917"/>
      <c r="AH1599" s="917"/>
      <c r="AI1599" s="917"/>
      <c r="AJ1599" s="917"/>
      <c r="AK1599" s="917"/>
      <c r="AL1599" s="917"/>
      <c r="AM1599" s="917"/>
      <c r="AN1599" s="917"/>
      <c r="AO1599" s="918"/>
      <c r="AP1599" s="935" t="s">
        <v>992</v>
      </c>
      <c r="AQ1599" s="936"/>
      <c r="AR1599" s="936"/>
      <c r="AS1599" s="937"/>
      <c r="AT1599" s="938"/>
      <c r="AU1599" s="939"/>
      <c r="AV1599" s="939"/>
      <c r="AW1599" s="940"/>
    </row>
    <row r="1600" spans="1:49" ht="14.25" hidden="1" customHeight="1">
      <c r="A1600" s="931"/>
      <c r="B1600" s="916"/>
      <c r="C1600" s="917"/>
      <c r="D1600" s="917"/>
      <c r="E1600" s="917"/>
      <c r="F1600" s="917"/>
      <c r="G1600" s="917"/>
      <c r="H1600" s="917"/>
      <c r="I1600" s="917"/>
      <c r="J1600" s="917"/>
      <c r="K1600" s="917"/>
      <c r="L1600" s="917"/>
      <c r="M1600" s="917"/>
      <c r="N1600" s="917"/>
      <c r="O1600" s="917"/>
      <c r="P1600" s="917"/>
      <c r="Q1600" s="917"/>
      <c r="R1600" s="917"/>
      <c r="S1600" s="917"/>
      <c r="T1600" s="917"/>
      <c r="U1600" s="918"/>
      <c r="V1600" s="916"/>
      <c r="W1600" s="917"/>
      <c r="X1600" s="917"/>
      <c r="Y1600" s="917"/>
      <c r="Z1600" s="917"/>
      <c r="AA1600" s="917"/>
      <c r="AB1600" s="917"/>
      <c r="AC1600" s="917"/>
      <c r="AD1600" s="917"/>
      <c r="AE1600" s="917"/>
      <c r="AF1600" s="917"/>
      <c r="AG1600" s="917"/>
      <c r="AH1600" s="917"/>
      <c r="AI1600" s="917"/>
      <c r="AJ1600" s="917"/>
      <c r="AK1600" s="917"/>
      <c r="AL1600" s="917"/>
      <c r="AM1600" s="917"/>
      <c r="AN1600" s="917"/>
      <c r="AO1600" s="918"/>
      <c r="AP1600" s="935"/>
      <c r="AQ1600" s="936"/>
      <c r="AR1600" s="936"/>
      <c r="AS1600" s="937"/>
      <c r="AT1600" s="941"/>
      <c r="AU1600" s="942"/>
      <c r="AV1600" s="942"/>
      <c r="AW1600" s="943"/>
    </row>
    <row r="1601" spans="1:49" ht="14.25" hidden="1" customHeight="1">
      <c r="A1601" s="931"/>
      <c r="B1601" s="916"/>
      <c r="C1601" s="917"/>
      <c r="D1601" s="917"/>
      <c r="E1601" s="917"/>
      <c r="F1601" s="917"/>
      <c r="G1601" s="917"/>
      <c r="H1601" s="917"/>
      <c r="I1601" s="917"/>
      <c r="J1601" s="917"/>
      <c r="K1601" s="917"/>
      <c r="L1601" s="917"/>
      <c r="M1601" s="917"/>
      <c r="N1601" s="917"/>
      <c r="O1601" s="917"/>
      <c r="P1601" s="917"/>
      <c r="Q1601" s="917"/>
      <c r="R1601" s="917"/>
      <c r="S1601" s="917"/>
      <c r="T1601" s="917"/>
      <c r="U1601" s="918"/>
      <c r="V1601" s="916"/>
      <c r="W1601" s="917"/>
      <c r="X1601" s="917"/>
      <c r="Y1601" s="917"/>
      <c r="Z1601" s="917"/>
      <c r="AA1601" s="917"/>
      <c r="AB1601" s="917"/>
      <c r="AC1601" s="917"/>
      <c r="AD1601" s="917"/>
      <c r="AE1601" s="917"/>
      <c r="AF1601" s="917"/>
      <c r="AG1601" s="917"/>
      <c r="AH1601" s="917"/>
      <c r="AI1601" s="917"/>
      <c r="AJ1601" s="917"/>
      <c r="AK1601" s="917"/>
      <c r="AL1601" s="917"/>
      <c r="AM1601" s="917"/>
      <c r="AN1601" s="917"/>
      <c r="AO1601" s="918"/>
      <c r="AP1601" s="944" t="s">
        <v>993</v>
      </c>
      <c r="AQ1601" s="945"/>
      <c r="AR1601" s="945"/>
      <c r="AS1601" s="945"/>
      <c r="AT1601" s="938"/>
      <c r="AU1601" s="939"/>
      <c r="AV1601" s="939"/>
      <c r="AW1601" s="940"/>
    </row>
    <row r="1602" spans="1:49" ht="14.25" hidden="1" customHeight="1">
      <c r="A1602" s="931"/>
      <c r="B1602" s="916"/>
      <c r="C1602" s="917"/>
      <c r="D1602" s="917"/>
      <c r="E1602" s="917"/>
      <c r="F1602" s="917"/>
      <c r="G1602" s="917"/>
      <c r="H1602" s="917"/>
      <c r="I1602" s="917"/>
      <c r="J1602" s="917"/>
      <c r="K1602" s="917"/>
      <c r="L1602" s="917"/>
      <c r="M1602" s="917"/>
      <c r="N1602" s="917"/>
      <c r="O1602" s="917"/>
      <c r="P1602" s="917"/>
      <c r="Q1602" s="917"/>
      <c r="R1602" s="917"/>
      <c r="S1602" s="917"/>
      <c r="T1602" s="917"/>
      <c r="U1602" s="918"/>
      <c r="V1602" s="916"/>
      <c r="W1602" s="917"/>
      <c r="X1602" s="917"/>
      <c r="Y1602" s="917"/>
      <c r="Z1602" s="917"/>
      <c r="AA1602" s="917"/>
      <c r="AB1602" s="917"/>
      <c r="AC1602" s="917"/>
      <c r="AD1602" s="917"/>
      <c r="AE1602" s="917"/>
      <c r="AF1602" s="917"/>
      <c r="AG1602" s="917"/>
      <c r="AH1602" s="917"/>
      <c r="AI1602" s="917"/>
      <c r="AJ1602" s="917"/>
      <c r="AK1602" s="917"/>
      <c r="AL1602" s="917"/>
      <c r="AM1602" s="917"/>
      <c r="AN1602" s="917"/>
      <c r="AO1602" s="918"/>
      <c r="AP1602" s="944"/>
      <c r="AQ1602" s="945"/>
      <c r="AR1602" s="945"/>
      <c r="AS1602" s="945"/>
      <c r="AT1602" s="941"/>
      <c r="AU1602" s="942"/>
      <c r="AV1602" s="942"/>
      <c r="AW1602" s="943"/>
    </row>
    <row r="1603" spans="1:49" ht="14.25" hidden="1" customHeight="1">
      <c r="A1603" s="931"/>
      <c r="B1603" s="919"/>
      <c r="C1603" s="920"/>
      <c r="D1603" s="920"/>
      <c r="E1603" s="920"/>
      <c r="F1603" s="920"/>
      <c r="G1603" s="920"/>
      <c r="H1603" s="920"/>
      <c r="I1603" s="920"/>
      <c r="J1603" s="920"/>
      <c r="K1603" s="920"/>
      <c r="L1603" s="920"/>
      <c r="M1603" s="920"/>
      <c r="N1603" s="920"/>
      <c r="O1603" s="920"/>
      <c r="P1603" s="920"/>
      <c r="Q1603" s="920"/>
      <c r="R1603" s="920"/>
      <c r="S1603" s="920"/>
      <c r="T1603" s="920"/>
      <c r="U1603" s="921"/>
      <c r="V1603" s="919"/>
      <c r="W1603" s="920"/>
      <c r="X1603" s="920"/>
      <c r="Y1603" s="920"/>
      <c r="Z1603" s="920"/>
      <c r="AA1603" s="920"/>
      <c r="AB1603" s="920"/>
      <c r="AC1603" s="920"/>
      <c r="AD1603" s="920"/>
      <c r="AE1603" s="920"/>
      <c r="AF1603" s="920"/>
      <c r="AG1603" s="920"/>
      <c r="AH1603" s="920"/>
      <c r="AI1603" s="920"/>
      <c r="AJ1603" s="920"/>
      <c r="AK1603" s="920"/>
      <c r="AL1603" s="920"/>
      <c r="AM1603" s="920"/>
      <c r="AN1603" s="920"/>
      <c r="AO1603" s="921"/>
      <c r="AP1603" s="946" t="str">
        <f t="array" aca="1" ref="AP1603" ca="1">IF(RepairsPhotoIdentifier225="","",IF(INDIRECT("PropertyInspectionCatagoryPhoto"&amp;RIGHT("0"&amp;RepairsPhotoIdentifier225,2))="","",INDIRECT("PropertyInspectionCatagoryPhoto"&amp;RIGHT("0"&amp;RepairsPhotoIdentifier225,2))))</f>
        <v/>
      </c>
      <c r="AQ1603" s="962"/>
      <c r="AR1603" s="962"/>
      <c r="AS1603" s="962"/>
      <c r="AT1603" s="962"/>
      <c r="AU1603" s="962"/>
      <c r="AV1603" s="962"/>
      <c r="AW1603" s="963"/>
    </row>
    <row r="1604" spans="1:49" ht="14.25" hidden="1" customHeight="1">
      <c r="A1604" s="931">
        <v>226</v>
      </c>
      <c r="B1604" s="913"/>
      <c r="C1604" s="914"/>
      <c r="D1604" s="914"/>
      <c r="E1604" s="914"/>
      <c r="F1604" s="914"/>
      <c r="G1604" s="914"/>
      <c r="H1604" s="914"/>
      <c r="I1604" s="914"/>
      <c r="J1604" s="914"/>
      <c r="K1604" s="914"/>
      <c r="L1604" s="914"/>
      <c r="M1604" s="914"/>
      <c r="N1604" s="914"/>
      <c r="O1604" s="914"/>
      <c r="P1604" s="914"/>
      <c r="Q1604" s="914"/>
      <c r="R1604" s="914"/>
      <c r="S1604" s="914"/>
      <c r="T1604" s="914"/>
      <c r="U1604" s="915"/>
      <c r="V1604" s="913"/>
      <c r="W1604" s="914"/>
      <c r="X1604" s="914"/>
      <c r="Y1604" s="914"/>
      <c r="Z1604" s="914"/>
      <c r="AA1604" s="914"/>
      <c r="AB1604" s="914"/>
      <c r="AC1604" s="914"/>
      <c r="AD1604" s="914"/>
      <c r="AE1604" s="914"/>
      <c r="AF1604" s="914"/>
      <c r="AG1604" s="914"/>
      <c r="AH1604" s="914"/>
      <c r="AI1604" s="914"/>
      <c r="AJ1604" s="914"/>
      <c r="AK1604" s="914"/>
      <c r="AL1604" s="914"/>
      <c r="AM1604" s="914"/>
      <c r="AN1604" s="914"/>
      <c r="AO1604" s="915"/>
      <c r="AP1604" s="450" t="s">
        <v>990</v>
      </c>
      <c r="AQ1604" s="451"/>
      <c r="AR1604" s="451"/>
      <c r="AS1604" s="452"/>
      <c r="AT1604" s="932"/>
      <c r="AU1604" s="933"/>
      <c r="AV1604" s="933"/>
      <c r="AW1604" s="934"/>
    </row>
    <row r="1605" spans="1:49" ht="14.25" hidden="1" customHeight="1">
      <c r="A1605" s="931"/>
      <c r="B1605" s="916"/>
      <c r="C1605" s="917"/>
      <c r="D1605" s="917"/>
      <c r="E1605" s="917"/>
      <c r="F1605" s="917"/>
      <c r="G1605" s="917"/>
      <c r="H1605" s="917"/>
      <c r="I1605" s="917"/>
      <c r="J1605" s="917"/>
      <c r="K1605" s="917"/>
      <c r="L1605" s="917"/>
      <c r="M1605" s="917"/>
      <c r="N1605" s="917"/>
      <c r="O1605" s="917"/>
      <c r="P1605" s="917"/>
      <c r="Q1605" s="917"/>
      <c r="R1605" s="917"/>
      <c r="S1605" s="917"/>
      <c r="T1605" s="917"/>
      <c r="U1605" s="918"/>
      <c r="V1605" s="916"/>
      <c r="W1605" s="917"/>
      <c r="X1605" s="917"/>
      <c r="Y1605" s="917"/>
      <c r="Z1605" s="917"/>
      <c r="AA1605" s="917"/>
      <c r="AB1605" s="917"/>
      <c r="AC1605" s="917"/>
      <c r="AD1605" s="917"/>
      <c r="AE1605" s="917"/>
      <c r="AF1605" s="917"/>
      <c r="AG1605" s="917"/>
      <c r="AH1605" s="917"/>
      <c r="AI1605" s="917"/>
      <c r="AJ1605" s="917"/>
      <c r="AK1605" s="917"/>
      <c r="AL1605" s="917"/>
      <c r="AM1605" s="917"/>
      <c r="AN1605" s="917"/>
      <c r="AO1605" s="918"/>
      <c r="AP1605" s="453" t="s">
        <v>991</v>
      </c>
      <c r="AQ1605" s="262"/>
      <c r="AR1605" s="262"/>
      <c r="AS1605" s="262"/>
      <c r="AT1605" s="910"/>
      <c r="AU1605" s="911"/>
      <c r="AV1605" s="911"/>
      <c r="AW1605" s="912"/>
    </row>
    <row r="1606" spans="1:49" ht="14.25" hidden="1" customHeight="1">
      <c r="A1606" s="931"/>
      <c r="B1606" s="916"/>
      <c r="C1606" s="917"/>
      <c r="D1606" s="917"/>
      <c r="E1606" s="917"/>
      <c r="F1606" s="917"/>
      <c r="G1606" s="917"/>
      <c r="H1606" s="917"/>
      <c r="I1606" s="917"/>
      <c r="J1606" s="917"/>
      <c r="K1606" s="917"/>
      <c r="L1606" s="917"/>
      <c r="M1606" s="917"/>
      <c r="N1606" s="917"/>
      <c r="O1606" s="917"/>
      <c r="P1606" s="917"/>
      <c r="Q1606" s="917"/>
      <c r="R1606" s="917"/>
      <c r="S1606" s="917"/>
      <c r="T1606" s="917"/>
      <c r="U1606" s="918"/>
      <c r="V1606" s="916"/>
      <c r="W1606" s="917"/>
      <c r="X1606" s="917"/>
      <c r="Y1606" s="917"/>
      <c r="Z1606" s="917"/>
      <c r="AA1606" s="917"/>
      <c r="AB1606" s="917"/>
      <c r="AC1606" s="917"/>
      <c r="AD1606" s="917"/>
      <c r="AE1606" s="917"/>
      <c r="AF1606" s="917"/>
      <c r="AG1606" s="917"/>
      <c r="AH1606" s="917"/>
      <c r="AI1606" s="917"/>
      <c r="AJ1606" s="917"/>
      <c r="AK1606" s="917"/>
      <c r="AL1606" s="917"/>
      <c r="AM1606" s="917"/>
      <c r="AN1606" s="917"/>
      <c r="AO1606" s="918"/>
      <c r="AP1606" s="935" t="s">
        <v>992</v>
      </c>
      <c r="AQ1606" s="936"/>
      <c r="AR1606" s="936"/>
      <c r="AS1606" s="937"/>
      <c r="AT1606" s="938"/>
      <c r="AU1606" s="939"/>
      <c r="AV1606" s="939"/>
      <c r="AW1606" s="940"/>
    </row>
    <row r="1607" spans="1:49" ht="14.25" hidden="1" customHeight="1">
      <c r="A1607" s="931"/>
      <c r="B1607" s="916"/>
      <c r="C1607" s="917"/>
      <c r="D1607" s="917"/>
      <c r="E1607" s="917"/>
      <c r="F1607" s="917"/>
      <c r="G1607" s="917"/>
      <c r="H1607" s="917"/>
      <c r="I1607" s="917"/>
      <c r="J1607" s="917"/>
      <c r="K1607" s="917"/>
      <c r="L1607" s="917"/>
      <c r="M1607" s="917"/>
      <c r="N1607" s="917"/>
      <c r="O1607" s="917"/>
      <c r="P1607" s="917"/>
      <c r="Q1607" s="917"/>
      <c r="R1607" s="917"/>
      <c r="S1607" s="917"/>
      <c r="T1607" s="917"/>
      <c r="U1607" s="918"/>
      <c r="V1607" s="916"/>
      <c r="W1607" s="917"/>
      <c r="X1607" s="917"/>
      <c r="Y1607" s="917"/>
      <c r="Z1607" s="917"/>
      <c r="AA1607" s="917"/>
      <c r="AB1607" s="917"/>
      <c r="AC1607" s="917"/>
      <c r="AD1607" s="917"/>
      <c r="AE1607" s="917"/>
      <c r="AF1607" s="917"/>
      <c r="AG1607" s="917"/>
      <c r="AH1607" s="917"/>
      <c r="AI1607" s="917"/>
      <c r="AJ1607" s="917"/>
      <c r="AK1607" s="917"/>
      <c r="AL1607" s="917"/>
      <c r="AM1607" s="917"/>
      <c r="AN1607" s="917"/>
      <c r="AO1607" s="918"/>
      <c r="AP1607" s="935"/>
      <c r="AQ1607" s="936"/>
      <c r="AR1607" s="936"/>
      <c r="AS1607" s="937"/>
      <c r="AT1607" s="941"/>
      <c r="AU1607" s="942"/>
      <c r="AV1607" s="942"/>
      <c r="AW1607" s="943"/>
    </row>
    <row r="1608" spans="1:49" ht="14.25" hidden="1" customHeight="1">
      <c r="A1608" s="931"/>
      <c r="B1608" s="916"/>
      <c r="C1608" s="917"/>
      <c r="D1608" s="917"/>
      <c r="E1608" s="917"/>
      <c r="F1608" s="917"/>
      <c r="G1608" s="917"/>
      <c r="H1608" s="917"/>
      <c r="I1608" s="917"/>
      <c r="J1608" s="917"/>
      <c r="K1608" s="917"/>
      <c r="L1608" s="917"/>
      <c r="M1608" s="917"/>
      <c r="N1608" s="917"/>
      <c r="O1608" s="917"/>
      <c r="P1608" s="917"/>
      <c r="Q1608" s="917"/>
      <c r="R1608" s="917"/>
      <c r="S1608" s="917"/>
      <c r="T1608" s="917"/>
      <c r="U1608" s="918"/>
      <c r="V1608" s="916"/>
      <c r="W1608" s="917"/>
      <c r="X1608" s="917"/>
      <c r="Y1608" s="917"/>
      <c r="Z1608" s="917"/>
      <c r="AA1608" s="917"/>
      <c r="AB1608" s="917"/>
      <c r="AC1608" s="917"/>
      <c r="AD1608" s="917"/>
      <c r="AE1608" s="917"/>
      <c r="AF1608" s="917"/>
      <c r="AG1608" s="917"/>
      <c r="AH1608" s="917"/>
      <c r="AI1608" s="917"/>
      <c r="AJ1608" s="917"/>
      <c r="AK1608" s="917"/>
      <c r="AL1608" s="917"/>
      <c r="AM1608" s="917"/>
      <c r="AN1608" s="917"/>
      <c r="AO1608" s="918"/>
      <c r="AP1608" s="944" t="s">
        <v>993</v>
      </c>
      <c r="AQ1608" s="945"/>
      <c r="AR1608" s="945"/>
      <c r="AS1608" s="945"/>
      <c r="AT1608" s="938"/>
      <c r="AU1608" s="939"/>
      <c r="AV1608" s="939"/>
      <c r="AW1608" s="940"/>
    </row>
    <row r="1609" spans="1:49" ht="14.25" hidden="1" customHeight="1">
      <c r="A1609" s="931"/>
      <c r="B1609" s="916"/>
      <c r="C1609" s="917"/>
      <c r="D1609" s="917"/>
      <c r="E1609" s="917"/>
      <c r="F1609" s="917"/>
      <c r="G1609" s="917"/>
      <c r="H1609" s="917"/>
      <c r="I1609" s="917"/>
      <c r="J1609" s="917"/>
      <c r="K1609" s="917"/>
      <c r="L1609" s="917"/>
      <c r="M1609" s="917"/>
      <c r="N1609" s="917"/>
      <c r="O1609" s="917"/>
      <c r="P1609" s="917"/>
      <c r="Q1609" s="917"/>
      <c r="R1609" s="917"/>
      <c r="S1609" s="917"/>
      <c r="T1609" s="917"/>
      <c r="U1609" s="918"/>
      <c r="V1609" s="916"/>
      <c r="W1609" s="917"/>
      <c r="X1609" s="917"/>
      <c r="Y1609" s="917"/>
      <c r="Z1609" s="917"/>
      <c r="AA1609" s="917"/>
      <c r="AB1609" s="917"/>
      <c r="AC1609" s="917"/>
      <c r="AD1609" s="917"/>
      <c r="AE1609" s="917"/>
      <c r="AF1609" s="917"/>
      <c r="AG1609" s="917"/>
      <c r="AH1609" s="917"/>
      <c r="AI1609" s="917"/>
      <c r="AJ1609" s="917"/>
      <c r="AK1609" s="917"/>
      <c r="AL1609" s="917"/>
      <c r="AM1609" s="917"/>
      <c r="AN1609" s="917"/>
      <c r="AO1609" s="918"/>
      <c r="AP1609" s="944"/>
      <c r="AQ1609" s="945"/>
      <c r="AR1609" s="945"/>
      <c r="AS1609" s="945"/>
      <c r="AT1609" s="941"/>
      <c r="AU1609" s="942"/>
      <c r="AV1609" s="942"/>
      <c r="AW1609" s="943"/>
    </row>
    <row r="1610" spans="1:49" ht="14.25" hidden="1" customHeight="1">
      <c r="A1610" s="931"/>
      <c r="B1610" s="919"/>
      <c r="C1610" s="920"/>
      <c r="D1610" s="920"/>
      <c r="E1610" s="920"/>
      <c r="F1610" s="920"/>
      <c r="G1610" s="920"/>
      <c r="H1610" s="920"/>
      <c r="I1610" s="920"/>
      <c r="J1610" s="920"/>
      <c r="K1610" s="920"/>
      <c r="L1610" s="920"/>
      <c r="M1610" s="920"/>
      <c r="N1610" s="920"/>
      <c r="O1610" s="920"/>
      <c r="P1610" s="920"/>
      <c r="Q1610" s="920"/>
      <c r="R1610" s="920"/>
      <c r="S1610" s="920"/>
      <c r="T1610" s="920"/>
      <c r="U1610" s="921"/>
      <c r="V1610" s="919"/>
      <c r="W1610" s="920"/>
      <c r="X1610" s="920"/>
      <c r="Y1610" s="920"/>
      <c r="Z1610" s="920"/>
      <c r="AA1610" s="920"/>
      <c r="AB1610" s="920"/>
      <c r="AC1610" s="920"/>
      <c r="AD1610" s="920"/>
      <c r="AE1610" s="920"/>
      <c r="AF1610" s="920"/>
      <c r="AG1610" s="920"/>
      <c r="AH1610" s="920"/>
      <c r="AI1610" s="920"/>
      <c r="AJ1610" s="920"/>
      <c r="AK1610" s="920"/>
      <c r="AL1610" s="920"/>
      <c r="AM1610" s="920"/>
      <c r="AN1610" s="920"/>
      <c r="AO1610" s="921"/>
      <c r="AP1610" s="946" t="str">
        <f t="array" aca="1" ref="AP1610" ca="1">IF(RepairsPhotoIdentifier226="","",IF(INDIRECT("PropertyInspectionCatagoryPhoto"&amp;RIGHT("0"&amp;RepairsPhotoIdentifier226,2))="","",INDIRECT("PropertyInspectionCatagoryPhoto"&amp;RIGHT("0"&amp;RepairsPhotoIdentifier226,2))))</f>
        <v/>
      </c>
      <c r="AQ1610" s="962"/>
      <c r="AR1610" s="962"/>
      <c r="AS1610" s="962"/>
      <c r="AT1610" s="962"/>
      <c r="AU1610" s="962"/>
      <c r="AV1610" s="962"/>
      <c r="AW1610" s="963"/>
    </row>
    <row r="1611" spans="1:49" ht="14.25" hidden="1" customHeight="1">
      <c r="A1611" s="931">
        <v>227</v>
      </c>
      <c r="B1611" s="913"/>
      <c r="C1611" s="914"/>
      <c r="D1611" s="914"/>
      <c r="E1611" s="914"/>
      <c r="F1611" s="914"/>
      <c r="G1611" s="914"/>
      <c r="H1611" s="914"/>
      <c r="I1611" s="914"/>
      <c r="J1611" s="914"/>
      <c r="K1611" s="914"/>
      <c r="L1611" s="914"/>
      <c r="M1611" s="914"/>
      <c r="N1611" s="914"/>
      <c r="O1611" s="914"/>
      <c r="P1611" s="914"/>
      <c r="Q1611" s="914"/>
      <c r="R1611" s="914"/>
      <c r="S1611" s="914"/>
      <c r="T1611" s="914"/>
      <c r="U1611" s="915"/>
      <c r="V1611" s="913"/>
      <c r="W1611" s="914"/>
      <c r="X1611" s="914"/>
      <c r="Y1611" s="914"/>
      <c r="Z1611" s="914"/>
      <c r="AA1611" s="914"/>
      <c r="AB1611" s="914"/>
      <c r="AC1611" s="914"/>
      <c r="AD1611" s="914"/>
      <c r="AE1611" s="914"/>
      <c r="AF1611" s="914"/>
      <c r="AG1611" s="914"/>
      <c r="AH1611" s="914"/>
      <c r="AI1611" s="914"/>
      <c r="AJ1611" s="914"/>
      <c r="AK1611" s="914"/>
      <c r="AL1611" s="914"/>
      <c r="AM1611" s="914"/>
      <c r="AN1611" s="914"/>
      <c r="AO1611" s="915"/>
      <c r="AP1611" s="450" t="s">
        <v>990</v>
      </c>
      <c r="AQ1611" s="451"/>
      <c r="AR1611" s="451"/>
      <c r="AS1611" s="452"/>
      <c r="AT1611" s="932"/>
      <c r="AU1611" s="933"/>
      <c r="AV1611" s="933"/>
      <c r="AW1611" s="934"/>
    </row>
    <row r="1612" spans="1:49" ht="14.25" hidden="1" customHeight="1">
      <c r="A1612" s="931"/>
      <c r="B1612" s="916"/>
      <c r="C1612" s="917"/>
      <c r="D1612" s="917"/>
      <c r="E1612" s="917"/>
      <c r="F1612" s="917"/>
      <c r="G1612" s="917"/>
      <c r="H1612" s="917"/>
      <c r="I1612" s="917"/>
      <c r="J1612" s="917"/>
      <c r="K1612" s="917"/>
      <c r="L1612" s="917"/>
      <c r="M1612" s="917"/>
      <c r="N1612" s="917"/>
      <c r="O1612" s="917"/>
      <c r="P1612" s="917"/>
      <c r="Q1612" s="917"/>
      <c r="R1612" s="917"/>
      <c r="S1612" s="917"/>
      <c r="T1612" s="917"/>
      <c r="U1612" s="918"/>
      <c r="V1612" s="916"/>
      <c r="W1612" s="917"/>
      <c r="X1612" s="917"/>
      <c r="Y1612" s="917"/>
      <c r="Z1612" s="917"/>
      <c r="AA1612" s="917"/>
      <c r="AB1612" s="917"/>
      <c r="AC1612" s="917"/>
      <c r="AD1612" s="917"/>
      <c r="AE1612" s="917"/>
      <c r="AF1612" s="917"/>
      <c r="AG1612" s="917"/>
      <c r="AH1612" s="917"/>
      <c r="AI1612" s="917"/>
      <c r="AJ1612" s="917"/>
      <c r="AK1612" s="917"/>
      <c r="AL1612" s="917"/>
      <c r="AM1612" s="917"/>
      <c r="AN1612" s="917"/>
      <c r="AO1612" s="918"/>
      <c r="AP1612" s="453" t="s">
        <v>994</v>
      </c>
      <c r="AQ1612" s="262"/>
      <c r="AR1612" s="262"/>
      <c r="AS1612" s="262"/>
      <c r="AT1612" s="910"/>
      <c r="AU1612" s="911"/>
      <c r="AV1612" s="911"/>
      <c r="AW1612" s="912"/>
    </row>
    <row r="1613" spans="1:49" ht="14.25" hidden="1" customHeight="1">
      <c r="A1613" s="931"/>
      <c r="B1613" s="916"/>
      <c r="C1613" s="917"/>
      <c r="D1613" s="917"/>
      <c r="E1613" s="917"/>
      <c r="F1613" s="917"/>
      <c r="G1613" s="917"/>
      <c r="H1613" s="917"/>
      <c r="I1613" s="917"/>
      <c r="J1613" s="917"/>
      <c r="K1613" s="917"/>
      <c r="L1613" s="917"/>
      <c r="M1613" s="917"/>
      <c r="N1613" s="917"/>
      <c r="O1613" s="917"/>
      <c r="P1613" s="917"/>
      <c r="Q1613" s="917"/>
      <c r="R1613" s="917"/>
      <c r="S1613" s="917"/>
      <c r="T1613" s="917"/>
      <c r="U1613" s="918"/>
      <c r="V1613" s="916"/>
      <c r="W1613" s="917"/>
      <c r="X1613" s="917"/>
      <c r="Y1613" s="917"/>
      <c r="Z1613" s="917"/>
      <c r="AA1613" s="917"/>
      <c r="AB1613" s="917"/>
      <c r="AC1613" s="917"/>
      <c r="AD1613" s="917"/>
      <c r="AE1613" s="917"/>
      <c r="AF1613" s="917"/>
      <c r="AG1613" s="917"/>
      <c r="AH1613" s="917"/>
      <c r="AI1613" s="917"/>
      <c r="AJ1613" s="917"/>
      <c r="AK1613" s="917"/>
      <c r="AL1613" s="917"/>
      <c r="AM1613" s="917"/>
      <c r="AN1613" s="917"/>
      <c r="AO1613" s="918"/>
      <c r="AP1613" s="935" t="s">
        <v>992</v>
      </c>
      <c r="AQ1613" s="936"/>
      <c r="AR1613" s="936"/>
      <c r="AS1613" s="937"/>
      <c r="AT1613" s="938"/>
      <c r="AU1613" s="939"/>
      <c r="AV1613" s="939"/>
      <c r="AW1613" s="940"/>
    </row>
    <row r="1614" spans="1:49" ht="14.25" hidden="1" customHeight="1">
      <c r="A1614" s="931"/>
      <c r="B1614" s="916"/>
      <c r="C1614" s="917"/>
      <c r="D1614" s="917"/>
      <c r="E1614" s="917"/>
      <c r="F1614" s="917"/>
      <c r="G1614" s="917"/>
      <c r="H1614" s="917"/>
      <c r="I1614" s="917"/>
      <c r="J1614" s="917"/>
      <c r="K1614" s="917"/>
      <c r="L1614" s="917"/>
      <c r="M1614" s="917"/>
      <c r="N1614" s="917"/>
      <c r="O1614" s="917"/>
      <c r="P1614" s="917"/>
      <c r="Q1614" s="917"/>
      <c r="R1614" s="917"/>
      <c r="S1614" s="917"/>
      <c r="T1614" s="917"/>
      <c r="U1614" s="918"/>
      <c r="V1614" s="916"/>
      <c r="W1614" s="917"/>
      <c r="X1614" s="917"/>
      <c r="Y1614" s="917"/>
      <c r="Z1614" s="917"/>
      <c r="AA1614" s="917"/>
      <c r="AB1614" s="917"/>
      <c r="AC1614" s="917"/>
      <c r="AD1614" s="917"/>
      <c r="AE1614" s="917"/>
      <c r="AF1614" s="917"/>
      <c r="AG1614" s="917"/>
      <c r="AH1614" s="917"/>
      <c r="AI1614" s="917"/>
      <c r="AJ1614" s="917"/>
      <c r="AK1614" s="917"/>
      <c r="AL1614" s="917"/>
      <c r="AM1614" s="917"/>
      <c r="AN1614" s="917"/>
      <c r="AO1614" s="918"/>
      <c r="AP1614" s="935"/>
      <c r="AQ1614" s="936"/>
      <c r="AR1614" s="936"/>
      <c r="AS1614" s="937"/>
      <c r="AT1614" s="941"/>
      <c r="AU1614" s="942"/>
      <c r="AV1614" s="942"/>
      <c r="AW1614" s="943"/>
    </row>
    <row r="1615" spans="1:49" ht="14.25" hidden="1" customHeight="1">
      <c r="A1615" s="931"/>
      <c r="B1615" s="916"/>
      <c r="C1615" s="917"/>
      <c r="D1615" s="917"/>
      <c r="E1615" s="917"/>
      <c r="F1615" s="917"/>
      <c r="G1615" s="917"/>
      <c r="H1615" s="917"/>
      <c r="I1615" s="917"/>
      <c r="J1615" s="917"/>
      <c r="K1615" s="917"/>
      <c r="L1615" s="917"/>
      <c r="M1615" s="917"/>
      <c r="N1615" s="917"/>
      <c r="O1615" s="917"/>
      <c r="P1615" s="917"/>
      <c r="Q1615" s="917"/>
      <c r="R1615" s="917"/>
      <c r="S1615" s="917"/>
      <c r="T1615" s="917"/>
      <c r="U1615" s="918"/>
      <c r="V1615" s="916"/>
      <c r="W1615" s="917"/>
      <c r="X1615" s="917"/>
      <c r="Y1615" s="917"/>
      <c r="Z1615" s="917"/>
      <c r="AA1615" s="917"/>
      <c r="AB1615" s="917"/>
      <c r="AC1615" s="917"/>
      <c r="AD1615" s="917"/>
      <c r="AE1615" s="917"/>
      <c r="AF1615" s="917"/>
      <c r="AG1615" s="917"/>
      <c r="AH1615" s="917"/>
      <c r="AI1615" s="917"/>
      <c r="AJ1615" s="917"/>
      <c r="AK1615" s="917"/>
      <c r="AL1615" s="917"/>
      <c r="AM1615" s="917"/>
      <c r="AN1615" s="917"/>
      <c r="AO1615" s="918"/>
      <c r="AP1615" s="944" t="s">
        <v>993</v>
      </c>
      <c r="AQ1615" s="945"/>
      <c r="AR1615" s="945"/>
      <c r="AS1615" s="945"/>
      <c r="AT1615" s="938"/>
      <c r="AU1615" s="939"/>
      <c r="AV1615" s="939"/>
      <c r="AW1615" s="940"/>
    </row>
    <row r="1616" spans="1:49" ht="14.25" hidden="1" customHeight="1">
      <c r="A1616" s="931"/>
      <c r="B1616" s="916"/>
      <c r="C1616" s="917"/>
      <c r="D1616" s="917"/>
      <c r="E1616" s="917"/>
      <c r="F1616" s="917"/>
      <c r="G1616" s="917"/>
      <c r="H1616" s="917"/>
      <c r="I1616" s="917"/>
      <c r="J1616" s="917"/>
      <c r="K1616" s="917"/>
      <c r="L1616" s="917"/>
      <c r="M1616" s="917"/>
      <c r="N1616" s="917"/>
      <c r="O1616" s="917"/>
      <c r="P1616" s="917"/>
      <c r="Q1616" s="917"/>
      <c r="R1616" s="917"/>
      <c r="S1616" s="917"/>
      <c r="T1616" s="917"/>
      <c r="U1616" s="918"/>
      <c r="V1616" s="916"/>
      <c r="W1616" s="917"/>
      <c r="X1616" s="917"/>
      <c r="Y1616" s="917"/>
      <c r="Z1616" s="917"/>
      <c r="AA1616" s="917"/>
      <c r="AB1616" s="917"/>
      <c r="AC1616" s="917"/>
      <c r="AD1616" s="917"/>
      <c r="AE1616" s="917"/>
      <c r="AF1616" s="917"/>
      <c r="AG1616" s="917"/>
      <c r="AH1616" s="917"/>
      <c r="AI1616" s="917"/>
      <c r="AJ1616" s="917"/>
      <c r="AK1616" s="917"/>
      <c r="AL1616" s="917"/>
      <c r="AM1616" s="917"/>
      <c r="AN1616" s="917"/>
      <c r="AO1616" s="918"/>
      <c r="AP1616" s="944"/>
      <c r="AQ1616" s="945"/>
      <c r="AR1616" s="945"/>
      <c r="AS1616" s="945"/>
      <c r="AT1616" s="941"/>
      <c r="AU1616" s="942"/>
      <c r="AV1616" s="942"/>
      <c r="AW1616" s="943"/>
    </row>
    <row r="1617" spans="1:49" ht="14.25" hidden="1" customHeight="1">
      <c r="A1617" s="931"/>
      <c r="B1617" s="919"/>
      <c r="C1617" s="920"/>
      <c r="D1617" s="920"/>
      <c r="E1617" s="920"/>
      <c r="F1617" s="920"/>
      <c r="G1617" s="920"/>
      <c r="H1617" s="920"/>
      <c r="I1617" s="920"/>
      <c r="J1617" s="920"/>
      <c r="K1617" s="920"/>
      <c r="L1617" s="920"/>
      <c r="M1617" s="920"/>
      <c r="N1617" s="920"/>
      <c r="O1617" s="920"/>
      <c r="P1617" s="920"/>
      <c r="Q1617" s="920"/>
      <c r="R1617" s="920"/>
      <c r="S1617" s="920"/>
      <c r="T1617" s="920"/>
      <c r="U1617" s="921"/>
      <c r="V1617" s="919"/>
      <c r="W1617" s="920"/>
      <c r="X1617" s="920"/>
      <c r="Y1617" s="920"/>
      <c r="Z1617" s="920"/>
      <c r="AA1617" s="920"/>
      <c r="AB1617" s="920"/>
      <c r="AC1617" s="920"/>
      <c r="AD1617" s="920"/>
      <c r="AE1617" s="920"/>
      <c r="AF1617" s="920"/>
      <c r="AG1617" s="920"/>
      <c r="AH1617" s="920"/>
      <c r="AI1617" s="920"/>
      <c r="AJ1617" s="920"/>
      <c r="AK1617" s="920"/>
      <c r="AL1617" s="920"/>
      <c r="AM1617" s="920"/>
      <c r="AN1617" s="920"/>
      <c r="AO1617" s="921"/>
      <c r="AP1617" s="946" t="str">
        <f t="array" aca="1" ref="AP1617" ca="1">IF(RepairsPhotoIdentifier227="","",IF(INDIRECT("PropertyInspectionCatagoryPhoto"&amp;RIGHT("0"&amp;RepairsPhotoIdentifier227,2))="","",INDIRECT("PropertyInspectionCatagoryPhoto"&amp;RIGHT("0"&amp;RepairsPhotoIdentifier227,2))))</f>
        <v/>
      </c>
      <c r="AQ1617" s="962"/>
      <c r="AR1617" s="962"/>
      <c r="AS1617" s="962"/>
      <c r="AT1617" s="962"/>
      <c r="AU1617" s="962"/>
      <c r="AV1617" s="962"/>
      <c r="AW1617" s="963"/>
    </row>
    <row r="1618" spans="1:49" ht="14.25" hidden="1" customHeight="1">
      <c r="A1618" s="931">
        <v>228</v>
      </c>
      <c r="B1618" s="913"/>
      <c r="C1618" s="914"/>
      <c r="D1618" s="914"/>
      <c r="E1618" s="914"/>
      <c r="F1618" s="914"/>
      <c r="G1618" s="914"/>
      <c r="H1618" s="914"/>
      <c r="I1618" s="914"/>
      <c r="J1618" s="914"/>
      <c r="K1618" s="914"/>
      <c r="L1618" s="914"/>
      <c r="M1618" s="914"/>
      <c r="N1618" s="914"/>
      <c r="O1618" s="914"/>
      <c r="P1618" s="914"/>
      <c r="Q1618" s="914"/>
      <c r="R1618" s="914"/>
      <c r="S1618" s="914"/>
      <c r="T1618" s="914"/>
      <c r="U1618" s="915"/>
      <c r="V1618" s="913"/>
      <c r="W1618" s="914"/>
      <c r="X1618" s="914"/>
      <c r="Y1618" s="914"/>
      <c r="Z1618" s="914"/>
      <c r="AA1618" s="914"/>
      <c r="AB1618" s="914"/>
      <c r="AC1618" s="914"/>
      <c r="AD1618" s="914"/>
      <c r="AE1618" s="914"/>
      <c r="AF1618" s="914"/>
      <c r="AG1618" s="914"/>
      <c r="AH1618" s="914"/>
      <c r="AI1618" s="914"/>
      <c r="AJ1618" s="914"/>
      <c r="AK1618" s="914"/>
      <c r="AL1618" s="914"/>
      <c r="AM1618" s="914"/>
      <c r="AN1618" s="914"/>
      <c r="AO1618" s="915"/>
      <c r="AP1618" s="450" t="s">
        <v>990</v>
      </c>
      <c r="AQ1618" s="451"/>
      <c r="AR1618" s="451"/>
      <c r="AS1618" s="452"/>
      <c r="AT1618" s="932"/>
      <c r="AU1618" s="933"/>
      <c r="AV1618" s="933"/>
      <c r="AW1618" s="934"/>
    </row>
    <row r="1619" spans="1:49" ht="14.25" hidden="1" customHeight="1">
      <c r="A1619" s="931"/>
      <c r="B1619" s="916"/>
      <c r="C1619" s="917"/>
      <c r="D1619" s="917"/>
      <c r="E1619" s="917"/>
      <c r="F1619" s="917"/>
      <c r="G1619" s="917"/>
      <c r="H1619" s="917"/>
      <c r="I1619" s="917"/>
      <c r="J1619" s="917"/>
      <c r="K1619" s="917"/>
      <c r="L1619" s="917"/>
      <c r="M1619" s="917"/>
      <c r="N1619" s="917"/>
      <c r="O1619" s="917"/>
      <c r="P1619" s="917"/>
      <c r="Q1619" s="917"/>
      <c r="R1619" s="917"/>
      <c r="S1619" s="917"/>
      <c r="T1619" s="917"/>
      <c r="U1619" s="918"/>
      <c r="V1619" s="916"/>
      <c r="W1619" s="917"/>
      <c r="X1619" s="917"/>
      <c r="Y1619" s="917"/>
      <c r="Z1619" s="917"/>
      <c r="AA1619" s="917"/>
      <c r="AB1619" s="917"/>
      <c r="AC1619" s="917"/>
      <c r="AD1619" s="917"/>
      <c r="AE1619" s="917"/>
      <c r="AF1619" s="917"/>
      <c r="AG1619" s="917"/>
      <c r="AH1619" s="917"/>
      <c r="AI1619" s="917"/>
      <c r="AJ1619" s="917"/>
      <c r="AK1619" s="917"/>
      <c r="AL1619" s="917"/>
      <c r="AM1619" s="917"/>
      <c r="AN1619" s="917"/>
      <c r="AO1619" s="918"/>
      <c r="AP1619" s="453" t="s">
        <v>991</v>
      </c>
      <c r="AQ1619" s="262"/>
      <c r="AR1619" s="262"/>
      <c r="AS1619" s="262"/>
      <c r="AT1619" s="910"/>
      <c r="AU1619" s="911"/>
      <c r="AV1619" s="911"/>
      <c r="AW1619" s="912"/>
    </row>
    <row r="1620" spans="1:49" ht="14.25" hidden="1" customHeight="1">
      <c r="A1620" s="931"/>
      <c r="B1620" s="916"/>
      <c r="C1620" s="917"/>
      <c r="D1620" s="917"/>
      <c r="E1620" s="917"/>
      <c r="F1620" s="917"/>
      <c r="G1620" s="917"/>
      <c r="H1620" s="917"/>
      <c r="I1620" s="917"/>
      <c r="J1620" s="917"/>
      <c r="K1620" s="917"/>
      <c r="L1620" s="917"/>
      <c r="M1620" s="917"/>
      <c r="N1620" s="917"/>
      <c r="O1620" s="917"/>
      <c r="P1620" s="917"/>
      <c r="Q1620" s="917"/>
      <c r="R1620" s="917"/>
      <c r="S1620" s="917"/>
      <c r="T1620" s="917"/>
      <c r="U1620" s="918"/>
      <c r="V1620" s="916"/>
      <c r="W1620" s="917"/>
      <c r="X1620" s="917"/>
      <c r="Y1620" s="917"/>
      <c r="Z1620" s="917"/>
      <c r="AA1620" s="917"/>
      <c r="AB1620" s="917"/>
      <c r="AC1620" s="917"/>
      <c r="AD1620" s="917"/>
      <c r="AE1620" s="917"/>
      <c r="AF1620" s="917"/>
      <c r="AG1620" s="917"/>
      <c r="AH1620" s="917"/>
      <c r="AI1620" s="917"/>
      <c r="AJ1620" s="917"/>
      <c r="AK1620" s="917"/>
      <c r="AL1620" s="917"/>
      <c r="AM1620" s="917"/>
      <c r="AN1620" s="917"/>
      <c r="AO1620" s="918"/>
      <c r="AP1620" s="935" t="s">
        <v>992</v>
      </c>
      <c r="AQ1620" s="936"/>
      <c r="AR1620" s="936"/>
      <c r="AS1620" s="937"/>
      <c r="AT1620" s="938"/>
      <c r="AU1620" s="939"/>
      <c r="AV1620" s="939"/>
      <c r="AW1620" s="940"/>
    </row>
    <row r="1621" spans="1:49" ht="14.25" hidden="1" customHeight="1">
      <c r="A1621" s="931"/>
      <c r="B1621" s="916"/>
      <c r="C1621" s="917"/>
      <c r="D1621" s="917"/>
      <c r="E1621" s="917"/>
      <c r="F1621" s="917"/>
      <c r="G1621" s="917"/>
      <c r="H1621" s="917"/>
      <c r="I1621" s="917"/>
      <c r="J1621" s="917"/>
      <c r="K1621" s="917"/>
      <c r="L1621" s="917"/>
      <c r="M1621" s="917"/>
      <c r="N1621" s="917"/>
      <c r="O1621" s="917"/>
      <c r="P1621" s="917"/>
      <c r="Q1621" s="917"/>
      <c r="R1621" s="917"/>
      <c r="S1621" s="917"/>
      <c r="T1621" s="917"/>
      <c r="U1621" s="918"/>
      <c r="V1621" s="916"/>
      <c r="W1621" s="917"/>
      <c r="X1621" s="917"/>
      <c r="Y1621" s="917"/>
      <c r="Z1621" s="917"/>
      <c r="AA1621" s="917"/>
      <c r="AB1621" s="917"/>
      <c r="AC1621" s="917"/>
      <c r="AD1621" s="917"/>
      <c r="AE1621" s="917"/>
      <c r="AF1621" s="917"/>
      <c r="AG1621" s="917"/>
      <c r="AH1621" s="917"/>
      <c r="AI1621" s="917"/>
      <c r="AJ1621" s="917"/>
      <c r="AK1621" s="917"/>
      <c r="AL1621" s="917"/>
      <c r="AM1621" s="917"/>
      <c r="AN1621" s="917"/>
      <c r="AO1621" s="918"/>
      <c r="AP1621" s="935"/>
      <c r="AQ1621" s="936"/>
      <c r="AR1621" s="936"/>
      <c r="AS1621" s="937"/>
      <c r="AT1621" s="941"/>
      <c r="AU1621" s="942"/>
      <c r="AV1621" s="942"/>
      <c r="AW1621" s="943"/>
    </row>
    <row r="1622" spans="1:49" ht="14.25" hidden="1" customHeight="1">
      <c r="A1622" s="931"/>
      <c r="B1622" s="916"/>
      <c r="C1622" s="917"/>
      <c r="D1622" s="917"/>
      <c r="E1622" s="917"/>
      <c r="F1622" s="917"/>
      <c r="G1622" s="917"/>
      <c r="H1622" s="917"/>
      <c r="I1622" s="917"/>
      <c r="J1622" s="917"/>
      <c r="K1622" s="917"/>
      <c r="L1622" s="917"/>
      <c r="M1622" s="917"/>
      <c r="N1622" s="917"/>
      <c r="O1622" s="917"/>
      <c r="P1622" s="917"/>
      <c r="Q1622" s="917"/>
      <c r="R1622" s="917"/>
      <c r="S1622" s="917"/>
      <c r="T1622" s="917"/>
      <c r="U1622" s="918"/>
      <c r="V1622" s="916"/>
      <c r="W1622" s="917"/>
      <c r="X1622" s="917"/>
      <c r="Y1622" s="917"/>
      <c r="Z1622" s="917"/>
      <c r="AA1622" s="917"/>
      <c r="AB1622" s="917"/>
      <c r="AC1622" s="917"/>
      <c r="AD1622" s="917"/>
      <c r="AE1622" s="917"/>
      <c r="AF1622" s="917"/>
      <c r="AG1622" s="917"/>
      <c r="AH1622" s="917"/>
      <c r="AI1622" s="917"/>
      <c r="AJ1622" s="917"/>
      <c r="AK1622" s="917"/>
      <c r="AL1622" s="917"/>
      <c r="AM1622" s="917"/>
      <c r="AN1622" s="917"/>
      <c r="AO1622" s="918"/>
      <c r="AP1622" s="944" t="s">
        <v>993</v>
      </c>
      <c r="AQ1622" s="945"/>
      <c r="AR1622" s="945"/>
      <c r="AS1622" s="945"/>
      <c r="AT1622" s="938"/>
      <c r="AU1622" s="939"/>
      <c r="AV1622" s="939"/>
      <c r="AW1622" s="940"/>
    </row>
    <row r="1623" spans="1:49" ht="14.25" hidden="1" customHeight="1">
      <c r="A1623" s="931"/>
      <c r="B1623" s="916"/>
      <c r="C1623" s="917"/>
      <c r="D1623" s="917"/>
      <c r="E1623" s="917"/>
      <c r="F1623" s="917"/>
      <c r="G1623" s="917"/>
      <c r="H1623" s="917"/>
      <c r="I1623" s="917"/>
      <c r="J1623" s="917"/>
      <c r="K1623" s="917"/>
      <c r="L1623" s="917"/>
      <c r="M1623" s="917"/>
      <c r="N1623" s="917"/>
      <c r="O1623" s="917"/>
      <c r="P1623" s="917"/>
      <c r="Q1623" s="917"/>
      <c r="R1623" s="917"/>
      <c r="S1623" s="917"/>
      <c r="T1623" s="917"/>
      <c r="U1623" s="918"/>
      <c r="V1623" s="916"/>
      <c r="W1623" s="917"/>
      <c r="X1623" s="917"/>
      <c r="Y1623" s="917"/>
      <c r="Z1623" s="917"/>
      <c r="AA1623" s="917"/>
      <c r="AB1623" s="917"/>
      <c r="AC1623" s="917"/>
      <c r="AD1623" s="917"/>
      <c r="AE1623" s="917"/>
      <c r="AF1623" s="917"/>
      <c r="AG1623" s="917"/>
      <c r="AH1623" s="917"/>
      <c r="AI1623" s="917"/>
      <c r="AJ1623" s="917"/>
      <c r="AK1623" s="917"/>
      <c r="AL1623" s="917"/>
      <c r="AM1623" s="917"/>
      <c r="AN1623" s="917"/>
      <c r="AO1623" s="918"/>
      <c r="AP1623" s="944"/>
      <c r="AQ1623" s="945"/>
      <c r="AR1623" s="945"/>
      <c r="AS1623" s="945"/>
      <c r="AT1623" s="941"/>
      <c r="AU1623" s="942"/>
      <c r="AV1623" s="942"/>
      <c r="AW1623" s="943"/>
    </row>
    <row r="1624" spans="1:49" ht="14.25" hidden="1" customHeight="1">
      <c r="A1624" s="931"/>
      <c r="B1624" s="919"/>
      <c r="C1624" s="920"/>
      <c r="D1624" s="920"/>
      <c r="E1624" s="920"/>
      <c r="F1624" s="920"/>
      <c r="G1624" s="920"/>
      <c r="H1624" s="920"/>
      <c r="I1624" s="920"/>
      <c r="J1624" s="920"/>
      <c r="K1624" s="920"/>
      <c r="L1624" s="920"/>
      <c r="M1624" s="920"/>
      <c r="N1624" s="920"/>
      <c r="O1624" s="920"/>
      <c r="P1624" s="920"/>
      <c r="Q1624" s="920"/>
      <c r="R1624" s="920"/>
      <c r="S1624" s="920"/>
      <c r="T1624" s="920"/>
      <c r="U1624" s="921"/>
      <c r="V1624" s="919"/>
      <c r="W1624" s="920"/>
      <c r="X1624" s="920"/>
      <c r="Y1624" s="920"/>
      <c r="Z1624" s="920"/>
      <c r="AA1624" s="920"/>
      <c r="AB1624" s="920"/>
      <c r="AC1624" s="920"/>
      <c r="AD1624" s="920"/>
      <c r="AE1624" s="920"/>
      <c r="AF1624" s="920"/>
      <c r="AG1624" s="920"/>
      <c r="AH1624" s="920"/>
      <c r="AI1624" s="920"/>
      <c r="AJ1624" s="920"/>
      <c r="AK1624" s="920"/>
      <c r="AL1624" s="920"/>
      <c r="AM1624" s="920"/>
      <c r="AN1624" s="920"/>
      <c r="AO1624" s="921"/>
      <c r="AP1624" s="946" t="str">
        <f t="array" aca="1" ref="AP1624" ca="1">IF(RepairsPhotoIdentifier228="","",IF(INDIRECT("PropertyInspectionCatagoryPhoto"&amp;RIGHT("0"&amp;RepairsPhotoIdentifier228,2))="","",INDIRECT("PropertyInspectionCatagoryPhoto"&amp;RIGHT("0"&amp;RepairsPhotoIdentifier228,2))))</f>
        <v/>
      </c>
      <c r="AQ1624" s="962"/>
      <c r="AR1624" s="962"/>
      <c r="AS1624" s="962"/>
      <c r="AT1624" s="962"/>
      <c r="AU1624" s="962"/>
      <c r="AV1624" s="962"/>
      <c r="AW1624" s="963"/>
    </row>
    <row r="1625" spans="1:49" ht="14.25" hidden="1" customHeight="1">
      <c r="A1625" s="931">
        <v>229</v>
      </c>
      <c r="B1625" s="913"/>
      <c r="C1625" s="914"/>
      <c r="D1625" s="914"/>
      <c r="E1625" s="914"/>
      <c r="F1625" s="914"/>
      <c r="G1625" s="914"/>
      <c r="H1625" s="914"/>
      <c r="I1625" s="914"/>
      <c r="J1625" s="914"/>
      <c r="K1625" s="914"/>
      <c r="L1625" s="914"/>
      <c r="M1625" s="914"/>
      <c r="N1625" s="914"/>
      <c r="O1625" s="914"/>
      <c r="P1625" s="914"/>
      <c r="Q1625" s="914"/>
      <c r="R1625" s="914"/>
      <c r="S1625" s="914"/>
      <c r="T1625" s="914"/>
      <c r="U1625" s="915"/>
      <c r="V1625" s="913"/>
      <c r="W1625" s="914"/>
      <c r="X1625" s="914"/>
      <c r="Y1625" s="914"/>
      <c r="Z1625" s="914"/>
      <c r="AA1625" s="914"/>
      <c r="AB1625" s="914"/>
      <c r="AC1625" s="914"/>
      <c r="AD1625" s="914"/>
      <c r="AE1625" s="914"/>
      <c r="AF1625" s="914"/>
      <c r="AG1625" s="914"/>
      <c r="AH1625" s="914"/>
      <c r="AI1625" s="914"/>
      <c r="AJ1625" s="914"/>
      <c r="AK1625" s="914"/>
      <c r="AL1625" s="914"/>
      <c r="AM1625" s="914"/>
      <c r="AN1625" s="914"/>
      <c r="AO1625" s="915"/>
      <c r="AP1625" s="450" t="s">
        <v>990</v>
      </c>
      <c r="AQ1625" s="451"/>
      <c r="AR1625" s="451"/>
      <c r="AS1625" s="452"/>
      <c r="AT1625" s="932"/>
      <c r="AU1625" s="933"/>
      <c r="AV1625" s="933"/>
      <c r="AW1625" s="934"/>
    </row>
    <row r="1626" spans="1:49" ht="14.25" hidden="1" customHeight="1">
      <c r="A1626" s="931"/>
      <c r="B1626" s="916"/>
      <c r="C1626" s="917"/>
      <c r="D1626" s="917"/>
      <c r="E1626" s="917"/>
      <c r="F1626" s="917"/>
      <c r="G1626" s="917"/>
      <c r="H1626" s="917"/>
      <c r="I1626" s="917"/>
      <c r="J1626" s="917"/>
      <c r="K1626" s="917"/>
      <c r="L1626" s="917"/>
      <c r="M1626" s="917"/>
      <c r="N1626" s="917"/>
      <c r="O1626" s="917"/>
      <c r="P1626" s="917"/>
      <c r="Q1626" s="917"/>
      <c r="R1626" s="917"/>
      <c r="S1626" s="917"/>
      <c r="T1626" s="917"/>
      <c r="U1626" s="918"/>
      <c r="V1626" s="916"/>
      <c r="W1626" s="917"/>
      <c r="X1626" s="917"/>
      <c r="Y1626" s="917"/>
      <c r="Z1626" s="917"/>
      <c r="AA1626" s="917"/>
      <c r="AB1626" s="917"/>
      <c r="AC1626" s="917"/>
      <c r="AD1626" s="917"/>
      <c r="AE1626" s="917"/>
      <c r="AF1626" s="917"/>
      <c r="AG1626" s="917"/>
      <c r="AH1626" s="917"/>
      <c r="AI1626" s="917"/>
      <c r="AJ1626" s="917"/>
      <c r="AK1626" s="917"/>
      <c r="AL1626" s="917"/>
      <c r="AM1626" s="917"/>
      <c r="AN1626" s="917"/>
      <c r="AO1626" s="918"/>
      <c r="AP1626" s="453" t="s">
        <v>994</v>
      </c>
      <c r="AQ1626" s="262"/>
      <c r="AR1626" s="262"/>
      <c r="AS1626" s="262"/>
      <c r="AT1626" s="910"/>
      <c r="AU1626" s="911"/>
      <c r="AV1626" s="911"/>
      <c r="AW1626" s="912"/>
    </row>
    <row r="1627" spans="1:49" ht="14.25" hidden="1" customHeight="1">
      <c r="A1627" s="931"/>
      <c r="B1627" s="916"/>
      <c r="C1627" s="917"/>
      <c r="D1627" s="917"/>
      <c r="E1627" s="917"/>
      <c r="F1627" s="917"/>
      <c r="G1627" s="917"/>
      <c r="H1627" s="917"/>
      <c r="I1627" s="917"/>
      <c r="J1627" s="917"/>
      <c r="K1627" s="917"/>
      <c r="L1627" s="917"/>
      <c r="M1627" s="917"/>
      <c r="N1627" s="917"/>
      <c r="O1627" s="917"/>
      <c r="P1627" s="917"/>
      <c r="Q1627" s="917"/>
      <c r="R1627" s="917"/>
      <c r="S1627" s="917"/>
      <c r="T1627" s="917"/>
      <c r="U1627" s="918"/>
      <c r="V1627" s="916"/>
      <c r="W1627" s="917"/>
      <c r="X1627" s="917"/>
      <c r="Y1627" s="917"/>
      <c r="Z1627" s="917"/>
      <c r="AA1627" s="917"/>
      <c r="AB1627" s="917"/>
      <c r="AC1627" s="917"/>
      <c r="AD1627" s="917"/>
      <c r="AE1627" s="917"/>
      <c r="AF1627" s="917"/>
      <c r="AG1627" s="917"/>
      <c r="AH1627" s="917"/>
      <c r="AI1627" s="917"/>
      <c r="AJ1627" s="917"/>
      <c r="AK1627" s="917"/>
      <c r="AL1627" s="917"/>
      <c r="AM1627" s="917"/>
      <c r="AN1627" s="917"/>
      <c r="AO1627" s="918"/>
      <c r="AP1627" s="935" t="s">
        <v>992</v>
      </c>
      <c r="AQ1627" s="936"/>
      <c r="AR1627" s="936"/>
      <c r="AS1627" s="937"/>
      <c r="AT1627" s="938"/>
      <c r="AU1627" s="939"/>
      <c r="AV1627" s="939"/>
      <c r="AW1627" s="940"/>
    </row>
    <row r="1628" spans="1:49" ht="14.25" hidden="1" customHeight="1">
      <c r="A1628" s="931"/>
      <c r="B1628" s="916"/>
      <c r="C1628" s="917"/>
      <c r="D1628" s="917"/>
      <c r="E1628" s="917"/>
      <c r="F1628" s="917"/>
      <c r="G1628" s="917"/>
      <c r="H1628" s="917"/>
      <c r="I1628" s="917"/>
      <c r="J1628" s="917"/>
      <c r="K1628" s="917"/>
      <c r="L1628" s="917"/>
      <c r="M1628" s="917"/>
      <c r="N1628" s="917"/>
      <c r="O1628" s="917"/>
      <c r="P1628" s="917"/>
      <c r="Q1628" s="917"/>
      <c r="R1628" s="917"/>
      <c r="S1628" s="917"/>
      <c r="T1628" s="917"/>
      <c r="U1628" s="918"/>
      <c r="V1628" s="916"/>
      <c r="W1628" s="917"/>
      <c r="X1628" s="917"/>
      <c r="Y1628" s="917"/>
      <c r="Z1628" s="917"/>
      <c r="AA1628" s="917"/>
      <c r="AB1628" s="917"/>
      <c r="AC1628" s="917"/>
      <c r="AD1628" s="917"/>
      <c r="AE1628" s="917"/>
      <c r="AF1628" s="917"/>
      <c r="AG1628" s="917"/>
      <c r="AH1628" s="917"/>
      <c r="AI1628" s="917"/>
      <c r="AJ1628" s="917"/>
      <c r="AK1628" s="917"/>
      <c r="AL1628" s="917"/>
      <c r="AM1628" s="917"/>
      <c r="AN1628" s="917"/>
      <c r="AO1628" s="918"/>
      <c r="AP1628" s="935"/>
      <c r="AQ1628" s="936"/>
      <c r="AR1628" s="936"/>
      <c r="AS1628" s="937"/>
      <c r="AT1628" s="941"/>
      <c r="AU1628" s="942"/>
      <c r="AV1628" s="942"/>
      <c r="AW1628" s="943"/>
    </row>
    <row r="1629" spans="1:49" ht="14.25" hidden="1" customHeight="1">
      <c r="A1629" s="931"/>
      <c r="B1629" s="916"/>
      <c r="C1629" s="917"/>
      <c r="D1629" s="917"/>
      <c r="E1629" s="917"/>
      <c r="F1629" s="917"/>
      <c r="G1629" s="917"/>
      <c r="H1629" s="917"/>
      <c r="I1629" s="917"/>
      <c r="J1629" s="917"/>
      <c r="K1629" s="917"/>
      <c r="L1629" s="917"/>
      <c r="M1629" s="917"/>
      <c r="N1629" s="917"/>
      <c r="O1629" s="917"/>
      <c r="P1629" s="917"/>
      <c r="Q1629" s="917"/>
      <c r="R1629" s="917"/>
      <c r="S1629" s="917"/>
      <c r="T1629" s="917"/>
      <c r="U1629" s="918"/>
      <c r="V1629" s="916"/>
      <c r="W1629" s="917"/>
      <c r="X1629" s="917"/>
      <c r="Y1629" s="917"/>
      <c r="Z1629" s="917"/>
      <c r="AA1629" s="917"/>
      <c r="AB1629" s="917"/>
      <c r="AC1629" s="917"/>
      <c r="AD1629" s="917"/>
      <c r="AE1629" s="917"/>
      <c r="AF1629" s="917"/>
      <c r="AG1629" s="917"/>
      <c r="AH1629" s="917"/>
      <c r="AI1629" s="917"/>
      <c r="AJ1629" s="917"/>
      <c r="AK1629" s="917"/>
      <c r="AL1629" s="917"/>
      <c r="AM1629" s="917"/>
      <c r="AN1629" s="917"/>
      <c r="AO1629" s="918"/>
      <c r="AP1629" s="944" t="s">
        <v>993</v>
      </c>
      <c r="AQ1629" s="945"/>
      <c r="AR1629" s="945"/>
      <c r="AS1629" s="945"/>
      <c r="AT1629" s="938"/>
      <c r="AU1629" s="939"/>
      <c r="AV1629" s="939"/>
      <c r="AW1629" s="940"/>
    </row>
    <row r="1630" spans="1:49" ht="14.25" hidden="1" customHeight="1">
      <c r="A1630" s="931"/>
      <c r="B1630" s="916"/>
      <c r="C1630" s="917"/>
      <c r="D1630" s="917"/>
      <c r="E1630" s="917"/>
      <c r="F1630" s="917"/>
      <c r="G1630" s="917"/>
      <c r="H1630" s="917"/>
      <c r="I1630" s="917"/>
      <c r="J1630" s="917"/>
      <c r="K1630" s="917"/>
      <c r="L1630" s="917"/>
      <c r="M1630" s="917"/>
      <c r="N1630" s="917"/>
      <c r="O1630" s="917"/>
      <c r="P1630" s="917"/>
      <c r="Q1630" s="917"/>
      <c r="R1630" s="917"/>
      <c r="S1630" s="917"/>
      <c r="T1630" s="917"/>
      <c r="U1630" s="918"/>
      <c r="V1630" s="916"/>
      <c r="W1630" s="917"/>
      <c r="X1630" s="917"/>
      <c r="Y1630" s="917"/>
      <c r="Z1630" s="917"/>
      <c r="AA1630" s="917"/>
      <c r="AB1630" s="917"/>
      <c r="AC1630" s="917"/>
      <c r="AD1630" s="917"/>
      <c r="AE1630" s="917"/>
      <c r="AF1630" s="917"/>
      <c r="AG1630" s="917"/>
      <c r="AH1630" s="917"/>
      <c r="AI1630" s="917"/>
      <c r="AJ1630" s="917"/>
      <c r="AK1630" s="917"/>
      <c r="AL1630" s="917"/>
      <c r="AM1630" s="917"/>
      <c r="AN1630" s="917"/>
      <c r="AO1630" s="918"/>
      <c r="AP1630" s="944"/>
      <c r="AQ1630" s="945"/>
      <c r="AR1630" s="945"/>
      <c r="AS1630" s="945"/>
      <c r="AT1630" s="941"/>
      <c r="AU1630" s="942"/>
      <c r="AV1630" s="942"/>
      <c r="AW1630" s="943"/>
    </row>
    <row r="1631" spans="1:49" ht="14.25" hidden="1" customHeight="1">
      <c r="A1631" s="931"/>
      <c r="B1631" s="919"/>
      <c r="C1631" s="920"/>
      <c r="D1631" s="920"/>
      <c r="E1631" s="920"/>
      <c r="F1631" s="920"/>
      <c r="G1631" s="920"/>
      <c r="H1631" s="920"/>
      <c r="I1631" s="920"/>
      <c r="J1631" s="920"/>
      <c r="K1631" s="920"/>
      <c r="L1631" s="920"/>
      <c r="M1631" s="920"/>
      <c r="N1631" s="920"/>
      <c r="O1631" s="920"/>
      <c r="P1631" s="920"/>
      <c r="Q1631" s="920"/>
      <c r="R1631" s="920"/>
      <c r="S1631" s="920"/>
      <c r="T1631" s="920"/>
      <c r="U1631" s="921"/>
      <c r="V1631" s="919"/>
      <c r="W1631" s="920"/>
      <c r="X1631" s="920"/>
      <c r="Y1631" s="920"/>
      <c r="Z1631" s="920"/>
      <c r="AA1631" s="920"/>
      <c r="AB1631" s="920"/>
      <c r="AC1631" s="920"/>
      <c r="AD1631" s="920"/>
      <c r="AE1631" s="920"/>
      <c r="AF1631" s="920"/>
      <c r="AG1631" s="920"/>
      <c r="AH1631" s="920"/>
      <c r="AI1631" s="920"/>
      <c r="AJ1631" s="920"/>
      <c r="AK1631" s="920"/>
      <c r="AL1631" s="920"/>
      <c r="AM1631" s="920"/>
      <c r="AN1631" s="920"/>
      <c r="AO1631" s="921"/>
      <c r="AP1631" s="946" t="str">
        <f t="array" aca="1" ref="AP1631" ca="1">IF(RepairsPhotoIdentifier229="","",IF(INDIRECT("PropertyInspectionCatagoryPhoto"&amp;RIGHT("0"&amp;RepairsPhotoIdentifier229,2))="","",INDIRECT("PropertyInspectionCatagoryPhoto"&amp;RIGHT("0"&amp;RepairsPhotoIdentifier229,2))))</f>
        <v/>
      </c>
      <c r="AQ1631" s="962"/>
      <c r="AR1631" s="962"/>
      <c r="AS1631" s="962"/>
      <c r="AT1631" s="962"/>
      <c r="AU1631" s="962"/>
      <c r="AV1631" s="962"/>
      <c r="AW1631" s="963"/>
    </row>
    <row r="1632" spans="1:49" ht="14.25" hidden="1" customHeight="1">
      <c r="A1632" s="931">
        <v>230</v>
      </c>
      <c r="B1632" s="913"/>
      <c r="C1632" s="914"/>
      <c r="D1632" s="914"/>
      <c r="E1632" s="914"/>
      <c r="F1632" s="914"/>
      <c r="G1632" s="914"/>
      <c r="H1632" s="914"/>
      <c r="I1632" s="914"/>
      <c r="J1632" s="914"/>
      <c r="K1632" s="914"/>
      <c r="L1632" s="914"/>
      <c r="M1632" s="914"/>
      <c r="N1632" s="914"/>
      <c r="O1632" s="914"/>
      <c r="P1632" s="914"/>
      <c r="Q1632" s="914"/>
      <c r="R1632" s="914"/>
      <c r="S1632" s="914"/>
      <c r="T1632" s="914"/>
      <c r="U1632" s="915"/>
      <c r="V1632" s="913"/>
      <c r="W1632" s="914"/>
      <c r="X1632" s="914"/>
      <c r="Y1632" s="914"/>
      <c r="Z1632" s="914"/>
      <c r="AA1632" s="914"/>
      <c r="AB1632" s="914"/>
      <c r="AC1632" s="914"/>
      <c r="AD1632" s="914"/>
      <c r="AE1632" s="914"/>
      <c r="AF1632" s="914"/>
      <c r="AG1632" s="914"/>
      <c r="AH1632" s="914"/>
      <c r="AI1632" s="914"/>
      <c r="AJ1632" s="914"/>
      <c r="AK1632" s="914"/>
      <c r="AL1632" s="914"/>
      <c r="AM1632" s="914"/>
      <c r="AN1632" s="914"/>
      <c r="AO1632" s="915"/>
      <c r="AP1632" s="450" t="s">
        <v>990</v>
      </c>
      <c r="AQ1632" s="451"/>
      <c r="AR1632" s="451"/>
      <c r="AS1632" s="452"/>
      <c r="AT1632" s="932"/>
      <c r="AU1632" s="933"/>
      <c r="AV1632" s="933"/>
      <c r="AW1632" s="934"/>
    </row>
    <row r="1633" spans="1:49" ht="14.25" hidden="1" customHeight="1">
      <c r="A1633" s="931"/>
      <c r="B1633" s="916"/>
      <c r="C1633" s="917"/>
      <c r="D1633" s="917"/>
      <c r="E1633" s="917"/>
      <c r="F1633" s="917"/>
      <c r="G1633" s="917"/>
      <c r="H1633" s="917"/>
      <c r="I1633" s="917"/>
      <c r="J1633" s="917"/>
      <c r="K1633" s="917"/>
      <c r="L1633" s="917"/>
      <c r="M1633" s="917"/>
      <c r="N1633" s="917"/>
      <c r="O1633" s="917"/>
      <c r="P1633" s="917"/>
      <c r="Q1633" s="917"/>
      <c r="R1633" s="917"/>
      <c r="S1633" s="917"/>
      <c r="T1633" s="917"/>
      <c r="U1633" s="918"/>
      <c r="V1633" s="916"/>
      <c r="W1633" s="917"/>
      <c r="X1633" s="917"/>
      <c r="Y1633" s="917"/>
      <c r="Z1633" s="917"/>
      <c r="AA1633" s="917"/>
      <c r="AB1633" s="917"/>
      <c r="AC1633" s="917"/>
      <c r="AD1633" s="917"/>
      <c r="AE1633" s="917"/>
      <c r="AF1633" s="917"/>
      <c r="AG1633" s="917"/>
      <c r="AH1633" s="917"/>
      <c r="AI1633" s="917"/>
      <c r="AJ1633" s="917"/>
      <c r="AK1633" s="917"/>
      <c r="AL1633" s="917"/>
      <c r="AM1633" s="917"/>
      <c r="AN1633" s="917"/>
      <c r="AO1633" s="918"/>
      <c r="AP1633" s="453" t="s">
        <v>991</v>
      </c>
      <c r="AQ1633" s="262"/>
      <c r="AR1633" s="262"/>
      <c r="AS1633" s="262"/>
      <c r="AT1633" s="910"/>
      <c r="AU1633" s="911"/>
      <c r="AV1633" s="911"/>
      <c r="AW1633" s="912"/>
    </row>
    <row r="1634" spans="1:49" ht="14.25" hidden="1" customHeight="1">
      <c r="A1634" s="931"/>
      <c r="B1634" s="916"/>
      <c r="C1634" s="917"/>
      <c r="D1634" s="917"/>
      <c r="E1634" s="917"/>
      <c r="F1634" s="917"/>
      <c r="G1634" s="917"/>
      <c r="H1634" s="917"/>
      <c r="I1634" s="917"/>
      <c r="J1634" s="917"/>
      <c r="K1634" s="917"/>
      <c r="L1634" s="917"/>
      <c r="M1634" s="917"/>
      <c r="N1634" s="917"/>
      <c r="O1634" s="917"/>
      <c r="P1634" s="917"/>
      <c r="Q1634" s="917"/>
      <c r="R1634" s="917"/>
      <c r="S1634" s="917"/>
      <c r="T1634" s="917"/>
      <c r="U1634" s="918"/>
      <c r="V1634" s="916"/>
      <c r="W1634" s="917"/>
      <c r="X1634" s="917"/>
      <c r="Y1634" s="917"/>
      <c r="Z1634" s="917"/>
      <c r="AA1634" s="917"/>
      <c r="AB1634" s="917"/>
      <c r="AC1634" s="917"/>
      <c r="AD1634" s="917"/>
      <c r="AE1634" s="917"/>
      <c r="AF1634" s="917"/>
      <c r="AG1634" s="917"/>
      <c r="AH1634" s="917"/>
      <c r="AI1634" s="917"/>
      <c r="AJ1634" s="917"/>
      <c r="AK1634" s="917"/>
      <c r="AL1634" s="917"/>
      <c r="AM1634" s="917"/>
      <c r="AN1634" s="917"/>
      <c r="AO1634" s="918"/>
      <c r="AP1634" s="935" t="s">
        <v>992</v>
      </c>
      <c r="AQ1634" s="936"/>
      <c r="AR1634" s="936"/>
      <c r="AS1634" s="937"/>
      <c r="AT1634" s="938"/>
      <c r="AU1634" s="939"/>
      <c r="AV1634" s="939"/>
      <c r="AW1634" s="940"/>
    </row>
    <row r="1635" spans="1:49" ht="14.25" hidden="1" customHeight="1">
      <c r="A1635" s="931"/>
      <c r="B1635" s="916"/>
      <c r="C1635" s="917"/>
      <c r="D1635" s="917"/>
      <c r="E1635" s="917"/>
      <c r="F1635" s="917"/>
      <c r="G1635" s="917"/>
      <c r="H1635" s="917"/>
      <c r="I1635" s="917"/>
      <c r="J1635" s="917"/>
      <c r="K1635" s="917"/>
      <c r="L1635" s="917"/>
      <c r="M1635" s="917"/>
      <c r="N1635" s="917"/>
      <c r="O1635" s="917"/>
      <c r="P1635" s="917"/>
      <c r="Q1635" s="917"/>
      <c r="R1635" s="917"/>
      <c r="S1635" s="917"/>
      <c r="T1635" s="917"/>
      <c r="U1635" s="918"/>
      <c r="V1635" s="916"/>
      <c r="W1635" s="917"/>
      <c r="X1635" s="917"/>
      <c r="Y1635" s="917"/>
      <c r="Z1635" s="917"/>
      <c r="AA1635" s="917"/>
      <c r="AB1635" s="917"/>
      <c r="AC1635" s="917"/>
      <c r="AD1635" s="917"/>
      <c r="AE1635" s="917"/>
      <c r="AF1635" s="917"/>
      <c r="AG1635" s="917"/>
      <c r="AH1635" s="917"/>
      <c r="AI1635" s="917"/>
      <c r="AJ1635" s="917"/>
      <c r="AK1635" s="917"/>
      <c r="AL1635" s="917"/>
      <c r="AM1635" s="917"/>
      <c r="AN1635" s="917"/>
      <c r="AO1635" s="918"/>
      <c r="AP1635" s="935"/>
      <c r="AQ1635" s="936"/>
      <c r="AR1635" s="936"/>
      <c r="AS1635" s="937"/>
      <c r="AT1635" s="941"/>
      <c r="AU1635" s="942"/>
      <c r="AV1635" s="942"/>
      <c r="AW1635" s="943"/>
    </row>
    <row r="1636" spans="1:49" ht="14.25" hidden="1" customHeight="1">
      <c r="A1636" s="931"/>
      <c r="B1636" s="916"/>
      <c r="C1636" s="917"/>
      <c r="D1636" s="917"/>
      <c r="E1636" s="917"/>
      <c r="F1636" s="917"/>
      <c r="G1636" s="917"/>
      <c r="H1636" s="917"/>
      <c r="I1636" s="917"/>
      <c r="J1636" s="917"/>
      <c r="K1636" s="917"/>
      <c r="L1636" s="917"/>
      <c r="M1636" s="917"/>
      <c r="N1636" s="917"/>
      <c r="O1636" s="917"/>
      <c r="P1636" s="917"/>
      <c r="Q1636" s="917"/>
      <c r="R1636" s="917"/>
      <c r="S1636" s="917"/>
      <c r="T1636" s="917"/>
      <c r="U1636" s="918"/>
      <c r="V1636" s="916"/>
      <c r="W1636" s="917"/>
      <c r="X1636" s="917"/>
      <c r="Y1636" s="917"/>
      <c r="Z1636" s="917"/>
      <c r="AA1636" s="917"/>
      <c r="AB1636" s="917"/>
      <c r="AC1636" s="917"/>
      <c r="AD1636" s="917"/>
      <c r="AE1636" s="917"/>
      <c r="AF1636" s="917"/>
      <c r="AG1636" s="917"/>
      <c r="AH1636" s="917"/>
      <c r="AI1636" s="917"/>
      <c r="AJ1636" s="917"/>
      <c r="AK1636" s="917"/>
      <c r="AL1636" s="917"/>
      <c r="AM1636" s="917"/>
      <c r="AN1636" s="917"/>
      <c r="AO1636" s="918"/>
      <c r="AP1636" s="944" t="s">
        <v>993</v>
      </c>
      <c r="AQ1636" s="945"/>
      <c r="AR1636" s="945"/>
      <c r="AS1636" s="945"/>
      <c r="AT1636" s="938"/>
      <c r="AU1636" s="939"/>
      <c r="AV1636" s="939"/>
      <c r="AW1636" s="940"/>
    </row>
    <row r="1637" spans="1:49" ht="14.25" hidden="1" customHeight="1">
      <c r="A1637" s="931"/>
      <c r="B1637" s="916"/>
      <c r="C1637" s="917"/>
      <c r="D1637" s="917"/>
      <c r="E1637" s="917"/>
      <c r="F1637" s="917"/>
      <c r="G1637" s="917"/>
      <c r="H1637" s="917"/>
      <c r="I1637" s="917"/>
      <c r="J1637" s="917"/>
      <c r="K1637" s="917"/>
      <c r="L1637" s="917"/>
      <c r="M1637" s="917"/>
      <c r="N1637" s="917"/>
      <c r="O1637" s="917"/>
      <c r="P1637" s="917"/>
      <c r="Q1637" s="917"/>
      <c r="R1637" s="917"/>
      <c r="S1637" s="917"/>
      <c r="T1637" s="917"/>
      <c r="U1637" s="918"/>
      <c r="V1637" s="916"/>
      <c r="W1637" s="917"/>
      <c r="X1637" s="917"/>
      <c r="Y1637" s="917"/>
      <c r="Z1637" s="917"/>
      <c r="AA1637" s="917"/>
      <c r="AB1637" s="917"/>
      <c r="AC1637" s="917"/>
      <c r="AD1637" s="917"/>
      <c r="AE1637" s="917"/>
      <c r="AF1637" s="917"/>
      <c r="AG1637" s="917"/>
      <c r="AH1637" s="917"/>
      <c r="AI1637" s="917"/>
      <c r="AJ1637" s="917"/>
      <c r="AK1637" s="917"/>
      <c r="AL1637" s="917"/>
      <c r="AM1637" s="917"/>
      <c r="AN1637" s="917"/>
      <c r="AO1637" s="918"/>
      <c r="AP1637" s="944"/>
      <c r="AQ1637" s="945"/>
      <c r="AR1637" s="945"/>
      <c r="AS1637" s="945"/>
      <c r="AT1637" s="941"/>
      <c r="AU1637" s="942"/>
      <c r="AV1637" s="942"/>
      <c r="AW1637" s="943"/>
    </row>
    <row r="1638" spans="1:49" ht="14.25" hidden="1" customHeight="1">
      <c r="A1638" s="931"/>
      <c r="B1638" s="919"/>
      <c r="C1638" s="920"/>
      <c r="D1638" s="920"/>
      <c r="E1638" s="920"/>
      <c r="F1638" s="920"/>
      <c r="G1638" s="920"/>
      <c r="H1638" s="920"/>
      <c r="I1638" s="920"/>
      <c r="J1638" s="920"/>
      <c r="K1638" s="920"/>
      <c r="L1638" s="920"/>
      <c r="M1638" s="920"/>
      <c r="N1638" s="920"/>
      <c r="O1638" s="920"/>
      <c r="P1638" s="920"/>
      <c r="Q1638" s="920"/>
      <c r="R1638" s="920"/>
      <c r="S1638" s="920"/>
      <c r="T1638" s="920"/>
      <c r="U1638" s="921"/>
      <c r="V1638" s="919"/>
      <c r="W1638" s="920"/>
      <c r="X1638" s="920"/>
      <c r="Y1638" s="920"/>
      <c r="Z1638" s="920"/>
      <c r="AA1638" s="920"/>
      <c r="AB1638" s="920"/>
      <c r="AC1638" s="920"/>
      <c r="AD1638" s="920"/>
      <c r="AE1638" s="920"/>
      <c r="AF1638" s="920"/>
      <c r="AG1638" s="920"/>
      <c r="AH1638" s="920"/>
      <c r="AI1638" s="920"/>
      <c r="AJ1638" s="920"/>
      <c r="AK1638" s="920"/>
      <c r="AL1638" s="920"/>
      <c r="AM1638" s="920"/>
      <c r="AN1638" s="920"/>
      <c r="AO1638" s="921"/>
      <c r="AP1638" s="946" t="str">
        <f t="array" aca="1" ref="AP1638" ca="1">IF(RepairsPhotoIdentifier230="","",IF(INDIRECT("PropertyInspectionCatagoryPhoto"&amp;RIGHT("0"&amp;RepairsPhotoIdentifier230,2))="","",INDIRECT("PropertyInspectionCatagoryPhoto"&amp;RIGHT("0"&amp;RepairsPhotoIdentifier230,2))))</f>
        <v/>
      </c>
      <c r="AQ1638" s="962"/>
      <c r="AR1638" s="962"/>
      <c r="AS1638" s="962"/>
      <c r="AT1638" s="962"/>
      <c r="AU1638" s="962"/>
      <c r="AV1638" s="962"/>
      <c r="AW1638" s="963"/>
    </row>
    <row r="1639" spans="1:49" ht="14.25" hidden="1" customHeight="1">
      <c r="A1639" s="931">
        <v>231</v>
      </c>
      <c r="B1639" s="913"/>
      <c r="C1639" s="914"/>
      <c r="D1639" s="914"/>
      <c r="E1639" s="914"/>
      <c r="F1639" s="914"/>
      <c r="G1639" s="914"/>
      <c r="H1639" s="914"/>
      <c r="I1639" s="914"/>
      <c r="J1639" s="914"/>
      <c r="K1639" s="914"/>
      <c r="L1639" s="914"/>
      <c r="M1639" s="914"/>
      <c r="N1639" s="914"/>
      <c r="O1639" s="914"/>
      <c r="P1639" s="914"/>
      <c r="Q1639" s="914"/>
      <c r="R1639" s="914"/>
      <c r="S1639" s="914"/>
      <c r="T1639" s="914"/>
      <c r="U1639" s="915"/>
      <c r="V1639" s="913"/>
      <c r="W1639" s="914"/>
      <c r="X1639" s="914"/>
      <c r="Y1639" s="914"/>
      <c r="Z1639" s="914"/>
      <c r="AA1639" s="914"/>
      <c r="AB1639" s="914"/>
      <c r="AC1639" s="914"/>
      <c r="AD1639" s="914"/>
      <c r="AE1639" s="914"/>
      <c r="AF1639" s="914"/>
      <c r="AG1639" s="914"/>
      <c r="AH1639" s="914"/>
      <c r="AI1639" s="914"/>
      <c r="AJ1639" s="914"/>
      <c r="AK1639" s="914"/>
      <c r="AL1639" s="914"/>
      <c r="AM1639" s="914"/>
      <c r="AN1639" s="914"/>
      <c r="AO1639" s="915"/>
      <c r="AP1639" s="450" t="s">
        <v>990</v>
      </c>
      <c r="AQ1639" s="451"/>
      <c r="AR1639" s="451"/>
      <c r="AS1639" s="452"/>
      <c r="AT1639" s="932"/>
      <c r="AU1639" s="933"/>
      <c r="AV1639" s="933"/>
      <c r="AW1639" s="934"/>
    </row>
    <row r="1640" spans="1:49" ht="14.25" hidden="1" customHeight="1">
      <c r="A1640" s="931"/>
      <c r="B1640" s="916"/>
      <c r="C1640" s="917"/>
      <c r="D1640" s="917"/>
      <c r="E1640" s="917"/>
      <c r="F1640" s="917"/>
      <c r="G1640" s="917"/>
      <c r="H1640" s="917"/>
      <c r="I1640" s="917"/>
      <c r="J1640" s="917"/>
      <c r="K1640" s="917"/>
      <c r="L1640" s="917"/>
      <c r="M1640" s="917"/>
      <c r="N1640" s="917"/>
      <c r="O1640" s="917"/>
      <c r="P1640" s="917"/>
      <c r="Q1640" s="917"/>
      <c r="R1640" s="917"/>
      <c r="S1640" s="917"/>
      <c r="T1640" s="917"/>
      <c r="U1640" s="918"/>
      <c r="V1640" s="916"/>
      <c r="W1640" s="917"/>
      <c r="X1640" s="917"/>
      <c r="Y1640" s="917"/>
      <c r="Z1640" s="917"/>
      <c r="AA1640" s="917"/>
      <c r="AB1640" s="917"/>
      <c r="AC1640" s="917"/>
      <c r="AD1640" s="917"/>
      <c r="AE1640" s="917"/>
      <c r="AF1640" s="917"/>
      <c r="AG1640" s="917"/>
      <c r="AH1640" s="917"/>
      <c r="AI1640" s="917"/>
      <c r="AJ1640" s="917"/>
      <c r="AK1640" s="917"/>
      <c r="AL1640" s="917"/>
      <c r="AM1640" s="917"/>
      <c r="AN1640" s="917"/>
      <c r="AO1640" s="918"/>
      <c r="AP1640" s="453" t="s">
        <v>994</v>
      </c>
      <c r="AQ1640" s="262"/>
      <c r="AR1640" s="262"/>
      <c r="AS1640" s="262"/>
      <c r="AT1640" s="910"/>
      <c r="AU1640" s="911"/>
      <c r="AV1640" s="911"/>
      <c r="AW1640" s="912"/>
    </row>
    <row r="1641" spans="1:49" ht="14.25" hidden="1" customHeight="1">
      <c r="A1641" s="931"/>
      <c r="B1641" s="916"/>
      <c r="C1641" s="917"/>
      <c r="D1641" s="917"/>
      <c r="E1641" s="917"/>
      <c r="F1641" s="917"/>
      <c r="G1641" s="917"/>
      <c r="H1641" s="917"/>
      <c r="I1641" s="917"/>
      <c r="J1641" s="917"/>
      <c r="K1641" s="917"/>
      <c r="L1641" s="917"/>
      <c r="M1641" s="917"/>
      <c r="N1641" s="917"/>
      <c r="O1641" s="917"/>
      <c r="P1641" s="917"/>
      <c r="Q1641" s="917"/>
      <c r="R1641" s="917"/>
      <c r="S1641" s="917"/>
      <c r="T1641" s="917"/>
      <c r="U1641" s="918"/>
      <c r="V1641" s="916"/>
      <c r="W1641" s="917"/>
      <c r="X1641" s="917"/>
      <c r="Y1641" s="917"/>
      <c r="Z1641" s="917"/>
      <c r="AA1641" s="917"/>
      <c r="AB1641" s="917"/>
      <c r="AC1641" s="917"/>
      <c r="AD1641" s="917"/>
      <c r="AE1641" s="917"/>
      <c r="AF1641" s="917"/>
      <c r="AG1641" s="917"/>
      <c r="AH1641" s="917"/>
      <c r="AI1641" s="917"/>
      <c r="AJ1641" s="917"/>
      <c r="AK1641" s="917"/>
      <c r="AL1641" s="917"/>
      <c r="AM1641" s="917"/>
      <c r="AN1641" s="917"/>
      <c r="AO1641" s="918"/>
      <c r="AP1641" s="935" t="s">
        <v>992</v>
      </c>
      <c r="AQ1641" s="936"/>
      <c r="AR1641" s="936"/>
      <c r="AS1641" s="937"/>
      <c r="AT1641" s="938"/>
      <c r="AU1641" s="939"/>
      <c r="AV1641" s="939"/>
      <c r="AW1641" s="940"/>
    </row>
    <row r="1642" spans="1:49" ht="14.25" hidden="1" customHeight="1">
      <c r="A1642" s="931"/>
      <c r="B1642" s="916"/>
      <c r="C1642" s="917"/>
      <c r="D1642" s="917"/>
      <c r="E1642" s="917"/>
      <c r="F1642" s="917"/>
      <c r="G1642" s="917"/>
      <c r="H1642" s="917"/>
      <c r="I1642" s="917"/>
      <c r="J1642" s="917"/>
      <c r="K1642" s="917"/>
      <c r="L1642" s="917"/>
      <c r="M1642" s="917"/>
      <c r="N1642" s="917"/>
      <c r="O1642" s="917"/>
      <c r="P1642" s="917"/>
      <c r="Q1642" s="917"/>
      <c r="R1642" s="917"/>
      <c r="S1642" s="917"/>
      <c r="T1642" s="917"/>
      <c r="U1642" s="918"/>
      <c r="V1642" s="916"/>
      <c r="W1642" s="917"/>
      <c r="X1642" s="917"/>
      <c r="Y1642" s="917"/>
      <c r="Z1642" s="917"/>
      <c r="AA1642" s="917"/>
      <c r="AB1642" s="917"/>
      <c r="AC1642" s="917"/>
      <c r="AD1642" s="917"/>
      <c r="AE1642" s="917"/>
      <c r="AF1642" s="917"/>
      <c r="AG1642" s="917"/>
      <c r="AH1642" s="917"/>
      <c r="AI1642" s="917"/>
      <c r="AJ1642" s="917"/>
      <c r="AK1642" s="917"/>
      <c r="AL1642" s="917"/>
      <c r="AM1642" s="917"/>
      <c r="AN1642" s="917"/>
      <c r="AO1642" s="918"/>
      <c r="AP1642" s="935"/>
      <c r="AQ1642" s="936"/>
      <c r="AR1642" s="936"/>
      <c r="AS1642" s="937"/>
      <c r="AT1642" s="941"/>
      <c r="AU1642" s="942"/>
      <c r="AV1642" s="942"/>
      <c r="AW1642" s="943"/>
    </row>
    <row r="1643" spans="1:49" ht="14.25" hidden="1" customHeight="1">
      <c r="A1643" s="931"/>
      <c r="B1643" s="916"/>
      <c r="C1643" s="917"/>
      <c r="D1643" s="917"/>
      <c r="E1643" s="917"/>
      <c r="F1643" s="917"/>
      <c r="G1643" s="917"/>
      <c r="H1643" s="917"/>
      <c r="I1643" s="917"/>
      <c r="J1643" s="917"/>
      <c r="K1643" s="917"/>
      <c r="L1643" s="917"/>
      <c r="M1643" s="917"/>
      <c r="N1643" s="917"/>
      <c r="O1643" s="917"/>
      <c r="P1643" s="917"/>
      <c r="Q1643" s="917"/>
      <c r="R1643" s="917"/>
      <c r="S1643" s="917"/>
      <c r="T1643" s="917"/>
      <c r="U1643" s="918"/>
      <c r="V1643" s="916"/>
      <c r="W1643" s="917"/>
      <c r="X1643" s="917"/>
      <c r="Y1643" s="917"/>
      <c r="Z1643" s="917"/>
      <c r="AA1643" s="917"/>
      <c r="AB1643" s="917"/>
      <c r="AC1643" s="917"/>
      <c r="AD1643" s="917"/>
      <c r="AE1643" s="917"/>
      <c r="AF1643" s="917"/>
      <c r="AG1643" s="917"/>
      <c r="AH1643" s="917"/>
      <c r="AI1643" s="917"/>
      <c r="AJ1643" s="917"/>
      <c r="AK1643" s="917"/>
      <c r="AL1643" s="917"/>
      <c r="AM1643" s="917"/>
      <c r="AN1643" s="917"/>
      <c r="AO1643" s="918"/>
      <c r="AP1643" s="944" t="s">
        <v>993</v>
      </c>
      <c r="AQ1643" s="945"/>
      <c r="AR1643" s="945"/>
      <c r="AS1643" s="945"/>
      <c r="AT1643" s="938"/>
      <c r="AU1643" s="939"/>
      <c r="AV1643" s="939"/>
      <c r="AW1643" s="940"/>
    </row>
    <row r="1644" spans="1:49" ht="14.25" hidden="1" customHeight="1">
      <c r="A1644" s="931"/>
      <c r="B1644" s="916"/>
      <c r="C1644" s="917"/>
      <c r="D1644" s="917"/>
      <c r="E1644" s="917"/>
      <c r="F1644" s="917"/>
      <c r="G1644" s="917"/>
      <c r="H1644" s="917"/>
      <c r="I1644" s="917"/>
      <c r="J1644" s="917"/>
      <c r="K1644" s="917"/>
      <c r="L1644" s="917"/>
      <c r="M1644" s="917"/>
      <c r="N1644" s="917"/>
      <c r="O1644" s="917"/>
      <c r="P1644" s="917"/>
      <c r="Q1644" s="917"/>
      <c r="R1644" s="917"/>
      <c r="S1644" s="917"/>
      <c r="T1644" s="917"/>
      <c r="U1644" s="918"/>
      <c r="V1644" s="916"/>
      <c r="W1644" s="917"/>
      <c r="X1644" s="917"/>
      <c r="Y1644" s="917"/>
      <c r="Z1644" s="917"/>
      <c r="AA1644" s="917"/>
      <c r="AB1644" s="917"/>
      <c r="AC1644" s="917"/>
      <c r="AD1644" s="917"/>
      <c r="AE1644" s="917"/>
      <c r="AF1644" s="917"/>
      <c r="AG1644" s="917"/>
      <c r="AH1644" s="917"/>
      <c r="AI1644" s="917"/>
      <c r="AJ1644" s="917"/>
      <c r="AK1644" s="917"/>
      <c r="AL1644" s="917"/>
      <c r="AM1644" s="917"/>
      <c r="AN1644" s="917"/>
      <c r="AO1644" s="918"/>
      <c r="AP1644" s="944"/>
      <c r="AQ1644" s="945"/>
      <c r="AR1644" s="945"/>
      <c r="AS1644" s="945"/>
      <c r="AT1644" s="941"/>
      <c r="AU1644" s="942"/>
      <c r="AV1644" s="942"/>
      <c r="AW1644" s="943"/>
    </row>
    <row r="1645" spans="1:49" ht="14.25" hidden="1" customHeight="1">
      <c r="A1645" s="931"/>
      <c r="B1645" s="919"/>
      <c r="C1645" s="920"/>
      <c r="D1645" s="920"/>
      <c r="E1645" s="920"/>
      <c r="F1645" s="920"/>
      <c r="G1645" s="920"/>
      <c r="H1645" s="920"/>
      <c r="I1645" s="920"/>
      <c r="J1645" s="920"/>
      <c r="K1645" s="920"/>
      <c r="L1645" s="920"/>
      <c r="M1645" s="920"/>
      <c r="N1645" s="920"/>
      <c r="O1645" s="920"/>
      <c r="P1645" s="920"/>
      <c r="Q1645" s="920"/>
      <c r="R1645" s="920"/>
      <c r="S1645" s="920"/>
      <c r="T1645" s="920"/>
      <c r="U1645" s="921"/>
      <c r="V1645" s="919"/>
      <c r="W1645" s="920"/>
      <c r="X1645" s="920"/>
      <c r="Y1645" s="920"/>
      <c r="Z1645" s="920"/>
      <c r="AA1645" s="920"/>
      <c r="AB1645" s="920"/>
      <c r="AC1645" s="920"/>
      <c r="AD1645" s="920"/>
      <c r="AE1645" s="920"/>
      <c r="AF1645" s="920"/>
      <c r="AG1645" s="920"/>
      <c r="AH1645" s="920"/>
      <c r="AI1645" s="920"/>
      <c r="AJ1645" s="920"/>
      <c r="AK1645" s="920"/>
      <c r="AL1645" s="920"/>
      <c r="AM1645" s="920"/>
      <c r="AN1645" s="920"/>
      <c r="AO1645" s="921"/>
      <c r="AP1645" s="946" t="str">
        <f t="array" aca="1" ref="AP1645" ca="1">IF(RepairsPhotoIdentifier231="","",IF(INDIRECT("PropertyInspectionCatagoryPhoto"&amp;RIGHT("0"&amp;RepairsPhotoIdentifier231,2))="","",INDIRECT("PropertyInspectionCatagoryPhoto"&amp;RIGHT("0"&amp;RepairsPhotoIdentifier231,2))))</f>
        <v/>
      </c>
      <c r="AQ1645" s="962"/>
      <c r="AR1645" s="962"/>
      <c r="AS1645" s="962"/>
      <c r="AT1645" s="962"/>
      <c r="AU1645" s="962"/>
      <c r="AV1645" s="962"/>
      <c r="AW1645" s="963"/>
    </row>
    <row r="1646" spans="1:49" ht="14.25" hidden="1" customHeight="1">
      <c r="A1646" s="931">
        <v>232</v>
      </c>
      <c r="B1646" s="913"/>
      <c r="C1646" s="914"/>
      <c r="D1646" s="914"/>
      <c r="E1646" s="914"/>
      <c r="F1646" s="914"/>
      <c r="G1646" s="914"/>
      <c r="H1646" s="914"/>
      <c r="I1646" s="914"/>
      <c r="J1646" s="914"/>
      <c r="K1646" s="914"/>
      <c r="L1646" s="914"/>
      <c r="M1646" s="914"/>
      <c r="N1646" s="914"/>
      <c r="O1646" s="914"/>
      <c r="P1646" s="914"/>
      <c r="Q1646" s="914"/>
      <c r="R1646" s="914"/>
      <c r="S1646" s="914"/>
      <c r="T1646" s="914"/>
      <c r="U1646" s="915"/>
      <c r="V1646" s="913"/>
      <c r="W1646" s="914"/>
      <c r="X1646" s="914"/>
      <c r="Y1646" s="914"/>
      <c r="Z1646" s="914"/>
      <c r="AA1646" s="914"/>
      <c r="AB1646" s="914"/>
      <c r="AC1646" s="914"/>
      <c r="AD1646" s="914"/>
      <c r="AE1646" s="914"/>
      <c r="AF1646" s="914"/>
      <c r="AG1646" s="914"/>
      <c r="AH1646" s="914"/>
      <c r="AI1646" s="914"/>
      <c r="AJ1646" s="914"/>
      <c r="AK1646" s="914"/>
      <c r="AL1646" s="914"/>
      <c r="AM1646" s="914"/>
      <c r="AN1646" s="914"/>
      <c r="AO1646" s="915"/>
      <c r="AP1646" s="450" t="s">
        <v>990</v>
      </c>
      <c r="AQ1646" s="451"/>
      <c r="AR1646" s="451"/>
      <c r="AS1646" s="452"/>
      <c r="AT1646" s="932"/>
      <c r="AU1646" s="933"/>
      <c r="AV1646" s="933"/>
      <c r="AW1646" s="934"/>
    </row>
    <row r="1647" spans="1:49" ht="14.25" hidden="1" customHeight="1">
      <c r="A1647" s="931"/>
      <c r="B1647" s="916"/>
      <c r="C1647" s="917"/>
      <c r="D1647" s="917"/>
      <c r="E1647" s="917"/>
      <c r="F1647" s="917"/>
      <c r="G1647" s="917"/>
      <c r="H1647" s="917"/>
      <c r="I1647" s="917"/>
      <c r="J1647" s="917"/>
      <c r="K1647" s="917"/>
      <c r="L1647" s="917"/>
      <c r="M1647" s="917"/>
      <c r="N1647" s="917"/>
      <c r="O1647" s="917"/>
      <c r="P1647" s="917"/>
      <c r="Q1647" s="917"/>
      <c r="R1647" s="917"/>
      <c r="S1647" s="917"/>
      <c r="T1647" s="917"/>
      <c r="U1647" s="918"/>
      <c r="V1647" s="916"/>
      <c r="W1647" s="917"/>
      <c r="X1647" s="917"/>
      <c r="Y1647" s="917"/>
      <c r="Z1647" s="917"/>
      <c r="AA1647" s="917"/>
      <c r="AB1647" s="917"/>
      <c r="AC1647" s="917"/>
      <c r="AD1647" s="917"/>
      <c r="AE1647" s="917"/>
      <c r="AF1647" s="917"/>
      <c r="AG1647" s="917"/>
      <c r="AH1647" s="917"/>
      <c r="AI1647" s="917"/>
      <c r="AJ1647" s="917"/>
      <c r="AK1647" s="917"/>
      <c r="AL1647" s="917"/>
      <c r="AM1647" s="917"/>
      <c r="AN1647" s="917"/>
      <c r="AO1647" s="918"/>
      <c r="AP1647" s="453" t="s">
        <v>991</v>
      </c>
      <c r="AQ1647" s="262"/>
      <c r="AR1647" s="262"/>
      <c r="AS1647" s="262"/>
      <c r="AT1647" s="910"/>
      <c r="AU1647" s="911"/>
      <c r="AV1647" s="911"/>
      <c r="AW1647" s="912"/>
    </row>
    <row r="1648" spans="1:49" ht="14.25" hidden="1" customHeight="1">
      <c r="A1648" s="931"/>
      <c r="B1648" s="916"/>
      <c r="C1648" s="917"/>
      <c r="D1648" s="917"/>
      <c r="E1648" s="917"/>
      <c r="F1648" s="917"/>
      <c r="G1648" s="917"/>
      <c r="H1648" s="917"/>
      <c r="I1648" s="917"/>
      <c r="J1648" s="917"/>
      <c r="K1648" s="917"/>
      <c r="L1648" s="917"/>
      <c r="M1648" s="917"/>
      <c r="N1648" s="917"/>
      <c r="O1648" s="917"/>
      <c r="P1648" s="917"/>
      <c r="Q1648" s="917"/>
      <c r="R1648" s="917"/>
      <c r="S1648" s="917"/>
      <c r="T1648" s="917"/>
      <c r="U1648" s="918"/>
      <c r="V1648" s="916"/>
      <c r="W1648" s="917"/>
      <c r="X1648" s="917"/>
      <c r="Y1648" s="917"/>
      <c r="Z1648" s="917"/>
      <c r="AA1648" s="917"/>
      <c r="AB1648" s="917"/>
      <c r="AC1648" s="917"/>
      <c r="AD1648" s="917"/>
      <c r="AE1648" s="917"/>
      <c r="AF1648" s="917"/>
      <c r="AG1648" s="917"/>
      <c r="AH1648" s="917"/>
      <c r="AI1648" s="917"/>
      <c r="AJ1648" s="917"/>
      <c r="AK1648" s="917"/>
      <c r="AL1648" s="917"/>
      <c r="AM1648" s="917"/>
      <c r="AN1648" s="917"/>
      <c r="AO1648" s="918"/>
      <c r="AP1648" s="935" t="s">
        <v>992</v>
      </c>
      <c r="AQ1648" s="936"/>
      <c r="AR1648" s="936"/>
      <c r="AS1648" s="937"/>
      <c r="AT1648" s="938"/>
      <c r="AU1648" s="939"/>
      <c r="AV1648" s="939"/>
      <c r="AW1648" s="940"/>
    </row>
    <row r="1649" spans="1:49" ht="14.25" hidden="1" customHeight="1">
      <c r="A1649" s="931"/>
      <c r="B1649" s="916"/>
      <c r="C1649" s="917"/>
      <c r="D1649" s="917"/>
      <c r="E1649" s="917"/>
      <c r="F1649" s="917"/>
      <c r="G1649" s="917"/>
      <c r="H1649" s="917"/>
      <c r="I1649" s="917"/>
      <c r="J1649" s="917"/>
      <c r="K1649" s="917"/>
      <c r="L1649" s="917"/>
      <c r="M1649" s="917"/>
      <c r="N1649" s="917"/>
      <c r="O1649" s="917"/>
      <c r="P1649" s="917"/>
      <c r="Q1649" s="917"/>
      <c r="R1649" s="917"/>
      <c r="S1649" s="917"/>
      <c r="T1649" s="917"/>
      <c r="U1649" s="918"/>
      <c r="V1649" s="916"/>
      <c r="W1649" s="917"/>
      <c r="X1649" s="917"/>
      <c r="Y1649" s="917"/>
      <c r="Z1649" s="917"/>
      <c r="AA1649" s="917"/>
      <c r="AB1649" s="917"/>
      <c r="AC1649" s="917"/>
      <c r="AD1649" s="917"/>
      <c r="AE1649" s="917"/>
      <c r="AF1649" s="917"/>
      <c r="AG1649" s="917"/>
      <c r="AH1649" s="917"/>
      <c r="AI1649" s="917"/>
      <c r="AJ1649" s="917"/>
      <c r="AK1649" s="917"/>
      <c r="AL1649" s="917"/>
      <c r="AM1649" s="917"/>
      <c r="AN1649" s="917"/>
      <c r="AO1649" s="918"/>
      <c r="AP1649" s="935"/>
      <c r="AQ1649" s="936"/>
      <c r="AR1649" s="936"/>
      <c r="AS1649" s="937"/>
      <c r="AT1649" s="941"/>
      <c r="AU1649" s="942"/>
      <c r="AV1649" s="942"/>
      <c r="AW1649" s="943"/>
    </row>
    <row r="1650" spans="1:49" ht="14.25" hidden="1" customHeight="1">
      <c r="A1650" s="931"/>
      <c r="B1650" s="916"/>
      <c r="C1650" s="917"/>
      <c r="D1650" s="917"/>
      <c r="E1650" s="917"/>
      <c r="F1650" s="917"/>
      <c r="G1650" s="917"/>
      <c r="H1650" s="917"/>
      <c r="I1650" s="917"/>
      <c r="J1650" s="917"/>
      <c r="K1650" s="917"/>
      <c r="L1650" s="917"/>
      <c r="M1650" s="917"/>
      <c r="N1650" s="917"/>
      <c r="O1650" s="917"/>
      <c r="P1650" s="917"/>
      <c r="Q1650" s="917"/>
      <c r="R1650" s="917"/>
      <c r="S1650" s="917"/>
      <c r="T1650" s="917"/>
      <c r="U1650" s="918"/>
      <c r="V1650" s="916"/>
      <c r="W1650" s="917"/>
      <c r="X1650" s="917"/>
      <c r="Y1650" s="917"/>
      <c r="Z1650" s="917"/>
      <c r="AA1650" s="917"/>
      <c r="AB1650" s="917"/>
      <c r="AC1650" s="917"/>
      <c r="AD1650" s="917"/>
      <c r="AE1650" s="917"/>
      <c r="AF1650" s="917"/>
      <c r="AG1650" s="917"/>
      <c r="AH1650" s="917"/>
      <c r="AI1650" s="917"/>
      <c r="AJ1650" s="917"/>
      <c r="AK1650" s="917"/>
      <c r="AL1650" s="917"/>
      <c r="AM1650" s="917"/>
      <c r="AN1650" s="917"/>
      <c r="AO1650" s="918"/>
      <c r="AP1650" s="944" t="s">
        <v>993</v>
      </c>
      <c r="AQ1650" s="945"/>
      <c r="AR1650" s="945"/>
      <c r="AS1650" s="945"/>
      <c r="AT1650" s="938"/>
      <c r="AU1650" s="939"/>
      <c r="AV1650" s="939"/>
      <c r="AW1650" s="940"/>
    </row>
    <row r="1651" spans="1:49" ht="14.25" hidden="1" customHeight="1">
      <c r="A1651" s="931"/>
      <c r="B1651" s="916"/>
      <c r="C1651" s="917"/>
      <c r="D1651" s="917"/>
      <c r="E1651" s="917"/>
      <c r="F1651" s="917"/>
      <c r="G1651" s="917"/>
      <c r="H1651" s="917"/>
      <c r="I1651" s="917"/>
      <c r="J1651" s="917"/>
      <c r="K1651" s="917"/>
      <c r="L1651" s="917"/>
      <c r="M1651" s="917"/>
      <c r="N1651" s="917"/>
      <c r="O1651" s="917"/>
      <c r="P1651" s="917"/>
      <c r="Q1651" s="917"/>
      <c r="R1651" s="917"/>
      <c r="S1651" s="917"/>
      <c r="T1651" s="917"/>
      <c r="U1651" s="918"/>
      <c r="V1651" s="916"/>
      <c r="W1651" s="917"/>
      <c r="X1651" s="917"/>
      <c r="Y1651" s="917"/>
      <c r="Z1651" s="917"/>
      <c r="AA1651" s="917"/>
      <c r="AB1651" s="917"/>
      <c r="AC1651" s="917"/>
      <c r="AD1651" s="917"/>
      <c r="AE1651" s="917"/>
      <c r="AF1651" s="917"/>
      <c r="AG1651" s="917"/>
      <c r="AH1651" s="917"/>
      <c r="AI1651" s="917"/>
      <c r="AJ1651" s="917"/>
      <c r="AK1651" s="917"/>
      <c r="AL1651" s="917"/>
      <c r="AM1651" s="917"/>
      <c r="AN1651" s="917"/>
      <c r="AO1651" s="918"/>
      <c r="AP1651" s="944"/>
      <c r="AQ1651" s="945"/>
      <c r="AR1651" s="945"/>
      <c r="AS1651" s="945"/>
      <c r="AT1651" s="941"/>
      <c r="AU1651" s="942"/>
      <c r="AV1651" s="942"/>
      <c r="AW1651" s="943"/>
    </row>
    <row r="1652" spans="1:49" ht="14.25" hidden="1" customHeight="1">
      <c r="A1652" s="931"/>
      <c r="B1652" s="919"/>
      <c r="C1652" s="920"/>
      <c r="D1652" s="920"/>
      <c r="E1652" s="920"/>
      <c r="F1652" s="920"/>
      <c r="G1652" s="920"/>
      <c r="H1652" s="920"/>
      <c r="I1652" s="920"/>
      <c r="J1652" s="920"/>
      <c r="K1652" s="920"/>
      <c r="L1652" s="920"/>
      <c r="M1652" s="920"/>
      <c r="N1652" s="920"/>
      <c r="O1652" s="920"/>
      <c r="P1652" s="920"/>
      <c r="Q1652" s="920"/>
      <c r="R1652" s="920"/>
      <c r="S1652" s="920"/>
      <c r="T1652" s="920"/>
      <c r="U1652" s="921"/>
      <c r="V1652" s="919"/>
      <c r="W1652" s="920"/>
      <c r="X1652" s="920"/>
      <c r="Y1652" s="920"/>
      <c r="Z1652" s="920"/>
      <c r="AA1652" s="920"/>
      <c r="AB1652" s="920"/>
      <c r="AC1652" s="920"/>
      <c r="AD1652" s="920"/>
      <c r="AE1652" s="920"/>
      <c r="AF1652" s="920"/>
      <c r="AG1652" s="920"/>
      <c r="AH1652" s="920"/>
      <c r="AI1652" s="920"/>
      <c r="AJ1652" s="920"/>
      <c r="AK1652" s="920"/>
      <c r="AL1652" s="920"/>
      <c r="AM1652" s="920"/>
      <c r="AN1652" s="920"/>
      <c r="AO1652" s="921"/>
      <c r="AP1652" s="946" t="str">
        <f t="array" aca="1" ref="AP1652" ca="1">IF(RepairsPhotoIdentifier232="","",IF(INDIRECT("PropertyInspectionCatagoryPhoto"&amp;RIGHT("0"&amp;RepairsPhotoIdentifier232,2))="","",INDIRECT("PropertyInspectionCatagoryPhoto"&amp;RIGHT("0"&amp;RepairsPhotoIdentifier232,2))))</f>
        <v/>
      </c>
      <c r="AQ1652" s="962"/>
      <c r="AR1652" s="962"/>
      <c r="AS1652" s="962"/>
      <c r="AT1652" s="962"/>
      <c r="AU1652" s="962"/>
      <c r="AV1652" s="962"/>
      <c r="AW1652" s="963"/>
    </row>
    <row r="1653" spans="1:49" ht="14.25" hidden="1" customHeight="1">
      <c r="A1653" s="931">
        <v>233</v>
      </c>
      <c r="B1653" s="913"/>
      <c r="C1653" s="914"/>
      <c r="D1653" s="914"/>
      <c r="E1653" s="914"/>
      <c r="F1653" s="914"/>
      <c r="G1653" s="914"/>
      <c r="H1653" s="914"/>
      <c r="I1653" s="914"/>
      <c r="J1653" s="914"/>
      <c r="K1653" s="914"/>
      <c r="L1653" s="914"/>
      <c r="M1653" s="914"/>
      <c r="N1653" s="914"/>
      <c r="O1653" s="914"/>
      <c r="P1653" s="914"/>
      <c r="Q1653" s="914"/>
      <c r="R1653" s="914"/>
      <c r="S1653" s="914"/>
      <c r="T1653" s="914"/>
      <c r="U1653" s="915"/>
      <c r="V1653" s="913"/>
      <c r="W1653" s="914"/>
      <c r="X1653" s="914"/>
      <c r="Y1653" s="914"/>
      <c r="Z1653" s="914"/>
      <c r="AA1653" s="914"/>
      <c r="AB1653" s="914"/>
      <c r="AC1653" s="914"/>
      <c r="AD1653" s="914"/>
      <c r="AE1653" s="914"/>
      <c r="AF1653" s="914"/>
      <c r="AG1653" s="914"/>
      <c r="AH1653" s="914"/>
      <c r="AI1653" s="914"/>
      <c r="AJ1653" s="914"/>
      <c r="AK1653" s="914"/>
      <c r="AL1653" s="914"/>
      <c r="AM1653" s="914"/>
      <c r="AN1653" s="914"/>
      <c r="AO1653" s="915"/>
      <c r="AP1653" s="450" t="s">
        <v>990</v>
      </c>
      <c r="AQ1653" s="451"/>
      <c r="AR1653" s="451"/>
      <c r="AS1653" s="452"/>
      <c r="AT1653" s="932"/>
      <c r="AU1653" s="933"/>
      <c r="AV1653" s="933"/>
      <c r="AW1653" s="934"/>
    </row>
    <row r="1654" spans="1:49" ht="14.25" hidden="1" customHeight="1">
      <c r="A1654" s="931"/>
      <c r="B1654" s="916"/>
      <c r="C1654" s="917"/>
      <c r="D1654" s="917"/>
      <c r="E1654" s="917"/>
      <c r="F1654" s="917"/>
      <c r="G1654" s="917"/>
      <c r="H1654" s="917"/>
      <c r="I1654" s="917"/>
      <c r="J1654" s="917"/>
      <c r="K1654" s="917"/>
      <c r="L1654" s="917"/>
      <c r="M1654" s="917"/>
      <c r="N1654" s="917"/>
      <c r="O1654" s="917"/>
      <c r="P1654" s="917"/>
      <c r="Q1654" s="917"/>
      <c r="R1654" s="917"/>
      <c r="S1654" s="917"/>
      <c r="T1654" s="917"/>
      <c r="U1654" s="918"/>
      <c r="V1654" s="916"/>
      <c r="W1654" s="917"/>
      <c r="X1654" s="917"/>
      <c r="Y1654" s="917"/>
      <c r="Z1654" s="917"/>
      <c r="AA1654" s="917"/>
      <c r="AB1654" s="917"/>
      <c r="AC1654" s="917"/>
      <c r="AD1654" s="917"/>
      <c r="AE1654" s="917"/>
      <c r="AF1654" s="917"/>
      <c r="AG1654" s="917"/>
      <c r="AH1654" s="917"/>
      <c r="AI1654" s="917"/>
      <c r="AJ1654" s="917"/>
      <c r="AK1654" s="917"/>
      <c r="AL1654" s="917"/>
      <c r="AM1654" s="917"/>
      <c r="AN1654" s="917"/>
      <c r="AO1654" s="918"/>
      <c r="AP1654" s="453" t="s">
        <v>994</v>
      </c>
      <c r="AQ1654" s="262"/>
      <c r="AR1654" s="262"/>
      <c r="AS1654" s="262"/>
      <c r="AT1654" s="910"/>
      <c r="AU1654" s="911"/>
      <c r="AV1654" s="911"/>
      <c r="AW1654" s="912"/>
    </row>
    <row r="1655" spans="1:49" ht="14.25" hidden="1" customHeight="1">
      <c r="A1655" s="931"/>
      <c r="B1655" s="916"/>
      <c r="C1655" s="917"/>
      <c r="D1655" s="917"/>
      <c r="E1655" s="917"/>
      <c r="F1655" s="917"/>
      <c r="G1655" s="917"/>
      <c r="H1655" s="917"/>
      <c r="I1655" s="917"/>
      <c r="J1655" s="917"/>
      <c r="K1655" s="917"/>
      <c r="L1655" s="917"/>
      <c r="M1655" s="917"/>
      <c r="N1655" s="917"/>
      <c r="O1655" s="917"/>
      <c r="P1655" s="917"/>
      <c r="Q1655" s="917"/>
      <c r="R1655" s="917"/>
      <c r="S1655" s="917"/>
      <c r="T1655" s="917"/>
      <c r="U1655" s="918"/>
      <c r="V1655" s="916"/>
      <c r="W1655" s="917"/>
      <c r="X1655" s="917"/>
      <c r="Y1655" s="917"/>
      <c r="Z1655" s="917"/>
      <c r="AA1655" s="917"/>
      <c r="AB1655" s="917"/>
      <c r="AC1655" s="917"/>
      <c r="AD1655" s="917"/>
      <c r="AE1655" s="917"/>
      <c r="AF1655" s="917"/>
      <c r="AG1655" s="917"/>
      <c r="AH1655" s="917"/>
      <c r="AI1655" s="917"/>
      <c r="AJ1655" s="917"/>
      <c r="AK1655" s="917"/>
      <c r="AL1655" s="917"/>
      <c r="AM1655" s="917"/>
      <c r="AN1655" s="917"/>
      <c r="AO1655" s="918"/>
      <c r="AP1655" s="935" t="s">
        <v>992</v>
      </c>
      <c r="AQ1655" s="936"/>
      <c r="AR1655" s="936"/>
      <c r="AS1655" s="937"/>
      <c r="AT1655" s="938"/>
      <c r="AU1655" s="939"/>
      <c r="AV1655" s="939"/>
      <c r="AW1655" s="940"/>
    </row>
    <row r="1656" spans="1:49" ht="14.25" hidden="1" customHeight="1">
      <c r="A1656" s="931"/>
      <c r="B1656" s="916"/>
      <c r="C1656" s="917"/>
      <c r="D1656" s="917"/>
      <c r="E1656" s="917"/>
      <c r="F1656" s="917"/>
      <c r="G1656" s="917"/>
      <c r="H1656" s="917"/>
      <c r="I1656" s="917"/>
      <c r="J1656" s="917"/>
      <c r="K1656" s="917"/>
      <c r="L1656" s="917"/>
      <c r="M1656" s="917"/>
      <c r="N1656" s="917"/>
      <c r="O1656" s="917"/>
      <c r="P1656" s="917"/>
      <c r="Q1656" s="917"/>
      <c r="R1656" s="917"/>
      <c r="S1656" s="917"/>
      <c r="T1656" s="917"/>
      <c r="U1656" s="918"/>
      <c r="V1656" s="916"/>
      <c r="W1656" s="917"/>
      <c r="X1656" s="917"/>
      <c r="Y1656" s="917"/>
      <c r="Z1656" s="917"/>
      <c r="AA1656" s="917"/>
      <c r="AB1656" s="917"/>
      <c r="AC1656" s="917"/>
      <c r="AD1656" s="917"/>
      <c r="AE1656" s="917"/>
      <c r="AF1656" s="917"/>
      <c r="AG1656" s="917"/>
      <c r="AH1656" s="917"/>
      <c r="AI1656" s="917"/>
      <c r="AJ1656" s="917"/>
      <c r="AK1656" s="917"/>
      <c r="AL1656" s="917"/>
      <c r="AM1656" s="917"/>
      <c r="AN1656" s="917"/>
      <c r="AO1656" s="918"/>
      <c r="AP1656" s="935"/>
      <c r="AQ1656" s="936"/>
      <c r="AR1656" s="936"/>
      <c r="AS1656" s="937"/>
      <c r="AT1656" s="941"/>
      <c r="AU1656" s="942"/>
      <c r="AV1656" s="942"/>
      <c r="AW1656" s="943"/>
    </row>
    <row r="1657" spans="1:49" ht="14.25" hidden="1" customHeight="1">
      <c r="A1657" s="931"/>
      <c r="B1657" s="916"/>
      <c r="C1657" s="917"/>
      <c r="D1657" s="917"/>
      <c r="E1657" s="917"/>
      <c r="F1657" s="917"/>
      <c r="G1657" s="917"/>
      <c r="H1657" s="917"/>
      <c r="I1657" s="917"/>
      <c r="J1657" s="917"/>
      <c r="K1657" s="917"/>
      <c r="L1657" s="917"/>
      <c r="M1657" s="917"/>
      <c r="N1657" s="917"/>
      <c r="O1657" s="917"/>
      <c r="P1657" s="917"/>
      <c r="Q1657" s="917"/>
      <c r="R1657" s="917"/>
      <c r="S1657" s="917"/>
      <c r="T1657" s="917"/>
      <c r="U1657" s="918"/>
      <c r="V1657" s="916"/>
      <c r="W1657" s="917"/>
      <c r="X1657" s="917"/>
      <c r="Y1657" s="917"/>
      <c r="Z1657" s="917"/>
      <c r="AA1657" s="917"/>
      <c r="AB1657" s="917"/>
      <c r="AC1657" s="917"/>
      <c r="AD1657" s="917"/>
      <c r="AE1657" s="917"/>
      <c r="AF1657" s="917"/>
      <c r="AG1657" s="917"/>
      <c r="AH1657" s="917"/>
      <c r="AI1657" s="917"/>
      <c r="AJ1657" s="917"/>
      <c r="AK1657" s="917"/>
      <c r="AL1657" s="917"/>
      <c r="AM1657" s="917"/>
      <c r="AN1657" s="917"/>
      <c r="AO1657" s="918"/>
      <c r="AP1657" s="944" t="s">
        <v>993</v>
      </c>
      <c r="AQ1657" s="945"/>
      <c r="AR1657" s="945"/>
      <c r="AS1657" s="945"/>
      <c r="AT1657" s="938"/>
      <c r="AU1657" s="939"/>
      <c r="AV1657" s="939"/>
      <c r="AW1657" s="940"/>
    </row>
    <row r="1658" spans="1:49" ht="14.25" hidden="1" customHeight="1">
      <c r="A1658" s="931"/>
      <c r="B1658" s="916"/>
      <c r="C1658" s="917"/>
      <c r="D1658" s="917"/>
      <c r="E1658" s="917"/>
      <c r="F1658" s="917"/>
      <c r="G1658" s="917"/>
      <c r="H1658" s="917"/>
      <c r="I1658" s="917"/>
      <c r="J1658" s="917"/>
      <c r="K1658" s="917"/>
      <c r="L1658" s="917"/>
      <c r="M1658" s="917"/>
      <c r="N1658" s="917"/>
      <c r="O1658" s="917"/>
      <c r="P1658" s="917"/>
      <c r="Q1658" s="917"/>
      <c r="R1658" s="917"/>
      <c r="S1658" s="917"/>
      <c r="T1658" s="917"/>
      <c r="U1658" s="918"/>
      <c r="V1658" s="916"/>
      <c r="W1658" s="917"/>
      <c r="X1658" s="917"/>
      <c r="Y1658" s="917"/>
      <c r="Z1658" s="917"/>
      <c r="AA1658" s="917"/>
      <c r="AB1658" s="917"/>
      <c r="AC1658" s="917"/>
      <c r="AD1658" s="917"/>
      <c r="AE1658" s="917"/>
      <c r="AF1658" s="917"/>
      <c r="AG1658" s="917"/>
      <c r="AH1658" s="917"/>
      <c r="AI1658" s="917"/>
      <c r="AJ1658" s="917"/>
      <c r="AK1658" s="917"/>
      <c r="AL1658" s="917"/>
      <c r="AM1658" s="917"/>
      <c r="AN1658" s="917"/>
      <c r="AO1658" s="918"/>
      <c r="AP1658" s="944"/>
      <c r="AQ1658" s="945"/>
      <c r="AR1658" s="945"/>
      <c r="AS1658" s="945"/>
      <c r="AT1658" s="941"/>
      <c r="AU1658" s="942"/>
      <c r="AV1658" s="942"/>
      <c r="AW1658" s="943"/>
    </row>
    <row r="1659" spans="1:49" ht="14.25" hidden="1" customHeight="1">
      <c r="A1659" s="931"/>
      <c r="B1659" s="919"/>
      <c r="C1659" s="920"/>
      <c r="D1659" s="920"/>
      <c r="E1659" s="920"/>
      <c r="F1659" s="920"/>
      <c r="G1659" s="920"/>
      <c r="H1659" s="920"/>
      <c r="I1659" s="920"/>
      <c r="J1659" s="920"/>
      <c r="K1659" s="920"/>
      <c r="L1659" s="920"/>
      <c r="M1659" s="920"/>
      <c r="N1659" s="920"/>
      <c r="O1659" s="920"/>
      <c r="P1659" s="920"/>
      <c r="Q1659" s="920"/>
      <c r="R1659" s="920"/>
      <c r="S1659" s="920"/>
      <c r="T1659" s="920"/>
      <c r="U1659" s="921"/>
      <c r="V1659" s="919"/>
      <c r="W1659" s="920"/>
      <c r="X1659" s="920"/>
      <c r="Y1659" s="920"/>
      <c r="Z1659" s="920"/>
      <c r="AA1659" s="920"/>
      <c r="AB1659" s="920"/>
      <c r="AC1659" s="920"/>
      <c r="AD1659" s="920"/>
      <c r="AE1659" s="920"/>
      <c r="AF1659" s="920"/>
      <c r="AG1659" s="920"/>
      <c r="AH1659" s="920"/>
      <c r="AI1659" s="920"/>
      <c r="AJ1659" s="920"/>
      <c r="AK1659" s="920"/>
      <c r="AL1659" s="920"/>
      <c r="AM1659" s="920"/>
      <c r="AN1659" s="920"/>
      <c r="AO1659" s="921"/>
      <c r="AP1659" s="946" t="str">
        <f t="array" aca="1" ref="AP1659" ca="1">IF(RepairsPhotoIdentifier233="","",IF(INDIRECT("PropertyInspectionCatagoryPhoto"&amp;RIGHT("0"&amp;RepairsPhotoIdentifier233,2))="","",INDIRECT("PropertyInspectionCatagoryPhoto"&amp;RIGHT("0"&amp;RepairsPhotoIdentifier233,2))))</f>
        <v/>
      </c>
      <c r="AQ1659" s="962"/>
      <c r="AR1659" s="962"/>
      <c r="AS1659" s="962"/>
      <c r="AT1659" s="962"/>
      <c r="AU1659" s="962"/>
      <c r="AV1659" s="962"/>
      <c r="AW1659" s="963"/>
    </row>
    <row r="1660" spans="1:49" ht="14.25" hidden="1" customHeight="1">
      <c r="A1660" s="931">
        <v>234</v>
      </c>
      <c r="B1660" s="913"/>
      <c r="C1660" s="914"/>
      <c r="D1660" s="914"/>
      <c r="E1660" s="914"/>
      <c r="F1660" s="914"/>
      <c r="G1660" s="914"/>
      <c r="H1660" s="914"/>
      <c r="I1660" s="914"/>
      <c r="J1660" s="914"/>
      <c r="K1660" s="914"/>
      <c r="L1660" s="914"/>
      <c r="M1660" s="914"/>
      <c r="N1660" s="914"/>
      <c r="O1660" s="914"/>
      <c r="P1660" s="914"/>
      <c r="Q1660" s="914"/>
      <c r="R1660" s="914"/>
      <c r="S1660" s="914"/>
      <c r="T1660" s="914"/>
      <c r="U1660" s="915"/>
      <c r="V1660" s="913"/>
      <c r="W1660" s="914"/>
      <c r="X1660" s="914"/>
      <c r="Y1660" s="914"/>
      <c r="Z1660" s="914"/>
      <c r="AA1660" s="914"/>
      <c r="AB1660" s="914"/>
      <c r="AC1660" s="914"/>
      <c r="AD1660" s="914"/>
      <c r="AE1660" s="914"/>
      <c r="AF1660" s="914"/>
      <c r="AG1660" s="914"/>
      <c r="AH1660" s="914"/>
      <c r="AI1660" s="914"/>
      <c r="AJ1660" s="914"/>
      <c r="AK1660" s="914"/>
      <c r="AL1660" s="914"/>
      <c r="AM1660" s="914"/>
      <c r="AN1660" s="914"/>
      <c r="AO1660" s="915"/>
      <c r="AP1660" s="450" t="s">
        <v>990</v>
      </c>
      <c r="AQ1660" s="451"/>
      <c r="AR1660" s="451"/>
      <c r="AS1660" s="452"/>
      <c r="AT1660" s="932"/>
      <c r="AU1660" s="933"/>
      <c r="AV1660" s="933"/>
      <c r="AW1660" s="934"/>
    </row>
    <row r="1661" spans="1:49" ht="14.25" hidden="1" customHeight="1">
      <c r="A1661" s="931"/>
      <c r="B1661" s="916"/>
      <c r="C1661" s="917"/>
      <c r="D1661" s="917"/>
      <c r="E1661" s="917"/>
      <c r="F1661" s="917"/>
      <c r="G1661" s="917"/>
      <c r="H1661" s="917"/>
      <c r="I1661" s="917"/>
      <c r="J1661" s="917"/>
      <c r="K1661" s="917"/>
      <c r="L1661" s="917"/>
      <c r="M1661" s="917"/>
      <c r="N1661" s="917"/>
      <c r="O1661" s="917"/>
      <c r="P1661" s="917"/>
      <c r="Q1661" s="917"/>
      <c r="R1661" s="917"/>
      <c r="S1661" s="917"/>
      <c r="T1661" s="917"/>
      <c r="U1661" s="918"/>
      <c r="V1661" s="916"/>
      <c r="W1661" s="917"/>
      <c r="X1661" s="917"/>
      <c r="Y1661" s="917"/>
      <c r="Z1661" s="917"/>
      <c r="AA1661" s="917"/>
      <c r="AB1661" s="917"/>
      <c r="AC1661" s="917"/>
      <c r="AD1661" s="917"/>
      <c r="AE1661" s="917"/>
      <c r="AF1661" s="917"/>
      <c r="AG1661" s="917"/>
      <c r="AH1661" s="917"/>
      <c r="AI1661" s="917"/>
      <c r="AJ1661" s="917"/>
      <c r="AK1661" s="917"/>
      <c r="AL1661" s="917"/>
      <c r="AM1661" s="917"/>
      <c r="AN1661" s="917"/>
      <c r="AO1661" s="918"/>
      <c r="AP1661" s="453" t="s">
        <v>991</v>
      </c>
      <c r="AQ1661" s="262"/>
      <c r="AR1661" s="262"/>
      <c r="AS1661" s="262"/>
      <c r="AT1661" s="910"/>
      <c r="AU1661" s="911"/>
      <c r="AV1661" s="911"/>
      <c r="AW1661" s="912"/>
    </row>
    <row r="1662" spans="1:49" ht="14.25" hidden="1" customHeight="1">
      <c r="A1662" s="931"/>
      <c r="B1662" s="916"/>
      <c r="C1662" s="917"/>
      <c r="D1662" s="917"/>
      <c r="E1662" s="917"/>
      <c r="F1662" s="917"/>
      <c r="G1662" s="917"/>
      <c r="H1662" s="917"/>
      <c r="I1662" s="917"/>
      <c r="J1662" s="917"/>
      <c r="K1662" s="917"/>
      <c r="L1662" s="917"/>
      <c r="M1662" s="917"/>
      <c r="N1662" s="917"/>
      <c r="O1662" s="917"/>
      <c r="P1662" s="917"/>
      <c r="Q1662" s="917"/>
      <c r="R1662" s="917"/>
      <c r="S1662" s="917"/>
      <c r="T1662" s="917"/>
      <c r="U1662" s="918"/>
      <c r="V1662" s="916"/>
      <c r="W1662" s="917"/>
      <c r="X1662" s="917"/>
      <c r="Y1662" s="917"/>
      <c r="Z1662" s="917"/>
      <c r="AA1662" s="917"/>
      <c r="AB1662" s="917"/>
      <c r="AC1662" s="917"/>
      <c r="AD1662" s="917"/>
      <c r="AE1662" s="917"/>
      <c r="AF1662" s="917"/>
      <c r="AG1662" s="917"/>
      <c r="AH1662" s="917"/>
      <c r="AI1662" s="917"/>
      <c r="AJ1662" s="917"/>
      <c r="AK1662" s="917"/>
      <c r="AL1662" s="917"/>
      <c r="AM1662" s="917"/>
      <c r="AN1662" s="917"/>
      <c r="AO1662" s="918"/>
      <c r="AP1662" s="935" t="s">
        <v>992</v>
      </c>
      <c r="AQ1662" s="936"/>
      <c r="AR1662" s="936"/>
      <c r="AS1662" s="937"/>
      <c r="AT1662" s="938"/>
      <c r="AU1662" s="939"/>
      <c r="AV1662" s="939"/>
      <c r="AW1662" s="940"/>
    </row>
    <row r="1663" spans="1:49" ht="14.25" hidden="1" customHeight="1">
      <c r="A1663" s="931"/>
      <c r="B1663" s="916"/>
      <c r="C1663" s="917"/>
      <c r="D1663" s="917"/>
      <c r="E1663" s="917"/>
      <c r="F1663" s="917"/>
      <c r="G1663" s="917"/>
      <c r="H1663" s="917"/>
      <c r="I1663" s="917"/>
      <c r="J1663" s="917"/>
      <c r="K1663" s="917"/>
      <c r="L1663" s="917"/>
      <c r="M1663" s="917"/>
      <c r="N1663" s="917"/>
      <c r="O1663" s="917"/>
      <c r="P1663" s="917"/>
      <c r="Q1663" s="917"/>
      <c r="R1663" s="917"/>
      <c r="S1663" s="917"/>
      <c r="T1663" s="917"/>
      <c r="U1663" s="918"/>
      <c r="V1663" s="916"/>
      <c r="W1663" s="917"/>
      <c r="X1663" s="917"/>
      <c r="Y1663" s="917"/>
      <c r="Z1663" s="917"/>
      <c r="AA1663" s="917"/>
      <c r="AB1663" s="917"/>
      <c r="AC1663" s="917"/>
      <c r="AD1663" s="917"/>
      <c r="AE1663" s="917"/>
      <c r="AF1663" s="917"/>
      <c r="AG1663" s="917"/>
      <c r="AH1663" s="917"/>
      <c r="AI1663" s="917"/>
      <c r="AJ1663" s="917"/>
      <c r="AK1663" s="917"/>
      <c r="AL1663" s="917"/>
      <c r="AM1663" s="917"/>
      <c r="AN1663" s="917"/>
      <c r="AO1663" s="918"/>
      <c r="AP1663" s="935"/>
      <c r="AQ1663" s="936"/>
      <c r="AR1663" s="936"/>
      <c r="AS1663" s="937"/>
      <c r="AT1663" s="941"/>
      <c r="AU1663" s="942"/>
      <c r="AV1663" s="942"/>
      <c r="AW1663" s="943"/>
    </row>
    <row r="1664" spans="1:49" ht="14.25" hidden="1" customHeight="1">
      <c r="A1664" s="931"/>
      <c r="B1664" s="916"/>
      <c r="C1664" s="917"/>
      <c r="D1664" s="917"/>
      <c r="E1664" s="917"/>
      <c r="F1664" s="917"/>
      <c r="G1664" s="917"/>
      <c r="H1664" s="917"/>
      <c r="I1664" s="917"/>
      <c r="J1664" s="917"/>
      <c r="K1664" s="917"/>
      <c r="L1664" s="917"/>
      <c r="M1664" s="917"/>
      <c r="N1664" s="917"/>
      <c r="O1664" s="917"/>
      <c r="P1664" s="917"/>
      <c r="Q1664" s="917"/>
      <c r="R1664" s="917"/>
      <c r="S1664" s="917"/>
      <c r="T1664" s="917"/>
      <c r="U1664" s="918"/>
      <c r="V1664" s="916"/>
      <c r="W1664" s="917"/>
      <c r="X1664" s="917"/>
      <c r="Y1664" s="917"/>
      <c r="Z1664" s="917"/>
      <c r="AA1664" s="917"/>
      <c r="AB1664" s="917"/>
      <c r="AC1664" s="917"/>
      <c r="AD1664" s="917"/>
      <c r="AE1664" s="917"/>
      <c r="AF1664" s="917"/>
      <c r="AG1664" s="917"/>
      <c r="AH1664" s="917"/>
      <c r="AI1664" s="917"/>
      <c r="AJ1664" s="917"/>
      <c r="AK1664" s="917"/>
      <c r="AL1664" s="917"/>
      <c r="AM1664" s="917"/>
      <c r="AN1664" s="917"/>
      <c r="AO1664" s="918"/>
      <c r="AP1664" s="944" t="s">
        <v>993</v>
      </c>
      <c r="AQ1664" s="945"/>
      <c r="AR1664" s="945"/>
      <c r="AS1664" s="945"/>
      <c r="AT1664" s="938"/>
      <c r="AU1664" s="939"/>
      <c r="AV1664" s="939"/>
      <c r="AW1664" s="940"/>
    </row>
    <row r="1665" spans="1:49" ht="14.25" hidden="1" customHeight="1">
      <c r="A1665" s="931"/>
      <c r="B1665" s="916"/>
      <c r="C1665" s="917"/>
      <c r="D1665" s="917"/>
      <c r="E1665" s="917"/>
      <c r="F1665" s="917"/>
      <c r="G1665" s="917"/>
      <c r="H1665" s="917"/>
      <c r="I1665" s="917"/>
      <c r="J1665" s="917"/>
      <c r="K1665" s="917"/>
      <c r="L1665" s="917"/>
      <c r="M1665" s="917"/>
      <c r="N1665" s="917"/>
      <c r="O1665" s="917"/>
      <c r="P1665" s="917"/>
      <c r="Q1665" s="917"/>
      <c r="R1665" s="917"/>
      <c r="S1665" s="917"/>
      <c r="T1665" s="917"/>
      <c r="U1665" s="918"/>
      <c r="V1665" s="916"/>
      <c r="W1665" s="917"/>
      <c r="X1665" s="917"/>
      <c r="Y1665" s="917"/>
      <c r="Z1665" s="917"/>
      <c r="AA1665" s="917"/>
      <c r="AB1665" s="917"/>
      <c r="AC1665" s="917"/>
      <c r="AD1665" s="917"/>
      <c r="AE1665" s="917"/>
      <c r="AF1665" s="917"/>
      <c r="AG1665" s="917"/>
      <c r="AH1665" s="917"/>
      <c r="AI1665" s="917"/>
      <c r="AJ1665" s="917"/>
      <c r="AK1665" s="917"/>
      <c r="AL1665" s="917"/>
      <c r="AM1665" s="917"/>
      <c r="AN1665" s="917"/>
      <c r="AO1665" s="918"/>
      <c r="AP1665" s="944"/>
      <c r="AQ1665" s="945"/>
      <c r="AR1665" s="945"/>
      <c r="AS1665" s="945"/>
      <c r="AT1665" s="941"/>
      <c r="AU1665" s="942"/>
      <c r="AV1665" s="942"/>
      <c r="AW1665" s="943"/>
    </row>
    <row r="1666" spans="1:49" ht="14.25" hidden="1" customHeight="1">
      <c r="A1666" s="931"/>
      <c r="B1666" s="919"/>
      <c r="C1666" s="920"/>
      <c r="D1666" s="920"/>
      <c r="E1666" s="920"/>
      <c r="F1666" s="920"/>
      <c r="G1666" s="920"/>
      <c r="H1666" s="920"/>
      <c r="I1666" s="920"/>
      <c r="J1666" s="920"/>
      <c r="K1666" s="920"/>
      <c r="L1666" s="920"/>
      <c r="M1666" s="920"/>
      <c r="N1666" s="920"/>
      <c r="O1666" s="920"/>
      <c r="P1666" s="920"/>
      <c r="Q1666" s="920"/>
      <c r="R1666" s="920"/>
      <c r="S1666" s="920"/>
      <c r="T1666" s="920"/>
      <c r="U1666" s="921"/>
      <c r="V1666" s="919"/>
      <c r="W1666" s="920"/>
      <c r="X1666" s="920"/>
      <c r="Y1666" s="920"/>
      <c r="Z1666" s="920"/>
      <c r="AA1666" s="920"/>
      <c r="AB1666" s="920"/>
      <c r="AC1666" s="920"/>
      <c r="AD1666" s="920"/>
      <c r="AE1666" s="920"/>
      <c r="AF1666" s="920"/>
      <c r="AG1666" s="920"/>
      <c r="AH1666" s="920"/>
      <c r="AI1666" s="920"/>
      <c r="AJ1666" s="920"/>
      <c r="AK1666" s="920"/>
      <c r="AL1666" s="920"/>
      <c r="AM1666" s="920"/>
      <c r="AN1666" s="920"/>
      <c r="AO1666" s="921"/>
      <c r="AP1666" s="946" t="str">
        <f t="array" aca="1" ref="AP1666" ca="1">IF(RepairsPhotoIdentifier234="","",IF(INDIRECT("PropertyInspectionCatagoryPhoto"&amp;RIGHT("0"&amp;RepairsPhotoIdentifier234,2))="","",INDIRECT("PropertyInspectionCatagoryPhoto"&amp;RIGHT("0"&amp;RepairsPhotoIdentifier234,2))))</f>
        <v/>
      </c>
      <c r="AQ1666" s="962"/>
      <c r="AR1666" s="962"/>
      <c r="AS1666" s="962"/>
      <c r="AT1666" s="962"/>
      <c r="AU1666" s="962"/>
      <c r="AV1666" s="962"/>
      <c r="AW1666" s="963"/>
    </row>
    <row r="1667" spans="1:49" ht="14.25" hidden="1" customHeight="1">
      <c r="A1667" s="931">
        <v>235</v>
      </c>
      <c r="B1667" s="913"/>
      <c r="C1667" s="914"/>
      <c r="D1667" s="914"/>
      <c r="E1667" s="914"/>
      <c r="F1667" s="914"/>
      <c r="G1667" s="914"/>
      <c r="H1667" s="914"/>
      <c r="I1667" s="914"/>
      <c r="J1667" s="914"/>
      <c r="K1667" s="914"/>
      <c r="L1667" s="914"/>
      <c r="M1667" s="914"/>
      <c r="N1667" s="914"/>
      <c r="O1667" s="914"/>
      <c r="P1667" s="914"/>
      <c r="Q1667" s="914"/>
      <c r="R1667" s="914"/>
      <c r="S1667" s="914"/>
      <c r="T1667" s="914"/>
      <c r="U1667" s="915"/>
      <c r="V1667" s="913"/>
      <c r="W1667" s="914"/>
      <c r="X1667" s="914"/>
      <c r="Y1667" s="914"/>
      <c r="Z1667" s="914"/>
      <c r="AA1667" s="914"/>
      <c r="AB1667" s="914"/>
      <c r="AC1667" s="914"/>
      <c r="AD1667" s="914"/>
      <c r="AE1667" s="914"/>
      <c r="AF1667" s="914"/>
      <c r="AG1667" s="914"/>
      <c r="AH1667" s="914"/>
      <c r="AI1667" s="914"/>
      <c r="AJ1667" s="914"/>
      <c r="AK1667" s="914"/>
      <c r="AL1667" s="914"/>
      <c r="AM1667" s="914"/>
      <c r="AN1667" s="914"/>
      <c r="AO1667" s="915"/>
      <c r="AP1667" s="450" t="s">
        <v>990</v>
      </c>
      <c r="AQ1667" s="451"/>
      <c r="AR1667" s="451"/>
      <c r="AS1667" s="452"/>
      <c r="AT1667" s="932"/>
      <c r="AU1667" s="933"/>
      <c r="AV1667" s="933"/>
      <c r="AW1667" s="934"/>
    </row>
    <row r="1668" spans="1:49" ht="14.25" hidden="1" customHeight="1">
      <c r="A1668" s="931"/>
      <c r="B1668" s="916"/>
      <c r="C1668" s="917"/>
      <c r="D1668" s="917"/>
      <c r="E1668" s="917"/>
      <c r="F1668" s="917"/>
      <c r="G1668" s="917"/>
      <c r="H1668" s="917"/>
      <c r="I1668" s="917"/>
      <c r="J1668" s="917"/>
      <c r="K1668" s="917"/>
      <c r="L1668" s="917"/>
      <c r="M1668" s="917"/>
      <c r="N1668" s="917"/>
      <c r="O1668" s="917"/>
      <c r="P1668" s="917"/>
      <c r="Q1668" s="917"/>
      <c r="R1668" s="917"/>
      <c r="S1668" s="917"/>
      <c r="T1668" s="917"/>
      <c r="U1668" s="918"/>
      <c r="V1668" s="916"/>
      <c r="W1668" s="917"/>
      <c r="X1668" s="917"/>
      <c r="Y1668" s="917"/>
      <c r="Z1668" s="917"/>
      <c r="AA1668" s="917"/>
      <c r="AB1668" s="917"/>
      <c r="AC1668" s="917"/>
      <c r="AD1668" s="917"/>
      <c r="AE1668" s="917"/>
      <c r="AF1668" s="917"/>
      <c r="AG1668" s="917"/>
      <c r="AH1668" s="917"/>
      <c r="AI1668" s="917"/>
      <c r="AJ1668" s="917"/>
      <c r="AK1668" s="917"/>
      <c r="AL1668" s="917"/>
      <c r="AM1668" s="917"/>
      <c r="AN1668" s="917"/>
      <c r="AO1668" s="918"/>
      <c r="AP1668" s="453" t="s">
        <v>994</v>
      </c>
      <c r="AQ1668" s="262"/>
      <c r="AR1668" s="262"/>
      <c r="AS1668" s="262"/>
      <c r="AT1668" s="910"/>
      <c r="AU1668" s="911"/>
      <c r="AV1668" s="911"/>
      <c r="AW1668" s="912"/>
    </row>
    <row r="1669" spans="1:49" ht="14.25" hidden="1" customHeight="1">
      <c r="A1669" s="931"/>
      <c r="B1669" s="916"/>
      <c r="C1669" s="917"/>
      <c r="D1669" s="917"/>
      <c r="E1669" s="917"/>
      <c r="F1669" s="917"/>
      <c r="G1669" s="917"/>
      <c r="H1669" s="917"/>
      <c r="I1669" s="917"/>
      <c r="J1669" s="917"/>
      <c r="K1669" s="917"/>
      <c r="L1669" s="917"/>
      <c r="M1669" s="917"/>
      <c r="N1669" s="917"/>
      <c r="O1669" s="917"/>
      <c r="P1669" s="917"/>
      <c r="Q1669" s="917"/>
      <c r="R1669" s="917"/>
      <c r="S1669" s="917"/>
      <c r="T1669" s="917"/>
      <c r="U1669" s="918"/>
      <c r="V1669" s="916"/>
      <c r="W1669" s="917"/>
      <c r="X1669" s="917"/>
      <c r="Y1669" s="917"/>
      <c r="Z1669" s="917"/>
      <c r="AA1669" s="917"/>
      <c r="AB1669" s="917"/>
      <c r="AC1669" s="917"/>
      <c r="AD1669" s="917"/>
      <c r="AE1669" s="917"/>
      <c r="AF1669" s="917"/>
      <c r="AG1669" s="917"/>
      <c r="AH1669" s="917"/>
      <c r="AI1669" s="917"/>
      <c r="AJ1669" s="917"/>
      <c r="AK1669" s="917"/>
      <c r="AL1669" s="917"/>
      <c r="AM1669" s="917"/>
      <c r="AN1669" s="917"/>
      <c r="AO1669" s="918"/>
      <c r="AP1669" s="935" t="s">
        <v>992</v>
      </c>
      <c r="AQ1669" s="936"/>
      <c r="AR1669" s="936"/>
      <c r="AS1669" s="937"/>
      <c r="AT1669" s="938"/>
      <c r="AU1669" s="939"/>
      <c r="AV1669" s="939"/>
      <c r="AW1669" s="940"/>
    </row>
    <row r="1670" spans="1:49" ht="14.25" hidden="1" customHeight="1">
      <c r="A1670" s="931"/>
      <c r="B1670" s="916"/>
      <c r="C1670" s="917"/>
      <c r="D1670" s="917"/>
      <c r="E1670" s="917"/>
      <c r="F1670" s="917"/>
      <c r="G1670" s="917"/>
      <c r="H1670" s="917"/>
      <c r="I1670" s="917"/>
      <c r="J1670" s="917"/>
      <c r="K1670" s="917"/>
      <c r="L1670" s="917"/>
      <c r="M1670" s="917"/>
      <c r="N1670" s="917"/>
      <c r="O1670" s="917"/>
      <c r="P1670" s="917"/>
      <c r="Q1670" s="917"/>
      <c r="R1670" s="917"/>
      <c r="S1670" s="917"/>
      <c r="T1670" s="917"/>
      <c r="U1670" s="918"/>
      <c r="V1670" s="916"/>
      <c r="W1670" s="917"/>
      <c r="X1670" s="917"/>
      <c r="Y1670" s="917"/>
      <c r="Z1670" s="917"/>
      <c r="AA1670" s="917"/>
      <c r="AB1670" s="917"/>
      <c r="AC1670" s="917"/>
      <c r="AD1670" s="917"/>
      <c r="AE1670" s="917"/>
      <c r="AF1670" s="917"/>
      <c r="AG1670" s="917"/>
      <c r="AH1670" s="917"/>
      <c r="AI1670" s="917"/>
      <c r="AJ1670" s="917"/>
      <c r="AK1670" s="917"/>
      <c r="AL1670" s="917"/>
      <c r="AM1670" s="917"/>
      <c r="AN1670" s="917"/>
      <c r="AO1670" s="918"/>
      <c r="AP1670" s="935"/>
      <c r="AQ1670" s="936"/>
      <c r="AR1670" s="936"/>
      <c r="AS1670" s="937"/>
      <c r="AT1670" s="941"/>
      <c r="AU1670" s="942"/>
      <c r="AV1670" s="942"/>
      <c r="AW1670" s="943"/>
    </row>
    <row r="1671" spans="1:49" ht="14.25" hidden="1" customHeight="1">
      <c r="A1671" s="931"/>
      <c r="B1671" s="916"/>
      <c r="C1671" s="917"/>
      <c r="D1671" s="917"/>
      <c r="E1671" s="917"/>
      <c r="F1671" s="917"/>
      <c r="G1671" s="917"/>
      <c r="H1671" s="917"/>
      <c r="I1671" s="917"/>
      <c r="J1671" s="917"/>
      <c r="K1671" s="917"/>
      <c r="L1671" s="917"/>
      <c r="M1671" s="917"/>
      <c r="N1671" s="917"/>
      <c r="O1671" s="917"/>
      <c r="P1671" s="917"/>
      <c r="Q1671" s="917"/>
      <c r="R1671" s="917"/>
      <c r="S1671" s="917"/>
      <c r="T1671" s="917"/>
      <c r="U1671" s="918"/>
      <c r="V1671" s="916"/>
      <c r="W1671" s="917"/>
      <c r="X1671" s="917"/>
      <c r="Y1671" s="917"/>
      <c r="Z1671" s="917"/>
      <c r="AA1671" s="917"/>
      <c r="AB1671" s="917"/>
      <c r="AC1671" s="917"/>
      <c r="AD1671" s="917"/>
      <c r="AE1671" s="917"/>
      <c r="AF1671" s="917"/>
      <c r="AG1671" s="917"/>
      <c r="AH1671" s="917"/>
      <c r="AI1671" s="917"/>
      <c r="AJ1671" s="917"/>
      <c r="AK1671" s="917"/>
      <c r="AL1671" s="917"/>
      <c r="AM1671" s="917"/>
      <c r="AN1671" s="917"/>
      <c r="AO1671" s="918"/>
      <c r="AP1671" s="944" t="s">
        <v>993</v>
      </c>
      <c r="AQ1671" s="945"/>
      <c r="AR1671" s="945"/>
      <c r="AS1671" s="945"/>
      <c r="AT1671" s="938"/>
      <c r="AU1671" s="939"/>
      <c r="AV1671" s="939"/>
      <c r="AW1671" s="940"/>
    </row>
    <row r="1672" spans="1:49" ht="14.25" hidden="1" customHeight="1">
      <c r="A1672" s="931"/>
      <c r="B1672" s="916"/>
      <c r="C1672" s="917"/>
      <c r="D1672" s="917"/>
      <c r="E1672" s="917"/>
      <c r="F1672" s="917"/>
      <c r="G1672" s="917"/>
      <c r="H1672" s="917"/>
      <c r="I1672" s="917"/>
      <c r="J1672" s="917"/>
      <c r="K1672" s="917"/>
      <c r="L1672" s="917"/>
      <c r="M1672" s="917"/>
      <c r="N1672" s="917"/>
      <c r="O1672" s="917"/>
      <c r="P1672" s="917"/>
      <c r="Q1672" s="917"/>
      <c r="R1672" s="917"/>
      <c r="S1672" s="917"/>
      <c r="T1672" s="917"/>
      <c r="U1672" s="918"/>
      <c r="V1672" s="916"/>
      <c r="W1672" s="917"/>
      <c r="X1672" s="917"/>
      <c r="Y1672" s="917"/>
      <c r="Z1672" s="917"/>
      <c r="AA1672" s="917"/>
      <c r="AB1672" s="917"/>
      <c r="AC1672" s="917"/>
      <c r="AD1672" s="917"/>
      <c r="AE1672" s="917"/>
      <c r="AF1672" s="917"/>
      <c r="AG1672" s="917"/>
      <c r="AH1672" s="917"/>
      <c r="AI1672" s="917"/>
      <c r="AJ1672" s="917"/>
      <c r="AK1672" s="917"/>
      <c r="AL1672" s="917"/>
      <c r="AM1672" s="917"/>
      <c r="AN1672" s="917"/>
      <c r="AO1672" s="918"/>
      <c r="AP1672" s="944"/>
      <c r="AQ1672" s="945"/>
      <c r="AR1672" s="945"/>
      <c r="AS1672" s="945"/>
      <c r="AT1672" s="941"/>
      <c r="AU1672" s="942"/>
      <c r="AV1672" s="942"/>
      <c r="AW1672" s="943"/>
    </row>
    <row r="1673" spans="1:49" ht="14.25" hidden="1" customHeight="1">
      <c r="A1673" s="931"/>
      <c r="B1673" s="919"/>
      <c r="C1673" s="920"/>
      <c r="D1673" s="920"/>
      <c r="E1673" s="920"/>
      <c r="F1673" s="920"/>
      <c r="G1673" s="920"/>
      <c r="H1673" s="920"/>
      <c r="I1673" s="920"/>
      <c r="J1673" s="920"/>
      <c r="K1673" s="920"/>
      <c r="L1673" s="920"/>
      <c r="M1673" s="920"/>
      <c r="N1673" s="920"/>
      <c r="O1673" s="920"/>
      <c r="P1673" s="920"/>
      <c r="Q1673" s="920"/>
      <c r="R1673" s="920"/>
      <c r="S1673" s="920"/>
      <c r="T1673" s="920"/>
      <c r="U1673" s="921"/>
      <c r="V1673" s="919"/>
      <c r="W1673" s="920"/>
      <c r="X1673" s="920"/>
      <c r="Y1673" s="920"/>
      <c r="Z1673" s="920"/>
      <c r="AA1673" s="920"/>
      <c r="AB1673" s="920"/>
      <c r="AC1673" s="920"/>
      <c r="AD1673" s="920"/>
      <c r="AE1673" s="920"/>
      <c r="AF1673" s="920"/>
      <c r="AG1673" s="920"/>
      <c r="AH1673" s="920"/>
      <c r="AI1673" s="920"/>
      <c r="AJ1673" s="920"/>
      <c r="AK1673" s="920"/>
      <c r="AL1673" s="920"/>
      <c r="AM1673" s="920"/>
      <c r="AN1673" s="920"/>
      <c r="AO1673" s="921"/>
      <c r="AP1673" s="946" t="str">
        <f t="array" aca="1" ref="AP1673" ca="1">IF(RepairsPhotoIdentifier235="","",IF(INDIRECT("PropertyInspectionCatagoryPhoto"&amp;RIGHT("0"&amp;RepairsPhotoIdentifier235,2))="","",INDIRECT("PropertyInspectionCatagoryPhoto"&amp;RIGHT("0"&amp;RepairsPhotoIdentifier235,2))))</f>
        <v/>
      </c>
      <c r="AQ1673" s="962"/>
      <c r="AR1673" s="962"/>
      <c r="AS1673" s="962"/>
      <c r="AT1673" s="962"/>
      <c r="AU1673" s="962"/>
      <c r="AV1673" s="962"/>
      <c r="AW1673" s="963"/>
    </row>
    <row r="1674" spans="1:49" ht="14.25" hidden="1" customHeight="1">
      <c r="A1674" s="931">
        <v>236</v>
      </c>
      <c r="B1674" s="913"/>
      <c r="C1674" s="914"/>
      <c r="D1674" s="914"/>
      <c r="E1674" s="914"/>
      <c r="F1674" s="914"/>
      <c r="G1674" s="914"/>
      <c r="H1674" s="914"/>
      <c r="I1674" s="914"/>
      <c r="J1674" s="914"/>
      <c r="K1674" s="914"/>
      <c r="L1674" s="914"/>
      <c r="M1674" s="914"/>
      <c r="N1674" s="914"/>
      <c r="O1674" s="914"/>
      <c r="P1674" s="914"/>
      <c r="Q1674" s="914"/>
      <c r="R1674" s="914"/>
      <c r="S1674" s="914"/>
      <c r="T1674" s="914"/>
      <c r="U1674" s="915"/>
      <c r="V1674" s="913"/>
      <c r="W1674" s="914"/>
      <c r="X1674" s="914"/>
      <c r="Y1674" s="914"/>
      <c r="Z1674" s="914"/>
      <c r="AA1674" s="914"/>
      <c r="AB1674" s="914"/>
      <c r="AC1674" s="914"/>
      <c r="AD1674" s="914"/>
      <c r="AE1674" s="914"/>
      <c r="AF1674" s="914"/>
      <c r="AG1674" s="914"/>
      <c r="AH1674" s="914"/>
      <c r="AI1674" s="914"/>
      <c r="AJ1674" s="914"/>
      <c r="AK1674" s="914"/>
      <c r="AL1674" s="914"/>
      <c r="AM1674" s="914"/>
      <c r="AN1674" s="914"/>
      <c r="AO1674" s="915"/>
      <c r="AP1674" s="450" t="s">
        <v>990</v>
      </c>
      <c r="AQ1674" s="451"/>
      <c r="AR1674" s="451"/>
      <c r="AS1674" s="452"/>
      <c r="AT1674" s="932"/>
      <c r="AU1674" s="933"/>
      <c r="AV1674" s="933"/>
      <c r="AW1674" s="934"/>
    </row>
    <row r="1675" spans="1:49" ht="14.25" hidden="1" customHeight="1">
      <c r="A1675" s="931"/>
      <c r="B1675" s="916"/>
      <c r="C1675" s="917"/>
      <c r="D1675" s="917"/>
      <c r="E1675" s="917"/>
      <c r="F1675" s="917"/>
      <c r="G1675" s="917"/>
      <c r="H1675" s="917"/>
      <c r="I1675" s="917"/>
      <c r="J1675" s="917"/>
      <c r="K1675" s="917"/>
      <c r="L1675" s="917"/>
      <c r="M1675" s="917"/>
      <c r="N1675" s="917"/>
      <c r="O1675" s="917"/>
      <c r="P1675" s="917"/>
      <c r="Q1675" s="917"/>
      <c r="R1675" s="917"/>
      <c r="S1675" s="917"/>
      <c r="T1675" s="917"/>
      <c r="U1675" s="918"/>
      <c r="V1675" s="916"/>
      <c r="W1675" s="917"/>
      <c r="X1675" s="917"/>
      <c r="Y1675" s="917"/>
      <c r="Z1675" s="917"/>
      <c r="AA1675" s="917"/>
      <c r="AB1675" s="917"/>
      <c r="AC1675" s="917"/>
      <c r="AD1675" s="917"/>
      <c r="AE1675" s="917"/>
      <c r="AF1675" s="917"/>
      <c r="AG1675" s="917"/>
      <c r="AH1675" s="917"/>
      <c r="AI1675" s="917"/>
      <c r="AJ1675" s="917"/>
      <c r="AK1675" s="917"/>
      <c r="AL1675" s="917"/>
      <c r="AM1675" s="917"/>
      <c r="AN1675" s="917"/>
      <c r="AO1675" s="918"/>
      <c r="AP1675" s="453" t="s">
        <v>991</v>
      </c>
      <c r="AQ1675" s="262"/>
      <c r="AR1675" s="262"/>
      <c r="AS1675" s="262"/>
      <c r="AT1675" s="910"/>
      <c r="AU1675" s="911"/>
      <c r="AV1675" s="911"/>
      <c r="AW1675" s="912"/>
    </row>
    <row r="1676" spans="1:49" ht="14.25" hidden="1" customHeight="1">
      <c r="A1676" s="931"/>
      <c r="B1676" s="916"/>
      <c r="C1676" s="917"/>
      <c r="D1676" s="917"/>
      <c r="E1676" s="917"/>
      <c r="F1676" s="917"/>
      <c r="G1676" s="917"/>
      <c r="H1676" s="917"/>
      <c r="I1676" s="917"/>
      <c r="J1676" s="917"/>
      <c r="K1676" s="917"/>
      <c r="L1676" s="917"/>
      <c r="M1676" s="917"/>
      <c r="N1676" s="917"/>
      <c r="O1676" s="917"/>
      <c r="P1676" s="917"/>
      <c r="Q1676" s="917"/>
      <c r="R1676" s="917"/>
      <c r="S1676" s="917"/>
      <c r="T1676" s="917"/>
      <c r="U1676" s="918"/>
      <c r="V1676" s="916"/>
      <c r="W1676" s="917"/>
      <c r="X1676" s="917"/>
      <c r="Y1676" s="917"/>
      <c r="Z1676" s="917"/>
      <c r="AA1676" s="917"/>
      <c r="AB1676" s="917"/>
      <c r="AC1676" s="917"/>
      <c r="AD1676" s="917"/>
      <c r="AE1676" s="917"/>
      <c r="AF1676" s="917"/>
      <c r="AG1676" s="917"/>
      <c r="AH1676" s="917"/>
      <c r="AI1676" s="917"/>
      <c r="AJ1676" s="917"/>
      <c r="AK1676" s="917"/>
      <c r="AL1676" s="917"/>
      <c r="AM1676" s="917"/>
      <c r="AN1676" s="917"/>
      <c r="AO1676" s="918"/>
      <c r="AP1676" s="935" t="s">
        <v>992</v>
      </c>
      <c r="AQ1676" s="936"/>
      <c r="AR1676" s="936"/>
      <c r="AS1676" s="937"/>
      <c r="AT1676" s="938"/>
      <c r="AU1676" s="939"/>
      <c r="AV1676" s="939"/>
      <c r="AW1676" s="940"/>
    </row>
    <row r="1677" spans="1:49" ht="14.25" hidden="1" customHeight="1">
      <c r="A1677" s="931"/>
      <c r="B1677" s="916"/>
      <c r="C1677" s="917"/>
      <c r="D1677" s="917"/>
      <c r="E1677" s="917"/>
      <c r="F1677" s="917"/>
      <c r="G1677" s="917"/>
      <c r="H1677" s="917"/>
      <c r="I1677" s="917"/>
      <c r="J1677" s="917"/>
      <c r="K1677" s="917"/>
      <c r="L1677" s="917"/>
      <c r="M1677" s="917"/>
      <c r="N1677" s="917"/>
      <c r="O1677" s="917"/>
      <c r="P1677" s="917"/>
      <c r="Q1677" s="917"/>
      <c r="R1677" s="917"/>
      <c r="S1677" s="917"/>
      <c r="T1677" s="917"/>
      <c r="U1677" s="918"/>
      <c r="V1677" s="916"/>
      <c r="W1677" s="917"/>
      <c r="X1677" s="917"/>
      <c r="Y1677" s="917"/>
      <c r="Z1677" s="917"/>
      <c r="AA1677" s="917"/>
      <c r="AB1677" s="917"/>
      <c r="AC1677" s="917"/>
      <c r="AD1677" s="917"/>
      <c r="AE1677" s="917"/>
      <c r="AF1677" s="917"/>
      <c r="AG1677" s="917"/>
      <c r="AH1677" s="917"/>
      <c r="AI1677" s="917"/>
      <c r="AJ1677" s="917"/>
      <c r="AK1677" s="917"/>
      <c r="AL1677" s="917"/>
      <c r="AM1677" s="917"/>
      <c r="AN1677" s="917"/>
      <c r="AO1677" s="918"/>
      <c r="AP1677" s="935"/>
      <c r="AQ1677" s="936"/>
      <c r="AR1677" s="936"/>
      <c r="AS1677" s="937"/>
      <c r="AT1677" s="941"/>
      <c r="AU1677" s="942"/>
      <c r="AV1677" s="942"/>
      <c r="AW1677" s="943"/>
    </row>
    <row r="1678" spans="1:49" ht="14.25" hidden="1" customHeight="1">
      <c r="A1678" s="931"/>
      <c r="B1678" s="916"/>
      <c r="C1678" s="917"/>
      <c r="D1678" s="917"/>
      <c r="E1678" s="917"/>
      <c r="F1678" s="917"/>
      <c r="G1678" s="917"/>
      <c r="H1678" s="917"/>
      <c r="I1678" s="917"/>
      <c r="J1678" s="917"/>
      <c r="K1678" s="917"/>
      <c r="L1678" s="917"/>
      <c r="M1678" s="917"/>
      <c r="N1678" s="917"/>
      <c r="O1678" s="917"/>
      <c r="P1678" s="917"/>
      <c r="Q1678" s="917"/>
      <c r="R1678" s="917"/>
      <c r="S1678" s="917"/>
      <c r="T1678" s="917"/>
      <c r="U1678" s="918"/>
      <c r="V1678" s="916"/>
      <c r="W1678" s="917"/>
      <c r="X1678" s="917"/>
      <c r="Y1678" s="917"/>
      <c r="Z1678" s="917"/>
      <c r="AA1678" s="917"/>
      <c r="AB1678" s="917"/>
      <c r="AC1678" s="917"/>
      <c r="AD1678" s="917"/>
      <c r="AE1678" s="917"/>
      <c r="AF1678" s="917"/>
      <c r="AG1678" s="917"/>
      <c r="AH1678" s="917"/>
      <c r="AI1678" s="917"/>
      <c r="AJ1678" s="917"/>
      <c r="AK1678" s="917"/>
      <c r="AL1678" s="917"/>
      <c r="AM1678" s="917"/>
      <c r="AN1678" s="917"/>
      <c r="AO1678" s="918"/>
      <c r="AP1678" s="944" t="s">
        <v>993</v>
      </c>
      <c r="AQ1678" s="945"/>
      <c r="AR1678" s="945"/>
      <c r="AS1678" s="945"/>
      <c r="AT1678" s="938"/>
      <c r="AU1678" s="939"/>
      <c r="AV1678" s="939"/>
      <c r="AW1678" s="940"/>
    </row>
    <row r="1679" spans="1:49" ht="14.25" hidden="1" customHeight="1">
      <c r="A1679" s="931"/>
      <c r="B1679" s="916"/>
      <c r="C1679" s="917"/>
      <c r="D1679" s="917"/>
      <c r="E1679" s="917"/>
      <c r="F1679" s="917"/>
      <c r="G1679" s="917"/>
      <c r="H1679" s="917"/>
      <c r="I1679" s="917"/>
      <c r="J1679" s="917"/>
      <c r="K1679" s="917"/>
      <c r="L1679" s="917"/>
      <c r="M1679" s="917"/>
      <c r="N1679" s="917"/>
      <c r="O1679" s="917"/>
      <c r="P1679" s="917"/>
      <c r="Q1679" s="917"/>
      <c r="R1679" s="917"/>
      <c r="S1679" s="917"/>
      <c r="T1679" s="917"/>
      <c r="U1679" s="918"/>
      <c r="V1679" s="916"/>
      <c r="W1679" s="917"/>
      <c r="X1679" s="917"/>
      <c r="Y1679" s="917"/>
      <c r="Z1679" s="917"/>
      <c r="AA1679" s="917"/>
      <c r="AB1679" s="917"/>
      <c r="AC1679" s="917"/>
      <c r="AD1679" s="917"/>
      <c r="AE1679" s="917"/>
      <c r="AF1679" s="917"/>
      <c r="AG1679" s="917"/>
      <c r="AH1679" s="917"/>
      <c r="AI1679" s="917"/>
      <c r="AJ1679" s="917"/>
      <c r="AK1679" s="917"/>
      <c r="AL1679" s="917"/>
      <c r="AM1679" s="917"/>
      <c r="AN1679" s="917"/>
      <c r="AO1679" s="918"/>
      <c r="AP1679" s="944"/>
      <c r="AQ1679" s="945"/>
      <c r="AR1679" s="945"/>
      <c r="AS1679" s="945"/>
      <c r="AT1679" s="941"/>
      <c r="AU1679" s="942"/>
      <c r="AV1679" s="942"/>
      <c r="AW1679" s="943"/>
    </row>
    <row r="1680" spans="1:49" ht="14.25" hidden="1" customHeight="1">
      <c r="A1680" s="931"/>
      <c r="B1680" s="919"/>
      <c r="C1680" s="920"/>
      <c r="D1680" s="920"/>
      <c r="E1680" s="920"/>
      <c r="F1680" s="920"/>
      <c r="G1680" s="920"/>
      <c r="H1680" s="920"/>
      <c r="I1680" s="920"/>
      <c r="J1680" s="920"/>
      <c r="K1680" s="920"/>
      <c r="L1680" s="920"/>
      <c r="M1680" s="920"/>
      <c r="N1680" s="920"/>
      <c r="O1680" s="920"/>
      <c r="P1680" s="920"/>
      <c r="Q1680" s="920"/>
      <c r="R1680" s="920"/>
      <c r="S1680" s="920"/>
      <c r="T1680" s="920"/>
      <c r="U1680" s="921"/>
      <c r="V1680" s="919"/>
      <c r="W1680" s="920"/>
      <c r="X1680" s="920"/>
      <c r="Y1680" s="920"/>
      <c r="Z1680" s="920"/>
      <c r="AA1680" s="920"/>
      <c r="AB1680" s="920"/>
      <c r="AC1680" s="920"/>
      <c r="AD1680" s="920"/>
      <c r="AE1680" s="920"/>
      <c r="AF1680" s="920"/>
      <c r="AG1680" s="920"/>
      <c r="AH1680" s="920"/>
      <c r="AI1680" s="920"/>
      <c r="AJ1680" s="920"/>
      <c r="AK1680" s="920"/>
      <c r="AL1680" s="920"/>
      <c r="AM1680" s="920"/>
      <c r="AN1680" s="920"/>
      <c r="AO1680" s="921"/>
      <c r="AP1680" s="946" t="str">
        <f t="array" aca="1" ref="AP1680" ca="1">IF(RepairsPhotoIdentifier236="","",IF(INDIRECT("PropertyInspectionCatagoryPhoto"&amp;RIGHT("0"&amp;RepairsPhotoIdentifier236,2))="","",INDIRECT("PropertyInspectionCatagoryPhoto"&amp;RIGHT("0"&amp;RepairsPhotoIdentifier236,2))))</f>
        <v/>
      </c>
      <c r="AQ1680" s="962"/>
      <c r="AR1680" s="962"/>
      <c r="AS1680" s="962"/>
      <c r="AT1680" s="962"/>
      <c r="AU1680" s="962"/>
      <c r="AV1680" s="962"/>
      <c r="AW1680" s="963"/>
    </row>
    <row r="1681" spans="1:49" ht="14.25" hidden="1" customHeight="1">
      <c r="A1681" s="931">
        <v>237</v>
      </c>
      <c r="B1681" s="913"/>
      <c r="C1681" s="914"/>
      <c r="D1681" s="914"/>
      <c r="E1681" s="914"/>
      <c r="F1681" s="914"/>
      <c r="G1681" s="914"/>
      <c r="H1681" s="914"/>
      <c r="I1681" s="914"/>
      <c r="J1681" s="914"/>
      <c r="K1681" s="914"/>
      <c r="L1681" s="914"/>
      <c r="M1681" s="914"/>
      <c r="N1681" s="914"/>
      <c r="O1681" s="914"/>
      <c r="P1681" s="914"/>
      <c r="Q1681" s="914"/>
      <c r="R1681" s="914"/>
      <c r="S1681" s="914"/>
      <c r="T1681" s="914"/>
      <c r="U1681" s="915"/>
      <c r="V1681" s="913"/>
      <c r="W1681" s="914"/>
      <c r="X1681" s="914"/>
      <c r="Y1681" s="914"/>
      <c r="Z1681" s="914"/>
      <c r="AA1681" s="914"/>
      <c r="AB1681" s="914"/>
      <c r="AC1681" s="914"/>
      <c r="AD1681" s="914"/>
      <c r="AE1681" s="914"/>
      <c r="AF1681" s="914"/>
      <c r="AG1681" s="914"/>
      <c r="AH1681" s="914"/>
      <c r="AI1681" s="914"/>
      <c r="AJ1681" s="914"/>
      <c r="AK1681" s="914"/>
      <c r="AL1681" s="914"/>
      <c r="AM1681" s="914"/>
      <c r="AN1681" s="914"/>
      <c r="AO1681" s="915"/>
      <c r="AP1681" s="450" t="s">
        <v>990</v>
      </c>
      <c r="AQ1681" s="451"/>
      <c r="AR1681" s="451"/>
      <c r="AS1681" s="452"/>
      <c r="AT1681" s="932"/>
      <c r="AU1681" s="933"/>
      <c r="AV1681" s="933"/>
      <c r="AW1681" s="934"/>
    </row>
    <row r="1682" spans="1:49" ht="14.25" hidden="1" customHeight="1">
      <c r="A1682" s="931"/>
      <c r="B1682" s="916"/>
      <c r="C1682" s="917"/>
      <c r="D1682" s="917"/>
      <c r="E1682" s="917"/>
      <c r="F1682" s="917"/>
      <c r="G1682" s="917"/>
      <c r="H1682" s="917"/>
      <c r="I1682" s="917"/>
      <c r="J1682" s="917"/>
      <c r="K1682" s="917"/>
      <c r="L1682" s="917"/>
      <c r="M1682" s="917"/>
      <c r="N1682" s="917"/>
      <c r="O1682" s="917"/>
      <c r="P1682" s="917"/>
      <c r="Q1682" s="917"/>
      <c r="R1682" s="917"/>
      <c r="S1682" s="917"/>
      <c r="T1682" s="917"/>
      <c r="U1682" s="918"/>
      <c r="V1682" s="916"/>
      <c r="W1682" s="917"/>
      <c r="X1682" s="917"/>
      <c r="Y1682" s="917"/>
      <c r="Z1682" s="917"/>
      <c r="AA1682" s="917"/>
      <c r="AB1682" s="917"/>
      <c r="AC1682" s="917"/>
      <c r="AD1682" s="917"/>
      <c r="AE1682" s="917"/>
      <c r="AF1682" s="917"/>
      <c r="AG1682" s="917"/>
      <c r="AH1682" s="917"/>
      <c r="AI1682" s="917"/>
      <c r="AJ1682" s="917"/>
      <c r="AK1682" s="917"/>
      <c r="AL1682" s="917"/>
      <c r="AM1682" s="917"/>
      <c r="AN1682" s="917"/>
      <c r="AO1682" s="918"/>
      <c r="AP1682" s="453" t="s">
        <v>994</v>
      </c>
      <c r="AQ1682" s="262"/>
      <c r="AR1682" s="262"/>
      <c r="AS1682" s="262"/>
      <c r="AT1682" s="910"/>
      <c r="AU1682" s="911"/>
      <c r="AV1682" s="911"/>
      <c r="AW1682" s="912"/>
    </row>
    <row r="1683" spans="1:49" ht="14.25" hidden="1" customHeight="1">
      <c r="A1683" s="931"/>
      <c r="B1683" s="916"/>
      <c r="C1683" s="917"/>
      <c r="D1683" s="917"/>
      <c r="E1683" s="917"/>
      <c r="F1683" s="917"/>
      <c r="G1683" s="917"/>
      <c r="H1683" s="917"/>
      <c r="I1683" s="917"/>
      <c r="J1683" s="917"/>
      <c r="K1683" s="917"/>
      <c r="L1683" s="917"/>
      <c r="M1683" s="917"/>
      <c r="N1683" s="917"/>
      <c r="O1683" s="917"/>
      <c r="P1683" s="917"/>
      <c r="Q1683" s="917"/>
      <c r="R1683" s="917"/>
      <c r="S1683" s="917"/>
      <c r="T1683" s="917"/>
      <c r="U1683" s="918"/>
      <c r="V1683" s="916"/>
      <c r="W1683" s="917"/>
      <c r="X1683" s="917"/>
      <c r="Y1683" s="917"/>
      <c r="Z1683" s="917"/>
      <c r="AA1683" s="917"/>
      <c r="AB1683" s="917"/>
      <c r="AC1683" s="917"/>
      <c r="AD1683" s="917"/>
      <c r="AE1683" s="917"/>
      <c r="AF1683" s="917"/>
      <c r="AG1683" s="917"/>
      <c r="AH1683" s="917"/>
      <c r="AI1683" s="917"/>
      <c r="AJ1683" s="917"/>
      <c r="AK1683" s="917"/>
      <c r="AL1683" s="917"/>
      <c r="AM1683" s="917"/>
      <c r="AN1683" s="917"/>
      <c r="AO1683" s="918"/>
      <c r="AP1683" s="935" t="s">
        <v>992</v>
      </c>
      <c r="AQ1683" s="936"/>
      <c r="AR1683" s="936"/>
      <c r="AS1683" s="937"/>
      <c r="AT1683" s="938"/>
      <c r="AU1683" s="939"/>
      <c r="AV1683" s="939"/>
      <c r="AW1683" s="940"/>
    </row>
    <row r="1684" spans="1:49" ht="14.25" hidden="1" customHeight="1">
      <c r="A1684" s="931"/>
      <c r="B1684" s="916"/>
      <c r="C1684" s="917"/>
      <c r="D1684" s="917"/>
      <c r="E1684" s="917"/>
      <c r="F1684" s="917"/>
      <c r="G1684" s="917"/>
      <c r="H1684" s="917"/>
      <c r="I1684" s="917"/>
      <c r="J1684" s="917"/>
      <c r="K1684" s="917"/>
      <c r="L1684" s="917"/>
      <c r="M1684" s="917"/>
      <c r="N1684" s="917"/>
      <c r="O1684" s="917"/>
      <c r="P1684" s="917"/>
      <c r="Q1684" s="917"/>
      <c r="R1684" s="917"/>
      <c r="S1684" s="917"/>
      <c r="T1684" s="917"/>
      <c r="U1684" s="918"/>
      <c r="V1684" s="916"/>
      <c r="W1684" s="917"/>
      <c r="X1684" s="917"/>
      <c r="Y1684" s="917"/>
      <c r="Z1684" s="917"/>
      <c r="AA1684" s="917"/>
      <c r="AB1684" s="917"/>
      <c r="AC1684" s="917"/>
      <c r="AD1684" s="917"/>
      <c r="AE1684" s="917"/>
      <c r="AF1684" s="917"/>
      <c r="AG1684" s="917"/>
      <c r="AH1684" s="917"/>
      <c r="AI1684" s="917"/>
      <c r="AJ1684" s="917"/>
      <c r="AK1684" s="917"/>
      <c r="AL1684" s="917"/>
      <c r="AM1684" s="917"/>
      <c r="AN1684" s="917"/>
      <c r="AO1684" s="918"/>
      <c r="AP1684" s="935"/>
      <c r="AQ1684" s="936"/>
      <c r="AR1684" s="936"/>
      <c r="AS1684" s="937"/>
      <c r="AT1684" s="941"/>
      <c r="AU1684" s="942"/>
      <c r="AV1684" s="942"/>
      <c r="AW1684" s="943"/>
    </row>
    <row r="1685" spans="1:49" ht="14.25" hidden="1" customHeight="1">
      <c r="A1685" s="931"/>
      <c r="B1685" s="916"/>
      <c r="C1685" s="917"/>
      <c r="D1685" s="917"/>
      <c r="E1685" s="917"/>
      <c r="F1685" s="917"/>
      <c r="G1685" s="917"/>
      <c r="H1685" s="917"/>
      <c r="I1685" s="917"/>
      <c r="J1685" s="917"/>
      <c r="K1685" s="917"/>
      <c r="L1685" s="917"/>
      <c r="M1685" s="917"/>
      <c r="N1685" s="917"/>
      <c r="O1685" s="917"/>
      <c r="P1685" s="917"/>
      <c r="Q1685" s="917"/>
      <c r="R1685" s="917"/>
      <c r="S1685" s="917"/>
      <c r="T1685" s="917"/>
      <c r="U1685" s="918"/>
      <c r="V1685" s="916"/>
      <c r="W1685" s="917"/>
      <c r="X1685" s="917"/>
      <c r="Y1685" s="917"/>
      <c r="Z1685" s="917"/>
      <c r="AA1685" s="917"/>
      <c r="AB1685" s="917"/>
      <c r="AC1685" s="917"/>
      <c r="AD1685" s="917"/>
      <c r="AE1685" s="917"/>
      <c r="AF1685" s="917"/>
      <c r="AG1685" s="917"/>
      <c r="AH1685" s="917"/>
      <c r="AI1685" s="917"/>
      <c r="AJ1685" s="917"/>
      <c r="AK1685" s="917"/>
      <c r="AL1685" s="917"/>
      <c r="AM1685" s="917"/>
      <c r="AN1685" s="917"/>
      <c r="AO1685" s="918"/>
      <c r="AP1685" s="944" t="s">
        <v>993</v>
      </c>
      <c r="AQ1685" s="945"/>
      <c r="AR1685" s="945"/>
      <c r="AS1685" s="945"/>
      <c r="AT1685" s="938"/>
      <c r="AU1685" s="939"/>
      <c r="AV1685" s="939"/>
      <c r="AW1685" s="940"/>
    </row>
    <row r="1686" spans="1:49" ht="14.25" hidden="1" customHeight="1">
      <c r="A1686" s="931"/>
      <c r="B1686" s="916"/>
      <c r="C1686" s="917"/>
      <c r="D1686" s="917"/>
      <c r="E1686" s="917"/>
      <c r="F1686" s="917"/>
      <c r="G1686" s="917"/>
      <c r="H1686" s="917"/>
      <c r="I1686" s="917"/>
      <c r="J1686" s="917"/>
      <c r="K1686" s="917"/>
      <c r="L1686" s="917"/>
      <c r="M1686" s="917"/>
      <c r="N1686" s="917"/>
      <c r="O1686" s="917"/>
      <c r="P1686" s="917"/>
      <c r="Q1686" s="917"/>
      <c r="R1686" s="917"/>
      <c r="S1686" s="917"/>
      <c r="T1686" s="917"/>
      <c r="U1686" s="918"/>
      <c r="V1686" s="916"/>
      <c r="W1686" s="917"/>
      <c r="X1686" s="917"/>
      <c r="Y1686" s="917"/>
      <c r="Z1686" s="917"/>
      <c r="AA1686" s="917"/>
      <c r="AB1686" s="917"/>
      <c r="AC1686" s="917"/>
      <c r="AD1686" s="917"/>
      <c r="AE1686" s="917"/>
      <c r="AF1686" s="917"/>
      <c r="AG1686" s="917"/>
      <c r="AH1686" s="917"/>
      <c r="AI1686" s="917"/>
      <c r="AJ1686" s="917"/>
      <c r="AK1686" s="917"/>
      <c r="AL1686" s="917"/>
      <c r="AM1686" s="917"/>
      <c r="AN1686" s="917"/>
      <c r="AO1686" s="918"/>
      <c r="AP1686" s="944"/>
      <c r="AQ1686" s="945"/>
      <c r="AR1686" s="945"/>
      <c r="AS1686" s="945"/>
      <c r="AT1686" s="941"/>
      <c r="AU1686" s="942"/>
      <c r="AV1686" s="942"/>
      <c r="AW1686" s="943"/>
    </row>
    <row r="1687" spans="1:49" ht="14.25" hidden="1" customHeight="1">
      <c r="A1687" s="931"/>
      <c r="B1687" s="919"/>
      <c r="C1687" s="920"/>
      <c r="D1687" s="920"/>
      <c r="E1687" s="920"/>
      <c r="F1687" s="920"/>
      <c r="G1687" s="920"/>
      <c r="H1687" s="920"/>
      <c r="I1687" s="920"/>
      <c r="J1687" s="920"/>
      <c r="K1687" s="920"/>
      <c r="L1687" s="920"/>
      <c r="M1687" s="920"/>
      <c r="N1687" s="920"/>
      <c r="O1687" s="920"/>
      <c r="P1687" s="920"/>
      <c r="Q1687" s="920"/>
      <c r="R1687" s="920"/>
      <c r="S1687" s="920"/>
      <c r="T1687" s="920"/>
      <c r="U1687" s="921"/>
      <c r="V1687" s="919"/>
      <c r="W1687" s="920"/>
      <c r="X1687" s="920"/>
      <c r="Y1687" s="920"/>
      <c r="Z1687" s="920"/>
      <c r="AA1687" s="920"/>
      <c r="AB1687" s="920"/>
      <c r="AC1687" s="920"/>
      <c r="AD1687" s="920"/>
      <c r="AE1687" s="920"/>
      <c r="AF1687" s="920"/>
      <c r="AG1687" s="920"/>
      <c r="AH1687" s="920"/>
      <c r="AI1687" s="920"/>
      <c r="AJ1687" s="920"/>
      <c r="AK1687" s="920"/>
      <c r="AL1687" s="920"/>
      <c r="AM1687" s="920"/>
      <c r="AN1687" s="920"/>
      <c r="AO1687" s="921"/>
      <c r="AP1687" s="946" t="str">
        <f t="array" aca="1" ref="AP1687" ca="1">IF(RepairsPhotoIdentifier237="","",IF(INDIRECT("PropertyInspectionCatagoryPhoto"&amp;RIGHT("0"&amp;RepairsPhotoIdentifier237,2))="","",INDIRECT("PropertyInspectionCatagoryPhoto"&amp;RIGHT("0"&amp;RepairsPhotoIdentifier237,2))))</f>
        <v/>
      </c>
      <c r="AQ1687" s="962"/>
      <c r="AR1687" s="962"/>
      <c r="AS1687" s="962"/>
      <c r="AT1687" s="962"/>
      <c r="AU1687" s="962"/>
      <c r="AV1687" s="962"/>
      <c r="AW1687" s="963"/>
    </row>
    <row r="1688" spans="1:49" ht="14.25" hidden="1" customHeight="1">
      <c r="A1688" s="931">
        <v>238</v>
      </c>
      <c r="B1688" s="913"/>
      <c r="C1688" s="914"/>
      <c r="D1688" s="914"/>
      <c r="E1688" s="914"/>
      <c r="F1688" s="914"/>
      <c r="G1688" s="914"/>
      <c r="H1688" s="914"/>
      <c r="I1688" s="914"/>
      <c r="J1688" s="914"/>
      <c r="K1688" s="914"/>
      <c r="L1688" s="914"/>
      <c r="M1688" s="914"/>
      <c r="N1688" s="914"/>
      <c r="O1688" s="914"/>
      <c r="P1688" s="914"/>
      <c r="Q1688" s="914"/>
      <c r="R1688" s="914"/>
      <c r="S1688" s="914"/>
      <c r="T1688" s="914"/>
      <c r="U1688" s="915"/>
      <c r="V1688" s="913"/>
      <c r="W1688" s="914"/>
      <c r="X1688" s="914"/>
      <c r="Y1688" s="914"/>
      <c r="Z1688" s="914"/>
      <c r="AA1688" s="914"/>
      <c r="AB1688" s="914"/>
      <c r="AC1688" s="914"/>
      <c r="AD1688" s="914"/>
      <c r="AE1688" s="914"/>
      <c r="AF1688" s="914"/>
      <c r="AG1688" s="914"/>
      <c r="AH1688" s="914"/>
      <c r="AI1688" s="914"/>
      <c r="AJ1688" s="914"/>
      <c r="AK1688" s="914"/>
      <c r="AL1688" s="914"/>
      <c r="AM1688" s="914"/>
      <c r="AN1688" s="914"/>
      <c r="AO1688" s="915"/>
      <c r="AP1688" s="450" t="s">
        <v>990</v>
      </c>
      <c r="AQ1688" s="451"/>
      <c r="AR1688" s="451"/>
      <c r="AS1688" s="452"/>
      <c r="AT1688" s="932"/>
      <c r="AU1688" s="933"/>
      <c r="AV1688" s="933"/>
      <c r="AW1688" s="934"/>
    </row>
    <row r="1689" spans="1:49" ht="14.25" hidden="1" customHeight="1">
      <c r="A1689" s="931"/>
      <c r="B1689" s="916"/>
      <c r="C1689" s="917"/>
      <c r="D1689" s="917"/>
      <c r="E1689" s="917"/>
      <c r="F1689" s="917"/>
      <c r="G1689" s="917"/>
      <c r="H1689" s="917"/>
      <c r="I1689" s="917"/>
      <c r="J1689" s="917"/>
      <c r="K1689" s="917"/>
      <c r="L1689" s="917"/>
      <c r="M1689" s="917"/>
      <c r="N1689" s="917"/>
      <c r="O1689" s="917"/>
      <c r="P1689" s="917"/>
      <c r="Q1689" s="917"/>
      <c r="R1689" s="917"/>
      <c r="S1689" s="917"/>
      <c r="T1689" s="917"/>
      <c r="U1689" s="918"/>
      <c r="V1689" s="916"/>
      <c r="W1689" s="917"/>
      <c r="X1689" s="917"/>
      <c r="Y1689" s="917"/>
      <c r="Z1689" s="917"/>
      <c r="AA1689" s="917"/>
      <c r="AB1689" s="917"/>
      <c r="AC1689" s="917"/>
      <c r="AD1689" s="917"/>
      <c r="AE1689" s="917"/>
      <c r="AF1689" s="917"/>
      <c r="AG1689" s="917"/>
      <c r="AH1689" s="917"/>
      <c r="AI1689" s="917"/>
      <c r="AJ1689" s="917"/>
      <c r="AK1689" s="917"/>
      <c r="AL1689" s="917"/>
      <c r="AM1689" s="917"/>
      <c r="AN1689" s="917"/>
      <c r="AO1689" s="918"/>
      <c r="AP1689" s="453" t="s">
        <v>991</v>
      </c>
      <c r="AQ1689" s="262"/>
      <c r="AR1689" s="262"/>
      <c r="AS1689" s="262"/>
      <c r="AT1689" s="910"/>
      <c r="AU1689" s="911"/>
      <c r="AV1689" s="911"/>
      <c r="AW1689" s="912"/>
    </row>
    <row r="1690" spans="1:49" ht="14.25" hidden="1" customHeight="1">
      <c r="A1690" s="931"/>
      <c r="B1690" s="916"/>
      <c r="C1690" s="917"/>
      <c r="D1690" s="917"/>
      <c r="E1690" s="917"/>
      <c r="F1690" s="917"/>
      <c r="G1690" s="917"/>
      <c r="H1690" s="917"/>
      <c r="I1690" s="917"/>
      <c r="J1690" s="917"/>
      <c r="K1690" s="917"/>
      <c r="L1690" s="917"/>
      <c r="M1690" s="917"/>
      <c r="N1690" s="917"/>
      <c r="O1690" s="917"/>
      <c r="P1690" s="917"/>
      <c r="Q1690" s="917"/>
      <c r="R1690" s="917"/>
      <c r="S1690" s="917"/>
      <c r="T1690" s="917"/>
      <c r="U1690" s="918"/>
      <c r="V1690" s="916"/>
      <c r="W1690" s="917"/>
      <c r="X1690" s="917"/>
      <c r="Y1690" s="917"/>
      <c r="Z1690" s="917"/>
      <c r="AA1690" s="917"/>
      <c r="AB1690" s="917"/>
      <c r="AC1690" s="917"/>
      <c r="AD1690" s="917"/>
      <c r="AE1690" s="917"/>
      <c r="AF1690" s="917"/>
      <c r="AG1690" s="917"/>
      <c r="AH1690" s="917"/>
      <c r="AI1690" s="917"/>
      <c r="AJ1690" s="917"/>
      <c r="AK1690" s="917"/>
      <c r="AL1690" s="917"/>
      <c r="AM1690" s="917"/>
      <c r="AN1690" s="917"/>
      <c r="AO1690" s="918"/>
      <c r="AP1690" s="935" t="s">
        <v>992</v>
      </c>
      <c r="AQ1690" s="936"/>
      <c r="AR1690" s="936"/>
      <c r="AS1690" s="937"/>
      <c r="AT1690" s="938"/>
      <c r="AU1690" s="939"/>
      <c r="AV1690" s="939"/>
      <c r="AW1690" s="940"/>
    </row>
    <row r="1691" spans="1:49" ht="14.25" hidden="1" customHeight="1">
      <c r="A1691" s="931"/>
      <c r="B1691" s="916"/>
      <c r="C1691" s="917"/>
      <c r="D1691" s="917"/>
      <c r="E1691" s="917"/>
      <c r="F1691" s="917"/>
      <c r="G1691" s="917"/>
      <c r="H1691" s="917"/>
      <c r="I1691" s="917"/>
      <c r="J1691" s="917"/>
      <c r="K1691" s="917"/>
      <c r="L1691" s="917"/>
      <c r="M1691" s="917"/>
      <c r="N1691" s="917"/>
      <c r="O1691" s="917"/>
      <c r="P1691" s="917"/>
      <c r="Q1691" s="917"/>
      <c r="R1691" s="917"/>
      <c r="S1691" s="917"/>
      <c r="T1691" s="917"/>
      <c r="U1691" s="918"/>
      <c r="V1691" s="916"/>
      <c r="W1691" s="917"/>
      <c r="X1691" s="917"/>
      <c r="Y1691" s="917"/>
      <c r="Z1691" s="917"/>
      <c r="AA1691" s="917"/>
      <c r="AB1691" s="917"/>
      <c r="AC1691" s="917"/>
      <c r="AD1691" s="917"/>
      <c r="AE1691" s="917"/>
      <c r="AF1691" s="917"/>
      <c r="AG1691" s="917"/>
      <c r="AH1691" s="917"/>
      <c r="AI1691" s="917"/>
      <c r="AJ1691" s="917"/>
      <c r="AK1691" s="917"/>
      <c r="AL1691" s="917"/>
      <c r="AM1691" s="917"/>
      <c r="AN1691" s="917"/>
      <c r="AO1691" s="918"/>
      <c r="AP1691" s="935"/>
      <c r="AQ1691" s="936"/>
      <c r="AR1691" s="936"/>
      <c r="AS1691" s="937"/>
      <c r="AT1691" s="941"/>
      <c r="AU1691" s="942"/>
      <c r="AV1691" s="942"/>
      <c r="AW1691" s="943"/>
    </row>
    <row r="1692" spans="1:49" ht="14.25" hidden="1" customHeight="1">
      <c r="A1692" s="931"/>
      <c r="B1692" s="916"/>
      <c r="C1692" s="917"/>
      <c r="D1692" s="917"/>
      <c r="E1692" s="917"/>
      <c r="F1692" s="917"/>
      <c r="G1692" s="917"/>
      <c r="H1692" s="917"/>
      <c r="I1692" s="917"/>
      <c r="J1692" s="917"/>
      <c r="K1692" s="917"/>
      <c r="L1692" s="917"/>
      <c r="M1692" s="917"/>
      <c r="N1692" s="917"/>
      <c r="O1692" s="917"/>
      <c r="P1692" s="917"/>
      <c r="Q1692" s="917"/>
      <c r="R1692" s="917"/>
      <c r="S1692" s="917"/>
      <c r="T1692" s="917"/>
      <c r="U1692" s="918"/>
      <c r="V1692" s="916"/>
      <c r="W1692" s="917"/>
      <c r="X1692" s="917"/>
      <c r="Y1692" s="917"/>
      <c r="Z1692" s="917"/>
      <c r="AA1692" s="917"/>
      <c r="AB1692" s="917"/>
      <c r="AC1692" s="917"/>
      <c r="AD1692" s="917"/>
      <c r="AE1692" s="917"/>
      <c r="AF1692" s="917"/>
      <c r="AG1692" s="917"/>
      <c r="AH1692" s="917"/>
      <c r="AI1692" s="917"/>
      <c r="AJ1692" s="917"/>
      <c r="AK1692" s="917"/>
      <c r="AL1692" s="917"/>
      <c r="AM1692" s="917"/>
      <c r="AN1692" s="917"/>
      <c r="AO1692" s="918"/>
      <c r="AP1692" s="944" t="s">
        <v>993</v>
      </c>
      <c r="AQ1692" s="945"/>
      <c r="AR1692" s="945"/>
      <c r="AS1692" s="945"/>
      <c r="AT1692" s="938"/>
      <c r="AU1692" s="939"/>
      <c r="AV1692" s="939"/>
      <c r="AW1692" s="940"/>
    </row>
    <row r="1693" spans="1:49" ht="14.25" hidden="1" customHeight="1">
      <c r="A1693" s="931"/>
      <c r="B1693" s="916"/>
      <c r="C1693" s="917"/>
      <c r="D1693" s="917"/>
      <c r="E1693" s="917"/>
      <c r="F1693" s="917"/>
      <c r="G1693" s="917"/>
      <c r="H1693" s="917"/>
      <c r="I1693" s="917"/>
      <c r="J1693" s="917"/>
      <c r="K1693" s="917"/>
      <c r="L1693" s="917"/>
      <c r="M1693" s="917"/>
      <c r="N1693" s="917"/>
      <c r="O1693" s="917"/>
      <c r="P1693" s="917"/>
      <c r="Q1693" s="917"/>
      <c r="R1693" s="917"/>
      <c r="S1693" s="917"/>
      <c r="T1693" s="917"/>
      <c r="U1693" s="918"/>
      <c r="V1693" s="916"/>
      <c r="W1693" s="917"/>
      <c r="X1693" s="917"/>
      <c r="Y1693" s="917"/>
      <c r="Z1693" s="917"/>
      <c r="AA1693" s="917"/>
      <c r="AB1693" s="917"/>
      <c r="AC1693" s="917"/>
      <c r="AD1693" s="917"/>
      <c r="AE1693" s="917"/>
      <c r="AF1693" s="917"/>
      <c r="AG1693" s="917"/>
      <c r="AH1693" s="917"/>
      <c r="AI1693" s="917"/>
      <c r="AJ1693" s="917"/>
      <c r="AK1693" s="917"/>
      <c r="AL1693" s="917"/>
      <c r="AM1693" s="917"/>
      <c r="AN1693" s="917"/>
      <c r="AO1693" s="918"/>
      <c r="AP1693" s="944"/>
      <c r="AQ1693" s="945"/>
      <c r="AR1693" s="945"/>
      <c r="AS1693" s="945"/>
      <c r="AT1693" s="941"/>
      <c r="AU1693" s="942"/>
      <c r="AV1693" s="942"/>
      <c r="AW1693" s="943"/>
    </row>
    <row r="1694" spans="1:49" ht="14.25" hidden="1" customHeight="1">
      <c r="A1694" s="931"/>
      <c r="B1694" s="919"/>
      <c r="C1694" s="920"/>
      <c r="D1694" s="920"/>
      <c r="E1694" s="920"/>
      <c r="F1694" s="920"/>
      <c r="G1694" s="920"/>
      <c r="H1694" s="920"/>
      <c r="I1694" s="920"/>
      <c r="J1694" s="920"/>
      <c r="K1694" s="920"/>
      <c r="L1694" s="920"/>
      <c r="M1694" s="920"/>
      <c r="N1694" s="920"/>
      <c r="O1694" s="920"/>
      <c r="P1694" s="920"/>
      <c r="Q1694" s="920"/>
      <c r="R1694" s="920"/>
      <c r="S1694" s="920"/>
      <c r="T1694" s="920"/>
      <c r="U1694" s="921"/>
      <c r="V1694" s="919"/>
      <c r="W1694" s="920"/>
      <c r="X1694" s="920"/>
      <c r="Y1694" s="920"/>
      <c r="Z1694" s="920"/>
      <c r="AA1694" s="920"/>
      <c r="AB1694" s="920"/>
      <c r="AC1694" s="920"/>
      <c r="AD1694" s="920"/>
      <c r="AE1694" s="920"/>
      <c r="AF1694" s="920"/>
      <c r="AG1694" s="920"/>
      <c r="AH1694" s="920"/>
      <c r="AI1694" s="920"/>
      <c r="AJ1694" s="920"/>
      <c r="AK1694" s="920"/>
      <c r="AL1694" s="920"/>
      <c r="AM1694" s="920"/>
      <c r="AN1694" s="920"/>
      <c r="AO1694" s="921"/>
      <c r="AP1694" s="946" t="str">
        <f t="array" aca="1" ref="AP1694" ca="1">IF(RepairsPhotoIdentifier238="","",IF(INDIRECT("PropertyInspectionCatagoryPhoto"&amp;RIGHT("0"&amp;RepairsPhotoIdentifier238,2))="","",INDIRECT("PropertyInspectionCatagoryPhoto"&amp;RIGHT("0"&amp;RepairsPhotoIdentifier238,2))))</f>
        <v/>
      </c>
      <c r="AQ1694" s="962"/>
      <c r="AR1694" s="962"/>
      <c r="AS1694" s="962"/>
      <c r="AT1694" s="962"/>
      <c r="AU1694" s="962"/>
      <c r="AV1694" s="962"/>
      <c r="AW1694" s="963"/>
    </row>
    <row r="1695" spans="1:49" ht="14.25" hidden="1" customHeight="1">
      <c r="A1695" s="931">
        <v>239</v>
      </c>
      <c r="B1695" s="913"/>
      <c r="C1695" s="914"/>
      <c r="D1695" s="914"/>
      <c r="E1695" s="914"/>
      <c r="F1695" s="914"/>
      <c r="G1695" s="914"/>
      <c r="H1695" s="914"/>
      <c r="I1695" s="914"/>
      <c r="J1695" s="914"/>
      <c r="K1695" s="914"/>
      <c r="L1695" s="914"/>
      <c r="M1695" s="914"/>
      <c r="N1695" s="914"/>
      <c r="O1695" s="914"/>
      <c r="P1695" s="914"/>
      <c r="Q1695" s="914"/>
      <c r="R1695" s="914"/>
      <c r="S1695" s="914"/>
      <c r="T1695" s="914"/>
      <c r="U1695" s="915"/>
      <c r="V1695" s="913"/>
      <c r="W1695" s="914"/>
      <c r="X1695" s="914"/>
      <c r="Y1695" s="914"/>
      <c r="Z1695" s="914"/>
      <c r="AA1695" s="914"/>
      <c r="AB1695" s="914"/>
      <c r="AC1695" s="914"/>
      <c r="AD1695" s="914"/>
      <c r="AE1695" s="914"/>
      <c r="AF1695" s="914"/>
      <c r="AG1695" s="914"/>
      <c r="AH1695" s="914"/>
      <c r="AI1695" s="914"/>
      <c r="AJ1695" s="914"/>
      <c r="AK1695" s="914"/>
      <c r="AL1695" s="914"/>
      <c r="AM1695" s="914"/>
      <c r="AN1695" s="914"/>
      <c r="AO1695" s="915"/>
      <c r="AP1695" s="450" t="s">
        <v>990</v>
      </c>
      <c r="AQ1695" s="451"/>
      <c r="AR1695" s="451"/>
      <c r="AS1695" s="452"/>
      <c r="AT1695" s="932"/>
      <c r="AU1695" s="933"/>
      <c r="AV1695" s="933"/>
      <c r="AW1695" s="934"/>
    </row>
    <row r="1696" spans="1:49" ht="14.25" hidden="1" customHeight="1">
      <c r="A1696" s="931"/>
      <c r="B1696" s="916"/>
      <c r="C1696" s="917"/>
      <c r="D1696" s="917"/>
      <c r="E1696" s="917"/>
      <c r="F1696" s="917"/>
      <c r="G1696" s="917"/>
      <c r="H1696" s="917"/>
      <c r="I1696" s="917"/>
      <c r="J1696" s="917"/>
      <c r="K1696" s="917"/>
      <c r="L1696" s="917"/>
      <c r="M1696" s="917"/>
      <c r="N1696" s="917"/>
      <c r="O1696" s="917"/>
      <c r="P1696" s="917"/>
      <c r="Q1696" s="917"/>
      <c r="R1696" s="917"/>
      <c r="S1696" s="917"/>
      <c r="T1696" s="917"/>
      <c r="U1696" s="918"/>
      <c r="V1696" s="916"/>
      <c r="W1696" s="917"/>
      <c r="X1696" s="917"/>
      <c r="Y1696" s="917"/>
      <c r="Z1696" s="917"/>
      <c r="AA1696" s="917"/>
      <c r="AB1696" s="917"/>
      <c r="AC1696" s="917"/>
      <c r="AD1696" s="917"/>
      <c r="AE1696" s="917"/>
      <c r="AF1696" s="917"/>
      <c r="AG1696" s="917"/>
      <c r="AH1696" s="917"/>
      <c r="AI1696" s="917"/>
      <c r="AJ1696" s="917"/>
      <c r="AK1696" s="917"/>
      <c r="AL1696" s="917"/>
      <c r="AM1696" s="917"/>
      <c r="AN1696" s="917"/>
      <c r="AO1696" s="918"/>
      <c r="AP1696" s="453" t="s">
        <v>994</v>
      </c>
      <c r="AQ1696" s="262"/>
      <c r="AR1696" s="262"/>
      <c r="AS1696" s="262"/>
      <c r="AT1696" s="910"/>
      <c r="AU1696" s="911"/>
      <c r="AV1696" s="911"/>
      <c r="AW1696" s="912"/>
    </row>
    <row r="1697" spans="1:49" ht="14.25" hidden="1" customHeight="1">
      <c r="A1697" s="931"/>
      <c r="B1697" s="916"/>
      <c r="C1697" s="917"/>
      <c r="D1697" s="917"/>
      <c r="E1697" s="917"/>
      <c r="F1697" s="917"/>
      <c r="G1697" s="917"/>
      <c r="H1697" s="917"/>
      <c r="I1697" s="917"/>
      <c r="J1697" s="917"/>
      <c r="K1697" s="917"/>
      <c r="L1697" s="917"/>
      <c r="M1697" s="917"/>
      <c r="N1697" s="917"/>
      <c r="O1697" s="917"/>
      <c r="P1697" s="917"/>
      <c r="Q1697" s="917"/>
      <c r="R1697" s="917"/>
      <c r="S1697" s="917"/>
      <c r="T1697" s="917"/>
      <c r="U1697" s="918"/>
      <c r="V1697" s="916"/>
      <c r="W1697" s="917"/>
      <c r="X1697" s="917"/>
      <c r="Y1697" s="917"/>
      <c r="Z1697" s="917"/>
      <c r="AA1697" s="917"/>
      <c r="AB1697" s="917"/>
      <c r="AC1697" s="917"/>
      <c r="AD1697" s="917"/>
      <c r="AE1697" s="917"/>
      <c r="AF1697" s="917"/>
      <c r="AG1697" s="917"/>
      <c r="AH1697" s="917"/>
      <c r="AI1697" s="917"/>
      <c r="AJ1697" s="917"/>
      <c r="AK1697" s="917"/>
      <c r="AL1697" s="917"/>
      <c r="AM1697" s="917"/>
      <c r="AN1697" s="917"/>
      <c r="AO1697" s="918"/>
      <c r="AP1697" s="935" t="s">
        <v>992</v>
      </c>
      <c r="AQ1697" s="936"/>
      <c r="AR1697" s="936"/>
      <c r="AS1697" s="937"/>
      <c r="AT1697" s="938"/>
      <c r="AU1697" s="939"/>
      <c r="AV1697" s="939"/>
      <c r="AW1697" s="940"/>
    </row>
    <row r="1698" spans="1:49" ht="14.25" hidden="1" customHeight="1">
      <c r="A1698" s="931"/>
      <c r="B1698" s="916"/>
      <c r="C1698" s="917"/>
      <c r="D1698" s="917"/>
      <c r="E1698" s="917"/>
      <c r="F1698" s="917"/>
      <c r="G1698" s="917"/>
      <c r="H1698" s="917"/>
      <c r="I1698" s="917"/>
      <c r="J1698" s="917"/>
      <c r="K1698" s="917"/>
      <c r="L1698" s="917"/>
      <c r="M1698" s="917"/>
      <c r="N1698" s="917"/>
      <c r="O1698" s="917"/>
      <c r="P1698" s="917"/>
      <c r="Q1698" s="917"/>
      <c r="R1698" s="917"/>
      <c r="S1698" s="917"/>
      <c r="T1698" s="917"/>
      <c r="U1698" s="918"/>
      <c r="V1698" s="916"/>
      <c r="W1698" s="917"/>
      <c r="X1698" s="917"/>
      <c r="Y1698" s="917"/>
      <c r="Z1698" s="917"/>
      <c r="AA1698" s="917"/>
      <c r="AB1698" s="917"/>
      <c r="AC1698" s="917"/>
      <c r="AD1698" s="917"/>
      <c r="AE1698" s="917"/>
      <c r="AF1698" s="917"/>
      <c r="AG1698" s="917"/>
      <c r="AH1698" s="917"/>
      <c r="AI1698" s="917"/>
      <c r="AJ1698" s="917"/>
      <c r="AK1698" s="917"/>
      <c r="AL1698" s="917"/>
      <c r="AM1698" s="917"/>
      <c r="AN1698" s="917"/>
      <c r="AO1698" s="918"/>
      <c r="AP1698" s="935"/>
      <c r="AQ1698" s="936"/>
      <c r="AR1698" s="936"/>
      <c r="AS1698" s="937"/>
      <c r="AT1698" s="941"/>
      <c r="AU1698" s="942"/>
      <c r="AV1698" s="942"/>
      <c r="AW1698" s="943"/>
    </row>
    <row r="1699" spans="1:49" ht="14.25" hidden="1" customHeight="1">
      <c r="A1699" s="931"/>
      <c r="B1699" s="916"/>
      <c r="C1699" s="917"/>
      <c r="D1699" s="917"/>
      <c r="E1699" s="917"/>
      <c r="F1699" s="917"/>
      <c r="G1699" s="917"/>
      <c r="H1699" s="917"/>
      <c r="I1699" s="917"/>
      <c r="J1699" s="917"/>
      <c r="K1699" s="917"/>
      <c r="L1699" s="917"/>
      <c r="M1699" s="917"/>
      <c r="N1699" s="917"/>
      <c r="O1699" s="917"/>
      <c r="P1699" s="917"/>
      <c r="Q1699" s="917"/>
      <c r="R1699" s="917"/>
      <c r="S1699" s="917"/>
      <c r="T1699" s="917"/>
      <c r="U1699" s="918"/>
      <c r="V1699" s="916"/>
      <c r="W1699" s="917"/>
      <c r="X1699" s="917"/>
      <c r="Y1699" s="917"/>
      <c r="Z1699" s="917"/>
      <c r="AA1699" s="917"/>
      <c r="AB1699" s="917"/>
      <c r="AC1699" s="917"/>
      <c r="AD1699" s="917"/>
      <c r="AE1699" s="917"/>
      <c r="AF1699" s="917"/>
      <c r="AG1699" s="917"/>
      <c r="AH1699" s="917"/>
      <c r="AI1699" s="917"/>
      <c r="AJ1699" s="917"/>
      <c r="AK1699" s="917"/>
      <c r="AL1699" s="917"/>
      <c r="AM1699" s="917"/>
      <c r="AN1699" s="917"/>
      <c r="AO1699" s="918"/>
      <c r="AP1699" s="944" t="s">
        <v>993</v>
      </c>
      <c r="AQ1699" s="945"/>
      <c r="AR1699" s="945"/>
      <c r="AS1699" s="945"/>
      <c r="AT1699" s="938"/>
      <c r="AU1699" s="939"/>
      <c r="AV1699" s="939"/>
      <c r="AW1699" s="940"/>
    </row>
    <row r="1700" spans="1:49" ht="14.25" hidden="1" customHeight="1">
      <c r="A1700" s="931"/>
      <c r="B1700" s="916"/>
      <c r="C1700" s="917"/>
      <c r="D1700" s="917"/>
      <c r="E1700" s="917"/>
      <c r="F1700" s="917"/>
      <c r="G1700" s="917"/>
      <c r="H1700" s="917"/>
      <c r="I1700" s="917"/>
      <c r="J1700" s="917"/>
      <c r="K1700" s="917"/>
      <c r="L1700" s="917"/>
      <c r="M1700" s="917"/>
      <c r="N1700" s="917"/>
      <c r="O1700" s="917"/>
      <c r="P1700" s="917"/>
      <c r="Q1700" s="917"/>
      <c r="R1700" s="917"/>
      <c r="S1700" s="917"/>
      <c r="T1700" s="917"/>
      <c r="U1700" s="918"/>
      <c r="V1700" s="916"/>
      <c r="W1700" s="917"/>
      <c r="X1700" s="917"/>
      <c r="Y1700" s="917"/>
      <c r="Z1700" s="917"/>
      <c r="AA1700" s="917"/>
      <c r="AB1700" s="917"/>
      <c r="AC1700" s="917"/>
      <c r="AD1700" s="917"/>
      <c r="AE1700" s="917"/>
      <c r="AF1700" s="917"/>
      <c r="AG1700" s="917"/>
      <c r="AH1700" s="917"/>
      <c r="AI1700" s="917"/>
      <c r="AJ1700" s="917"/>
      <c r="AK1700" s="917"/>
      <c r="AL1700" s="917"/>
      <c r="AM1700" s="917"/>
      <c r="AN1700" s="917"/>
      <c r="AO1700" s="918"/>
      <c r="AP1700" s="944"/>
      <c r="AQ1700" s="945"/>
      <c r="AR1700" s="945"/>
      <c r="AS1700" s="945"/>
      <c r="AT1700" s="941"/>
      <c r="AU1700" s="942"/>
      <c r="AV1700" s="942"/>
      <c r="AW1700" s="943"/>
    </row>
    <row r="1701" spans="1:49" ht="14.25" hidden="1" customHeight="1">
      <c r="A1701" s="931"/>
      <c r="B1701" s="919"/>
      <c r="C1701" s="920"/>
      <c r="D1701" s="920"/>
      <c r="E1701" s="920"/>
      <c r="F1701" s="920"/>
      <c r="G1701" s="920"/>
      <c r="H1701" s="920"/>
      <c r="I1701" s="920"/>
      <c r="J1701" s="920"/>
      <c r="K1701" s="920"/>
      <c r="L1701" s="920"/>
      <c r="M1701" s="920"/>
      <c r="N1701" s="920"/>
      <c r="O1701" s="920"/>
      <c r="P1701" s="920"/>
      <c r="Q1701" s="920"/>
      <c r="R1701" s="920"/>
      <c r="S1701" s="920"/>
      <c r="T1701" s="920"/>
      <c r="U1701" s="921"/>
      <c r="V1701" s="919"/>
      <c r="W1701" s="920"/>
      <c r="X1701" s="920"/>
      <c r="Y1701" s="920"/>
      <c r="Z1701" s="920"/>
      <c r="AA1701" s="920"/>
      <c r="AB1701" s="920"/>
      <c r="AC1701" s="920"/>
      <c r="AD1701" s="920"/>
      <c r="AE1701" s="920"/>
      <c r="AF1701" s="920"/>
      <c r="AG1701" s="920"/>
      <c r="AH1701" s="920"/>
      <c r="AI1701" s="920"/>
      <c r="AJ1701" s="920"/>
      <c r="AK1701" s="920"/>
      <c r="AL1701" s="920"/>
      <c r="AM1701" s="920"/>
      <c r="AN1701" s="920"/>
      <c r="AO1701" s="921"/>
      <c r="AP1701" s="946" t="str">
        <f t="array" aca="1" ref="AP1701" ca="1">IF(RepairsPhotoIdentifier239="","",IF(INDIRECT("PropertyInspectionCatagoryPhoto"&amp;RIGHT("0"&amp;RepairsPhotoIdentifier239,2))="","",INDIRECT("PropertyInspectionCatagoryPhoto"&amp;RIGHT("0"&amp;RepairsPhotoIdentifier239,2))))</f>
        <v/>
      </c>
      <c r="AQ1701" s="962"/>
      <c r="AR1701" s="962"/>
      <c r="AS1701" s="962"/>
      <c r="AT1701" s="962"/>
      <c r="AU1701" s="962"/>
      <c r="AV1701" s="962"/>
      <c r="AW1701" s="963"/>
    </row>
    <row r="1702" spans="1:49" ht="14.25" hidden="1" customHeight="1">
      <c r="A1702" s="931">
        <v>240</v>
      </c>
      <c r="B1702" s="913"/>
      <c r="C1702" s="914"/>
      <c r="D1702" s="914"/>
      <c r="E1702" s="914"/>
      <c r="F1702" s="914"/>
      <c r="G1702" s="914"/>
      <c r="H1702" s="914"/>
      <c r="I1702" s="914"/>
      <c r="J1702" s="914"/>
      <c r="K1702" s="914"/>
      <c r="L1702" s="914"/>
      <c r="M1702" s="914"/>
      <c r="N1702" s="914"/>
      <c r="O1702" s="914"/>
      <c r="P1702" s="914"/>
      <c r="Q1702" s="914"/>
      <c r="R1702" s="914"/>
      <c r="S1702" s="914"/>
      <c r="T1702" s="914"/>
      <c r="U1702" s="915"/>
      <c r="V1702" s="913"/>
      <c r="W1702" s="914"/>
      <c r="X1702" s="914"/>
      <c r="Y1702" s="914"/>
      <c r="Z1702" s="914"/>
      <c r="AA1702" s="914"/>
      <c r="AB1702" s="914"/>
      <c r="AC1702" s="914"/>
      <c r="AD1702" s="914"/>
      <c r="AE1702" s="914"/>
      <c r="AF1702" s="914"/>
      <c r="AG1702" s="914"/>
      <c r="AH1702" s="914"/>
      <c r="AI1702" s="914"/>
      <c r="AJ1702" s="914"/>
      <c r="AK1702" s="914"/>
      <c r="AL1702" s="914"/>
      <c r="AM1702" s="914"/>
      <c r="AN1702" s="914"/>
      <c r="AO1702" s="915"/>
      <c r="AP1702" s="450" t="s">
        <v>990</v>
      </c>
      <c r="AQ1702" s="451"/>
      <c r="AR1702" s="451"/>
      <c r="AS1702" s="452"/>
      <c r="AT1702" s="932"/>
      <c r="AU1702" s="933"/>
      <c r="AV1702" s="933"/>
      <c r="AW1702" s="934"/>
    </row>
    <row r="1703" spans="1:49" ht="14.25" hidden="1" customHeight="1">
      <c r="A1703" s="931"/>
      <c r="B1703" s="916"/>
      <c r="C1703" s="917"/>
      <c r="D1703" s="917"/>
      <c r="E1703" s="917"/>
      <c r="F1703" s="917"/>
      <c r="G1703" s="917"/>
      <c r="H1703" s="917"/>
      <c r="I1703" s="917"/>
      <c r="J1703" s="917"/>
      <c r="K1703" s="917"/>
      <c r="L1703" s="917"/>
      <c r="M1703" s="917"/>
      <c r="N1703" s="917"/>
      <c r="O1703" s="917"/>
      <c r="P1703" s="917"/>
      <c r="Q1703" s="917"/>
      <c r="R1703" s="917"/>
      <c r="S1703" s="917"/>
      <c r="T1703" s="917"/>
      <c r="U1703" s="918"/>
      <c r="V1703" s="916"/>
      <c r="W1703" s="917"/>
      <c r="X1703" s="917"/>
      <c r="Y1703" s="917"/>
      <c r="Z1703" s="917"/>
      <c r="AA1703" s="917"/>
      <c r="AB1703" s="917"/>
      <c r="AC1703" s="917"/>
      <c r="AD1703" s="917"/>
      <c r="AE1703" s="917"/>
      <c r="AF1703" s="917"/>
      <c r="AG1703" s="917"/>
      <c r="AH1703" s="917"/>
      <c r="AI1703" s="917"/>
      <c r="AJ1703" s="917"/>
      <c r="AK1703" s="917"/>
      <c r="AL1703" s="917"/>
      <c r="AM1703" s="917"/>
      <c r="AN1703" s="917"/>
      <c r="AO1703" s="918"/>
      <c r="AP1703" s="453" t="s">
        <v>991</v>
      </c>
      <c r="AQ1703" s="262"/>
      <c r="AR1703" s="262"/>
      <c r="AS1703" s="262"/>
      <c r="AT1703" s="910"/>
      <c r="AU1703" s="911"/>
      <c r="AV1703" s="911"/>
      <c r="AW1703" s="912"/>
    </row>
    <row r="1704" spans="1:49" ht="14.25" hidden="1" customHeight="1">
      <c r="A1704" s="931"/>
      <c r="B1704" s="916"/>
      <c r="C1704" s="917"/>
      <c r="D1704" s="917"/>
      <c r="E1704" s="917"/>
      <c r="F1704" s="917"/>
      <c r="G1704" s="917"/>
      <c r="H1704" s="917"/>
      <c r="I1704" s="917"/>
      <c r="J1704" s="917"/>
      <c r="K1704" s="917"/>
      <c r="L1704" s="917"/>
      <c r="M1704" s="917"/>
      <c r="N1704" s="917"/>
      <c r="O1704" s="917"/>
      <c r="P1704" s="917"/>
      <c r="Q1704" s="917"/>
      <c r="R1704" s="917"/>
      <c r="S1704" s="917"/>
      <c r="T1704" s="917"/>
      <c r="U1704" s="918"/>
      <c r="V1704" s="916"/>
      <c r="W1704" s="917"/>
      <c r="X1704" s="917"/>
      <c r="Y1704" s="917"/>
      <c r="Z1704" s="917"/>
      <c r="AA1704" s="917"/>
      <c r="AB1704" s="917"/>
      <c r="AC1704" s="917"/>
      <c r="AD1704" s="917"/>
      <c r="AE1704" s="917"/>
      <c r="AF1704" s="917"/>
      <c r="AG1704" s="917"/>
      <c r="AH1704" s="917"/>
      <c r="AI1704" s="917"/>
      <c r="AJ1704" s="917"/>
      <c r="AK1704" s="917"/>
      <c r="AL1704" s="917"/>
      <c r="AM1704" s="917"/>
      <c r="AN1704" s="917"/>
      <c r="AO1704" s="918"/>
      <c r="AP1704" s="935" t="s">
        <v>992</v>
      </c>
      <c r="AQ1704" s="936"/>
      <c r="AR1704" s="936"/>
      <c r="AS1704" s="937"/>
      <c r="AT1704" s="938"/>
      <c r="AU1704" s="939"/>
      <c r="AV1704" s="939"/>
      <c r="AW1704" s="940"/>
    </row>
    <row r="1705" spans="1:49" ht="14.25" hidden="1" customHeight="1">
      <c r="A1705" s="931"/>
      <c r="B1705" s="916"/>
      <c r="C1705" s="917"/>
      <c r="D1705" s="917"/>
      <c r="E1705" s="917"/>
      <c r="F1705" s="917"/>
      <c r="G1705" s="917"/>
      <c r="H1705" s="917"/>
      <c r="I1705" s="917"/>
      <c r="J1705" s="917"/>
      <c r="K1705" s="917"/>
      <c r="L1705" s="917"/>
      <c r="M1705" s="917"/>
      <c r="N1705" s="917"/>
      <c r="O1705" s="917"/>
      <c r="P1705" s="917"/>
      <c r="Q1705" s="917"/>
      <c r="R1705" s="917"/>
      <c r="S1705" s="917"/>
      <c r="T1705" s="917"/>
      <c r="U1705" s="918"/>
      <c r="V1705" s="916"/>
      <c r="W1705" s="917"/>
      <c r="X1705" s="917"/>
      <c r="Y1705" s="917"/>
      <c r="Z1705" s="917"/>
      <c r="AA1705" s="917"/>
      <c r="AB1705" s="917"/>
      <c r="AC1705" s="917"/>
      <c r="AD1705" s="917"/>
      <c r="AE1705" s="917"/>
      <c r="AF1705" s="917"/>
      <c r="AG1705" s="917"/>
      <c r="AH1705" s="917"/>
      <c r="AI1705" s="917"/>
      <c r="AJ1705" s="917"/>
      <c r="AK1705" s="917"/>
      <c r="AL1705" s="917"/>
      <c r="AM1705" s="917"/>
      <c r="AN1705" s="917"/>
      <c r="AO1705" s="918"/>
      <c r="AP1705" s="935"/>
      <c r="AQ1705" s="936"/>
      <c r="AR1705" s="936"/>
      <c r="AS1705" s="937"/>
      <c r="AT1705" s="941"/>
      <c r="AU1705" s="942"/>
      <c r="AV1705" s="942"/>
      <c r="AW1705" s="943"/>
    </row>
    <row r="1706" spans="1:49" ht="14.25" hidden="1" customHeight="1">
      <c r="A1706" s="931"/>
      <c r="B1706" s="916"/>
      <c r="C1706" s="917"/>
      <c r="D1706" s="917"/>
      <c r="E1706" s="917"/>
      <c r="F1706" s="917"/>
      <c r="G1706" s="917"/>
      <c r="H1706" s="917"/>
      <c r="I1706" s="917"/>
      <c r="J1706" s="917"/>
      <c r="K1706" s="917"/>
      <c r="L1706" s="917"/>
      <c r="M1706" s="917"/>
      <c r="N1706" s="917"/>
      <c r="O1706" s="917"/>
      <c r="P1706" s="917"/>
      <c r="Q1706" s="917"/>
      <c r="R1706" s="917"/>
      <c r="S1706" s="917"/>
      <c r="T1706" s="917"/>
      <c r="U1706" s="918"/>
      <c r="V1706" s="916"/>
      <c r="W1706" s="917"/>
      <c r="X1706" s="917"/>
      <c r="Y1706" s="917"/>
      <c r="Z1706" s="917"/>
      <c r="AA1706" s="917"/>
      <c r="AB1706" s="917"/>
      <c r="AC1706" s="917"/>
      <c r="AD1706" s="917"/>
      <c r="AE1706" s="917"/>
      <c r="AF1706" s="917"/>
      <c r="AG1706" s="917"/>
      <c r="AH1706" s="917"/>
      <c r="AI1706" s="917"/>
      <c r="AJ1706" s="917"/>
      <c r="AK1706" s="917"/>
      <c r="AL1706" s="917"/>
      <c r="AM1706" s="917"/>
      <c r="AN1706" s="917"/>
      <c r="AO1706" s="918"/>
      <c r="AP1706" s="944" t="s">
        <v>993</v>
      </c>
      <c r="AQ1706" s="945"/>
      <c r="AR1706" s="945"/>
      <c r="AS1706" s="945"/>
      <c r="AT1706" s="938"/>
      <c r="AU1706" s="939"/>
      <c r="AV1706" s="939"/>
      <c r="AW1706" s="940"/>
    </row>
    <row r="1707" spans="1:49" ht="14.25" hidden="1" customHeight="1">
      <c r="A1707" s="931"/>
      <c r="B1707" s="916"/>
      <c r="C1707" s="917"/>
      <c r="D1707" s="917"/>
      <c r="E1707" s="917"/>
      <c r="F1707" s="917"/>
      <c r="G1707" s="917"/>
      <c r="H1707" s="917"/>
      <c r="I1707" s="917"/>
      <c r="J1707" s="917"/>
      <c r="K1707" s="917"/>
      <c r="L1707" s="917"/>
      <c r="M1707" s="917"/>
      <c r="N1707" s="917"/>
      <c r="O1707" s="917"/>
      <c r="P1707" s="917"/>
      <c r="Q1707" s="917"/>
      <c r="R1707" s="917"/>
      <c r="S1707" s="917"/>
      <c r="T1707" s="917"/>
      <c r="U1707" s="918"/>
      <c r="V1707" s="916"/>
      <c r="W1707" s="917"/>
      <c r="X1707" s="917"/>
      <c r="Y1707" s="917"/>
      <c r="Z1707" s="917"/>
      <c r="AA1707" s="917"/>
      <c r="AB1707" s="917"/>
      <c r="AC1707" s="917"/>
      <c r="AD1707" s="917"/>
      <c r="AE1707" s="917"/>
      <c r="AF1707" s="917"/>
      <c r="AG1707" s="917"/>
      <c r="AH1707" s="917"/>
      <c r="AI1707" s="917"/>
      <c r="AJ1707" s="917"/>
      <c r="AK1707" s="917"/>
      <c r="AL1707" s="917"/>
      <c r="AM1707" s="917"/>
      <c r="AN1707" s="917"/>
      <c r="AO1707" s="918"/>
      <c r="AP1707" s="944"/>
      <c r="AQ1707" s="945"/>
      <c r="AR1707" s="945"/>
      <c r="AS1707" s="945"/>
      <c r="AT1707" s="941"/>
      <c r="AU1707" s="942"/>
      <c r="AV1707" s="942"/>
      <c r="AW1707" s="943"/>
    </row>
    <row r="1708" spans="1:49" ht="14.25" hidden="1" customHeight="1">
      <c r="A1708" s="931"/>
      <c r="B1708" s="919"/>
      <c r="C1708" s="920"/>
      <c r="D1708" s="920"/>
      <c r="E1708" s="920"/>
      <c r="F1708" s="920"/>
      <c r="G1708" s="920"/>
      <c r="H1708" s="920"/>
      <c r="I1708" s="920"/>
      <c r="J1708" s="920"/>
      <c r="K1708" s="920"/>
      <c r="L1708" s="920"/>
      <c r="M1708" s="920"/>
      <c r="N1708" s="920"/>
      <c r="O1708" s="920"/>
      <c r="P1708" s="920"/>
      <c r="Q1708" s="920"/>
      <c r="R1708" s="920"/>
      <c r="S1708" s="920"/>
      <c r="T1708" s="920"/>
      <c r="U1708" s="921"/>
      <c r="V1708" s="919"/>
      <c r="W1708" s="920"/>
      <c r="X1708" s="920"/>
      <c r="Y1708" s="920"/>
      <c r="Z1708" s="920"/>
      <c r="AA1708" s="920"/>
      <c r="AB1708" s="920"/>
      <c r="AC1708" s="920"/>
      <c r="AD1708" s="920"/>
      <c r="AE1708" s="920"/>
      <c r="AF1708" s="920"/>
      <c r="AG1708" s="920"/>
      <c r="AH1708" s="920"/>
      <c r="AI1708" s="920"/>
      <c r="AJ1708" s="920"/>
      <c r="AK1708" s="920"/>
      <c r="AL1708" s="920"/>
      <c r="AM1708" s="920"/>
      <c r="AN1708" s="920"/>
      <c r="AO1708" s="921"/>
      <c r="AP1708" s="946" t="str">
        <f t="array" aca="1" ref="AP1708" ca="1">IF(RepairsPhotoIdentifier240="","",IF(INDIRECT("PropertyInspectionCatagoryPhoto"&amp;RIGHT("0"&amp;RepairsPhotoIdentifier240,2))="","",INDIRECT("PropertyInspectionCatagoryPhoto"&amp;RIGHT("0"&amp;RepairsPhotoIdentifier240,2))))</f>
        <v/>
      </c>
      <c r="AQ1708" s="962"/>
      <c r="AR1708" s="962"/>
      <c r="AS1708" s="962"/>
      <c r="AT1708" s="962"/>
      <c r="AU1708" s="962"/>
      <c r="AV1708" s="962"/>
      <c r="AW1708" s="963"/>
    </row>
    <row r="1709" spans="1:49" ht="14.25" hidden="1" customHeight="1">
      <c r="A1709" s="931">
        <v>241</v>
      </c>
      <c r="B1709" s="913"/>
      <c r="C1709" s="914"/>
      <c r="D1709" s="914"/>
      <c r="E1709" s="914"/>
      <c r="F1709" s="914"/>
      <c r="G1709" s="914"/>
      <c r="H1709" s="914"/>
      <c r="I1709" s="914"/>
      <c r="J1709" s="914"/>
      <c r="K1709" s="914"/>
      <c r="L1709" s="914"/>
      <c r="M1709" s="914"/>
      <c r="N1709" s="914"/>
      <c r="O1709" s="914"/>
      <c r="P1709" s="914"/>
      <c r="Q1709" s="914"/>
      <c r="R1709" s="914"/>
      <c r="S1709" s="914"/>
      <c r="T1709" s="914"/>
      <c r="U1709" s="915"/>
      <c r="V1709" s="913"/>
      <c r="W1709" s="914"/>
      <c r="X1709" s="914"/>
      <c r="Y1709" s="914"/>
      <c r="Z1709" s="914"/>
      <c r="AA1709" s="914"/>
      <c r="AB1709" s="914"/>
      <c r="AC1709" s="914"/>
      <c r="AD1709" s="914"/>
      <c r="AE1709" s="914"/>
      <c r="AF1709" s="914"/>
      <c r="AG1709" s="914"/>
      <c r="AH1709" s="914"/>
      <c r="AI1709" s="914"/>
      <c r="AJ1709" s="914"/>
      <c r="AK1709" s="914"/>
      <c r="AL1709" s="914"/>
      <c r="AM1709" s="914"/>
      <c r="AN1709" s="914"/>
      <c r="AO1709" s="915"/>
      <c r="AP1709" s="450" t="s">
        <v>990</v>
      </c>
      <c r="AQ1709" s="451"/>
      <c r="AR1709" s="451"/>
      <c r="AS1709" s="452"/>
      <c r="AT1709" s="932"/>
      <c r="AU1709" s="933"/>
      <c r="AV1709" s="933"/>
      <c r="AW1709" s="934"/>
    </row>
    <row r="1710" spans="1:49" ht="14.25" hidden="1" customHeight="1">
      <c r="A1710" s="931"/>
      <c r="B1710" s="916"/>
      <c r="C1710" s="917"/>
      <c r="D1710" s="917"/>
      <c r="E1710" s="917"/>
      <c r="F1710" s="917"/>
      <c r="G1710" s="917"/>
      <c r="H1710" s="917"/>
      <c r="I1710" s="917"/>
      <c r="J1710" s="917"/>
      <c r="K1710" s="917"/>
      <c r="L1710" s="917"/>
      <c r="M1710" s="917"/>
      <c r="N1710" s="917"/>
      <c r="O1710" s="917"/>
      <c r="P1710" s="917"/>
      <c r="Q1710" s="917"/>
      <c r="R1710" s="917"/>
      <c r="S1710" s="917"/>
      <c r="T1710" s="917"/>
      <c r="U1710" s="918"/>
      <c r="V1710" s="916"/>
      <c r="W1710" s="917"/>
      <c r="X1710" s="917"/>
      <c r="Y1710" s="917"/>
      <c r="Z1710" s="917"/>
      <c r="AA1710" s="917"/>
      <c r="AB1710" s="917"/>
      <c r="AC1710" s="917"/>
      <c r="AD1710" s="917"/>
      <c r="AE1710" s="917"/>
      <c r="AF1710" s="917"/>
      <c r="AG1710" s="917"/>
      <c r="AH1710" s="917"/>
      <c r="AI1710" s="917"/>
      <c r="AJ1710" s="917"/>
      <c r="AK1710" s="917"/>
      <c r="AL1710" s="917"/>
      <c r="AM1710" s="917"/>
      <c r="AN1710" s="917"/>
      <c r="AO1710" s="918"/>
      <c r="AP1710" s="453" t="s">
        <v>994</v>
      </c>
      <c r="AQ1710" s="262"/>
      <c r="AR1710" s="262"/>
      <c r="AS1710" s="262"/>
      <c r="AT1710" s="910"/>
      <c r="AU1710" s="911"/>
      <c r="AV1710" s="911"/>
      <c r="AW1710" s="912"/>
    </row>
    <row r="1711" spans="1:49" ht="14.25" hidden="1" customHeight="1">
      <c r="A1711" s="931"/>
      <c r="B1711" s="916"/>
      <c r="C1711" s="917"/>
      <c r="D1711" s="917"/>
      <c r="E1711" s="917"/>
      <c r="F1711" s="917"/>
      <c r="G1711" s="917"/>
      <c r="H1711" s="917"/>
      <c r="I1711" s="917"/>
      <c r="J1711" s="917"/>
      <c r="K1711" s="917"/>
      <c r="L1711" s="917"/>
      <c r="M1711" s="917"/>
      <c r="N1711" s="917"/>
      <c r="O1711" s="917"/>
      <c r="P1711" s="917"/>
      <c r="Q1711" s="917"/>
      <c r="R1711" s="917"/>
      <c r="S1711" s="917"/>
      <c r="T1711" s="917"/>
      <c r="U1711" s="918"/>
      <c r="V1711" s="916"/>
      <c r="W1711" s="917"/>
      <c r="X1711" s="917"/>
      <c r="Y1711" s="917"/>
      <c r="Z1711" s="917"/>
      <c r="AA1711" s="917"/>
      <c r="AB1711" s="917"/>
      <c r="AC1711" s="917"/>
      <c r="AD1711" s="917"/>
      <c r="AE1711" s="917"/>
      <c r="AF1711" s="917"/>
      <c r="AG1711" s="917"/>
      <c r="AH1711" s="917"/>
      <c r="AI1711" s="917"/>
      <c r="AJ1711" s="917"/>
      <c r="AK1711" s="917"/>
      <c r="AL1711" s="917"/>
      <c r="AM1711" s="917"/>
      <c r="AN1711" s="917"/>
      <c r="AO1711" s="918"/>
      <c r="AP1711" s="935" t="s">
        <v>992</v>
      </c>
      <c r="AQ1711" s="936"/>
      <c r="AR1711" s="936"/>
      <c r="AS1711" s="937"/>
      <c r="AT1711" s="938"/>
      <c r="AU1711" s="939"/>
      <c r="AV1711" s="939"/>
      <c r="AW1711" s="940"/>
    </row>
    <row r="1712" spans="1:49" ht="14.25" hidden="1" customHeight="1">
      <c r="A1712" s="931"/>
      <c r="B1712" s="916"/>
      <c r="C1712" s="917"/>
      <c r="D1712" s="917"/>
      <c r="E1712" s="917"/>
      <c r="F1712" s="917"/>
      <c r="G1712" s="917"/>
      <c r="H1712" s="917"/>
      <c r="I1712" s="917"/>
      <c r="J1712" s="917"/>
      <c r="K1712" s="917"/>
      <c r="L1712" s="917"/>
      <c r="M1712" s="917"/>
      <c r="N1712" s="917"/>
      <c r="O1712" s="917"/>
      <c r="P1712" s="917"/>
      <c r="Q1712" s="917"/>
      <c r="R1712" s="917"/>
      <c r="S1712" s="917"/>
      <c r="T1712" s="917"/>
      <c r="U1712" s="918"/>
      <c r="V1712" s="916"/>
      <c r="W1712" s="917"/>
      <c r="X1712" s="917"/>
      <c r="Y1712" s="917"/>
      <c r="Z1712" s="917"/>
      <c r="AA1712" s="917"/>
      <c r="AB1712" s="917"/>
      <c r="AC1712" s="917"/>
      <c r="AD1712" s="917"/>
      <c r="AE1712" s="917"/>
      <c r="AF1712" s="917"/>
      <c r="AG1712" s="917"/>
      <c r="AH1712" s="917"/>
      <c r="AI1712" s="917"/>
      <c r="AJ1712" s="917"/>
      <c r="AK1712" s="917"/>
      <c r="AL1712" s="917"/>
      <c r="AM1712" s="917"/>
      <c r="AN1712" s="917"/>
      <c r="AO1712" s="918"/>
      <c r="AP1712" s="935"/>
      <c r="AQ1712" s="936"/>
      <c r="AR1712" s="936"/>
      <c r="AS1712" s="937"/>
      <c r="AT1712" s="941"/>
      <c r="AU1712" s="942"/>
      <c r="AV1712" s="942"/>
      <c r="AW1712" s="943"/>
    </row>
    <row r="1713" spans="1:49" ht="14.25" hidden="1" customHeight="1">
      <c r="A1713" s="931"/>
      <c r="B1713" s="916"/>
      <c r="C1713" s="917"/>
      <c r="D1713" s="917"/>
      <c r="E1713" s="917"/>
      <c r="F1713" s="917"/>
      <c r="G1713" s="917"/>
      <c r="H1713" s="917"/>
      <c r="I1713" s="917"/>
      <c r="J1713" s="917"/>
      <c r="K1713" s="917"/>
      <c r="L1713" s="917"/>
      <c r="M1713" s="917"/>
      <c r="N1713" s="917"/>
      <c r="O1713" s="917"/>
      <c r="P1713" s="917"/>
      <c r="Q1713" s="917"/>
      <c r="R1713" s="917"/>
      <c r="S1713" s="917"/>
      <c r="T1713" s="917"/>
      <c r="U1713" s="918"/>
      <c r="V1713" s="916"/>
      <c r="W1713" s="917"/>
      <c r="X1713" s="917"/>
      <c r="Y1713" s="917"/>
      <c r="Z1713" s="917"/>
      <c r="AA1713" s="917"/>
      <c r="AB1713" s="917"/>
      <c r="AC1713" s="917"/>
      <c r="AD1713" s="917"/>
      <c r="AE1713" s="917"/>
      <c r="AF1713" s="917"/>
      <c r="AG1713" s="917"/>
      <c r="AH1713" s="917"/>
      <c r="AI1713" s="917"/>
      <c r="AJ1713" s="917"/>
      <c r="AK1713" s="917"/>
      <c r="AL1713" s="917"/>
      <c r="AM1713" s="917"/>
      <c r="AN1713" s="917"/>
      <c r="AO1713" s="918"/>
      <c r="AP1713" s="944" t="s">
        <v>993</v>
      </c>
      <c r="AQ1713" s="945"/>
      <c r="AR1713" s="945"/>
      <c r="AS1713" s="945"/>
      <c r="AT1713" s="938"/>
      <c r="AU1713" s="939"/>
      <c r="AV1713" s="939"/>
      <c r="AW1713" s="940"/>
    </row>
    <row r="1714" spans="1:49" ht="14.25" hidden="1" customHeight="1">
      <c r="A1714" s="931"/>
      <c r="B1714" s="916"/>
      <c r="C1714" s="917"/>
      <c r="D1714" s="917"/>
      <c r="E1714" s="917"/>
      <c r="F1714" s="917"/>
      <c r="G1714" s="917"/>
      <c r="H1714" s="917"/>
      <c r="I1714" s="917"/>
      <c r="J1714" s="917"/>
      <c r="K1714" s="917"/>
      <c r="L1714" s="917"/>
      <c r="M1714" s="917"/>
      <c r="N1714" s="917"/>
      <c r="O1714" s="917"/>
      <c r="P1714" s="917"/>
      <c r="Q1714" s="917"/>
      <c r="R1714" s="917"/>
      <c r="S1714" s="917"/>
      <c r="T1714" s="917"/>
      <c r="U1714" s="918"/>
      <c r="V1714" s="916"/>
      <c r="W1714" s="917"/>
      <c r="X1714" s="917"/>
      <c r="Y1714" s="917"/>
      <c r="Z1714" s="917"/>
      <c r="AA1714" s="917"/>
      <c r="AB1714" s="917"/>
      <c r="AC1714" s="917"/>
      <c r="AD1714" s="917"/>
      <c r="AE1714" s="917"/>
      <c r="AF1714" s="917"/>
      <c r="AG1714" s="917"/>
      <c r="AH1714" s="917"/>
      <c r="AI1714" s="917"/>
      <c r="AJ1714" s="917"/>
      <c r="AK1714" s="917"/>
      <c r="AL1714" s="917"/>
      <c r="AM1714" s="917"/>
      <c r="AN1714" s="917"/>
      <c r="AO1714" s="918"/>
      <c r="AP1714" s="944"/>
      <c r="AQ1714" s="945"/>
      <c r="AR1714" s="945"/>
      <c r="AS1714" s="945"/>
      <c r="AT1714" s="941"/>
      <c r="AU1714" s="942"/>
      <c r="AV1714" s="942"/>
      <c r="AW1714" s="943"/>
    </row>
    <row r="1715" spans="1:49" ht="14.25" hidden="1" customHeight="1">
      <c r="A1715" s="931"/>
      <c r="B1715" s="919"/>
      <c r="C1715" s="920"/>
      <c r="D1715" s="920"/>
      <c r="E1715" s="920"/>
      <c r="F1715" s="920"/>
      <c r="G1715" s="920"/>
      <c r="H1715" s="920"/>
      <c r="I1715" s="920"/>
      <c r="J1715" s="920"/>
      <c r="K1715" s="920"/>
      <c r="L1715" s="920"/>
      <c r="M1715" s="920"/>
      <c r="N1715" s="920"/>
      <c r="O1715" s="920"/>
      <c r="P1715" s="920"/>
      <c r="Q1715" s="920"/>
      <c r="R1715" s="920"/>
      <c r="S1715" s="920"/>
      <c r="T1715" s="920"/>
      <c r="U1715" s="921"/>
      <c r="V1715" s="919"/>
      <c r="W1715" s="920"/>
      <c r="X1715" s="920"/>
      <c r="Y1715" s="920"/>
      <c r="Z1715" s="920"/>
      <c r="AA1715" s="920"/>
      <c r="AB1715" s="920"/>
      <c r="AC1715" s="920"/>
      <c r="AD1715" s="920"/>
      <c r="AE1715" s="920"/>
      <c r="AF1715" s="920"/>
      <c r="AG1715" s="920"/>
      <c r="AH1715" s="920"/>
      <c r="AI1715" s="920"/>
      <c r="AJ1715" s="920"/>
      <c r="AK1715" s="920"/>
      <c r="AL1715" s="920"/>
      <c r="AM1715" s="920"/>
      <c r="AN1715" s="920"/>
      <c r="AO1715" s="921"/>
      <c r="AP1715" s="946" t="str">
        <f t="array" aca="1" ref="AP1715" ca="1">IF(RepairsPhotoIdentifier241="","",IF(INDIRECT("PropertyInspectionCatagoryPhoto"&amp;RIGHT("0"&amp;RepairsPhotoIdentifier241,2))="","",INDIRECT("PropertyInspectionCatagoryPhoto"&amp;RIGHT("0"&amp;RepairsPhotoIdentifier241,2))))</f>
        <v/>
      </c>
      <c r="AQ1715" s="962"/>
      <c r="AR1715" s="962"/>
      <c r="AS1715" s="962"/>
      <c r="AT1715" s="962"/>
      <c r="AU1715" s="962"/>
      <c r="AV1715" s="962"/>
      <c r="AW1715" s="963"/>
    </row>
    <row r="1716" spans="1:49" ht="14.25" hidden="1" customHeight="1">
      <c r="A1716" s="931">
        <v>242</v>
      </c>
      <c r="B1716" s="913"/>
      <c r="C1716" s="914"/>
      <c r="D1716" s="914"/>
      <c r="E1716" s="914"/>
      <c r="F1716" s="914"/>
      <c r="G1716" s="914"/>
      <c r="H1716" s="914"/>
      <c r="I1716" s="914"/>
      <c r="J1716" s="914"/>
      <c r="K1716" s="914"/>
      <c r="L1716" s="914"/>
      <c r="M1716" s="914"/>
      <c r="N1716" s="914"/>
      <c r="O1716" s="914"/>
      <c r="P1716" s="914"/>
      <c r="Q1716" s="914"/>
      <c r="R1716" s="914"/>
      <c r="S1716" s="914"/>
      <c r="T1716" s="914"/>
      <c r="U1716" s="915"/>
      <c r="V1716" s="913"/>
      <c r="W1716" s="914"/>
      <c r="X1716" s="914"/>
      <c r="Y1716" s="914"/>
      <c r="Z1716" s="914"/>
      <c r="AA1716" s="914"/>
      <c r="AB1716" s="914"/>
      <c r="AC1716" s="914"/>
      <c r="AD1716" s="914"/>
      <c r="AE1716" s="914"/>
      <c r="AF1716" s="914"/>
      <c r="AG1716" s="914"/>
      <c r="AH1716" s="914"/>
      <c r="AI1716" s="914"/>
      <c r="AJ1716" s="914"/>
      <c r="AK1716" s="914"/>
      <c r="AL1716" s="914"/>
      <c r="AM1716" s="914"/>
      <c r="AN1716" s="914"/>
      <c r="AO1716" s="915"/>
      <c r="AP1716" s="450" t="s">
        <v>990</v>
      </c>
      <c r="AQ1716" s="451"/>
      <c r="AR1716" s="451"/>
      <c r="AS1716" s="452"/>
      <c r="AT1716" s="932"/>
      <c r="AU1716" s="933"/>
      <c r="AV1716" s="933"/>
      <c r="AW1716" s="934"/>
    </row>
    <row r="1717" spans="1:49" ht="14.25" hidden="1" customHeight="1">
      <c r="A1717" s="931"/>
      <c r="B1717" s="916"/>
      <c r="C1717" s="917"/>
      <c r="D1717" s="917"/>
      <c r="E1717" s="917"/>
      <c r="F1717" s="917"/>
      <c r="G1717" s="917"/>
      <c r="H1717" s="917"/>
      <c r="I1717" s="917"/>
      <c r="J1717" s="917"/>
      <c r="K1717" s="917"/>
      <c r="L1717" s="917"/>
      <c r="M1717" s="917"/>
      <c r="N1717" s="917"/>
      <c r="O1717" s="917"/>
      <c r="P1717" s="917"/>
      <c r="Q1717" s="917"/>
      <c r="R1717" s="917"/>
      <c r="S1717" s="917"/>
      <c r="T1717" s="917"/>
      <c r="U1717" s="918"/>
      <c r="V1717" s="916"/>
      <c r="W1717" s="917"/>
      <c r="X1717" s="917"/>
      <c r="Y1717" s="917"/>
      <c r="Z1717" s="917"/>
      <c r="AA1717" s="917"/>
      <c r="AB1717" s="917"/>
      <c r="AC1717" s="917"/>
      <c r="AD1717" s="917"/>
      <c r="AE1717" s="917"/>
      <c r="AF1717" s="917"/>
      <c r="AG1717" s="917"/>
      <c r="AH1717" s="917"/>
      <c r="AI1717" s="917"/>
      <c r="AJ1717" s="917"/>
      <c r="AK1717" s="917"/>
      <c r="AL1717" s="917"/>
      <c r="AM1717" s="917"/>
      <c r="AN1717" s="917"/>
      <c r="AO1717" s="918"/>
      <c r="AP1717" s="453" t="s">
        <v>991</v>
      </c>
      <c r="AQ1717" s="262"/>
      <c r="AR1717" s="262"/>
      <c r="AS1717" s="262"/>
      <c r="AT1717" s="910"/>
      <c r="AU1717" s="911"/>
      <c r="AV1717" s="911"/>
      <c r="AW1717" s="912"/>
    </row>
    <row r="1718" spans="1:49" ht="14.25" hidden="1" customHeight="1">
      <c r="A1718" s="931"/>
      <c r="B1718" s="916"/>
      <c r="C1718" s="917"/>
      <c r="D1718" s="917"/>
      <c r="E1718" s="917"/>
      <c r="F1718" s="917"/>
      <c r="G1718" s="917"/>
      <c r="H1718" s="917"/>
      <c r="I1718" s="917"/>
      <c r="J1718" s="917"/>
      <c r="K1718" s="917"/>
      <c r="L1718" s="917"/>
      <c r="M1718" s="917"/>
      <c r="N1718" s="917"/>
      <c r="O1718" s="917"/>
      <c r="P1718" s="917"/>
      <c r="Q1718" s="917"/>
      <c r="R1718" s="917"/>
      <c r="S1718" s="917"/>
      <c r="T1718" s="917"/>
      <c r="U1718" s="918"/>
      <c r="V1718" s="916"/>
      <c r="W1718" s="917"/>
      <c r="X1718" s="917"/>
      <c r="Y1718" s="917"/>
      <c r="Z1718" s="917"/>
      <c r="AA1718" s="917"/>
      <c r="AB1718" s="917"/>
      <c r="AC1718" s="917"/>
      <c r="AD1718" s="917"/>
      <c r="AE1718" s="917"/>
      <c r="AF1718" s="917"/>
      <c r="AG1718" s="917"/>
      <c r="AH1718" s="917"/>
      <c r="AI1718" s="917"/>
      <c r="AJ1718" s="917"/>
      <c r="AK1718" s="917"/>
      <c r="AL1718" s="917"/>
      <c r="AM1718" s="917"/>
      <c r="AN1718" s="917"/>
      <c r="AO1718" s="918"/>
      <c r="AP1718" s="935" t="s">
        <v>992</v>
      </c>
      <c r="AQ1718" s="936"/>
      <c r="AR1718" s="936"/>
      <c r="AS1718" s="937"/>
      <c r="AT1718" s="938"/>
      <c r="AU1718" s="939"/>
      <c r="AV1718" s="939"/>
      <c r="AW1718" s="940"/>
    </row>
    <row r="1719" spans="1:49" ht="14.25" hidden="1" customHeight="1">
      <c r="A1719" s="931"/>
      <c r="B1719" s="916"/>
      <c r="C1719" s="917"/>
      <c r="D1719" s="917"/>
      <c r="E1719" s="917"/>
      <c r="F1719" s="917"/>
      <c r="G1719" s="917"/>
      <c r="H1719" s="917"/>
      <c r="I1719" s="917"/>
      <c r="J1719" s="917"/>
      <c r="K1719" s="917"/>
      <c r="L1719" s="917"/>
      <c r="M1719" s="917"/>
      <c r="N1719" s="917"/>
      <c r="O1719" s="917"/>
      <c r="P1719" s="917"/>
      <c r="Q1719" s="917"/>
      <c r="R1719" s="917"/>
      <c r="S1719" s="917"/>
      <c r="T1719" s="917"/>
      <c r="U1719" s="918"/>
      <c r="V1719" s="916"/>
      <c r="W1719" s="917"/>
      <c r="X1719" s="917"/>
      <c r="Y1719" s="917"/>
      <c r="Z1719" s="917"/>
      <c r="AA1719" s="917"/>
      <c r="AB1719" s="917"/>
      <c r="AC1719" s="917"/>
      <c r="AD1719" s="917"/>
      <c r="AE1719" s="917"/>
      <c r="AF1719" s="917"/>
      <c r="AG1719" s="917"/>
      <c r="AH1719" s="917"/>
      <c r="AI1719" s="917"/>
      <c r="AJ1719" s="917"/>
      <c r="AK1719" s="917"/>
      <c r="AL1719" s="917"/>
      <c r="AM1719" s="917"/>
      <c r="AN1719" s="917"/>
      <c r="AO1719" s="918"/>
      <c r="AP1719" s="935"/>
      <c r="AQ1719" s="936"/>
      <c r="AR1719" s="936"/>
      <c r="AS1719" s="937"/>
      <c r="AT1719" s="941"/>
      <c r="AU1719" s="942"/>
      <c r="AV1719" s="942"/>
      <c r="AW1719" s="943"/>
    </row>
    <row r="1720" spans="1:49" ht="14.25" hidden="1" customHeight="1">
      <c r="A1720" s="931"/>
      <c r="B1720" s="916"/>
      <c r="C1720" s="917"/>
      <c r="D1720" s="917"/>
      <c r="E1720" s="917"/>
      <c r="F1720" s="917"/>
      <c r="G1720" s="917"/>
      <c r="H1720" s="917"/>
      <c r="I1720" s="917"/>
      <c r="J1720" s="917"/>
      <c r="K1720" s="917"/>
      <c r="L1720" s="917"/>
      <c r="M1720" s="917"/>
      <c r="N1720" s="917"/>
      <c r="O1720" s="917"/>
      <c r="P1720" s="917"/>
      <c r="Q1720" s="917"/>
      <c r="R1720" s="917"/>
      <c r="S1720" s="917"/>
      <c r="T1720" s="917"/>
      <c r="U1720" s="918"/>
      <c r="V1720" s="916"/>
      <c r="W1720" s="917"/>
      <c r="X1720" s="917"/>
      <c r="Y1720" s="917"/>
      <c r="Z1720" s="917"/>
      <c r="AA1720" s="917"/>
      <c r="AB1720" s="917"/>
      <c r="AC1720" s="917"/>
      <c r="AD1720" s="917"/>
      <c r="AE1720" s="917"/>
      <c r="AF1720" s="917"/>
      <c r="AG1720" s="917"/>
      <c r="AH1720" s="917"/>
      <c r="AI1720" s="917"/>
      <c r="AJ1720" s="917"/>
      <c r="AK1720" s="917"/>
      <c r="AL1720" s="917"/>
      <c r="AM1720" s="917"/>
      <c r="AN1720" s="917"/>
      <c r="AO1720" s="918"/>
      <c r="AP1720" s="944" t="s">
        <v>993</v>
      </c>
      <c r="AQ1720" s="945"/>
      <c r="AR1720" s="945"/>
      <c r="AS1720" s="945"/>
      <c r="AT1720" s="938"/>
      <c r="AU1720" s="939"/>
      <c r="AV1720" s="939"/>
      <c r="AW1720" s="940"/>
    </row>
    <row r="1721" spans="1:49" ht="14.25" hidden="1" customHeight="1">
      <c r="A1721" s="931"/>
      <c r="B1721" s="916"/>
      <c r="C1721" s="917"/>
      <c r="D1721" s="917"/>
      <c r="E1721" s="917"/>
      <c r="F1721" s="917"/>
      <c r="G1721" s="917"/>
      <c r="H1721" s="917"/>
      <c r="I1721" s="917"/>
      <c r="J1721" s="917"/>
      <c r="K1721" s="917"/>
      <c r="L1721" s="917"/>
      <c r="M1721" s="917"/>
      <c r="N1721" s="917"/>
      <c r="O1721" s="917"/>
      <c r="P1721" s="917"/>
      <c r="Q1721" s="917"/>
      <c r="R1721" s="917"/>
      <c r="S1721" s="917"/>
      <c r="T1721" s="917"/>
      <c r="U1721" s="918"/>
      <c r="V1721" s="916"/>
      <c r="W1721" s="917"/>
      <c r="X1721" s="917"/>
      <c r="Y1721" s="917"/>
      <c r="Z1721" s="917"/>
      <c r="AA1721" s="917"/>
      <c r="AB1721" s="917"/>
      <c r="AC1721" s="917"/>
      <c r="AD1721" s="917"/>
      <c r="AE1721" s="917"/>
      <c r="AF1721" s="917"/>
      <c r="AG1721" s="917"/>
      <c r="AH1721" s="917"/>
      <c r="AI1721" s="917"/>
      <c r="AJ1721" s="917"/>
      <c r="AK1721" s="917"/>
      <c r="AL1721" s="917"/>
      <c r="AM1721" s="917"/>
      <c r="AN1721" s="917"/>
      <c r="AO1721" s="918"/>
      <c r="AP1721" s="944"/>
      <c r="AQ1721" s="945"/>
      <c r="AR1721" s="945"/>
      <c r="AS1721" s="945"/>
      <c r="AT1721" s="941"/>
      <c r="AU1721" s="942"/>
      <c r="AV1721" s="942"/>
      <c r="AW1721" s="943"/>
    </row>
    <row r="1722" spans="1:49" ht="14.25" hidden="1" customHeight="1">
      <c r="A1722" s="931"/>
      <c r="B1722" s="919"/>
      <c r="C1722" s="920"/>
      <c r="D1722" s="920"/>
      <c r="E1722" s="920"/>
      <c r="F1722" s="920"/>
      <c r="G1722" s="920"/>
      <c r="H1722" s="920"/>
      <c r="I1722" s="920"/>
      <c r="J1722" s="920"/>
      <c r="K1722" s="920"/>
      <c r="L1722" s="920"/>
      <c r="M1722" s="920"/>
      <c r="N1722" s="920"/>
      <c r="O1722" s="920"/>
      <c r="P1722" s="920"/>
      <c r="Q1722" s="920"/>
      <c r="R1722" s="920"/>
      <c r="S1722" s="920"/>
      <c r="T1722" s="920"/>
      <c r="U1722" s="921"/>
      <c r="V1722" s="919"/>
      <c r="W1722" s="920"/>
      <c r="X1722" s="920"/>
      <c r="Y1722" s="920"/>
      <c r="Z1722" s="920"/>
      <c r="AA1722" s="920"/>
      <c r="AB1722" s="920"/>
      <c r="AC1722" s="920"/>
      <c r="AD1722" s="920"/>
      <c r="AE1722" s="920"/>
      <c r="AF1722" s="920"/>
      <c r="AG1722" s="920"/>
      <c r="AH1722" s="920"/>
      <c r="AI1722" s="920"/>
      <c r="AJ1722" s="920"/>
      <c r="AK1722" s="920"/>
      <c r="AL1722" s="920"/>
      <c r="AM1722" s="920"/>
      <c r="AN1722" s="920"/>
      <c r="AO1722" s="921"/>
      <c r="AP1722" s="946" t="str">
        <f t="array" aca="1" ref="AP1722" ca="1">IF(RepairsPhotoIdentifier242="","",IF(INDIRECT("PropertyInspectionCatagoryPhoto"&amp;RIGHT("0"&amp;RepairsPhotoIdentifier242,2))="","",INDIRECT("PropertyInspectionCatagoryPhoto"&amp;RIGHT("0"&amp;RepairsPhotoIdentifier242,2))))</f>
        <v/>
      </c>
      <c r="AQ1722" s="962"/>
      <c r="AR1722" s="962"/>
      <c r="AS1722" s="962"/>
      <c r="AT1722" s="962"/>
      <c r="AU1722" s="962"/>
      <c r="AV1722" s="962"/>
      <c r="AW1722" s="963"/>
    </row>
    <row r="1723" spans="1:49" ht="14.25" hidden="1" customHeight="1">
      <c r="A1723" s="931">
        <v>243</v>
      </c>
      <c r="B1723" s="913"/>
      <c r="C1723" s="914"/>
      <c r="D1723" s="914"/>
      <c r="E1723" s="914"/>
      <c r="F1723" s="914"/>
      <c r="G1723" s="914"/>
      <c r="H1723" s="914"/>
      <c r="I1723" s="914"/>
      <c r="J1723" s="914"/>
      <c r="K1723" s="914"/>
      <c r="L1723" s="914"/>
      <c r="M1723" s="914"/>
      <c r="N1723" s="914"/>
      <c r="O1723" s="914"/>
      <c r="P1723" s="914"/>
      <c r="Q1723" s="914"/>
      <c r="R1723" s="914"/>
      <c r="S1723" s="914"/>
      <c r="T1723" s="914"/>
      <c r="U1723" s="915"/>
      <c r="V1723" s="913"/>
      <c r="W1723" s="914"/>
      <c r="X1723" s="914"/>
      <c r="Y1723" s="914"/>
      <c r="Z1723" s="914"/>
      <c r="AA1723" s="914"/>
      <c r="AB1723" s="914"/>
      <c r="AC1723" s="914"/>
      <c r="AD1723" s="914"/>
      <c r="AE1723" s="914"/>
      <c r="AF1723" s="914"/>
      <c r="AG1723" s="914"/>
      <c r="AH1723" s="914"/>
      <c r="AI1723" s="914"/>
      <c r="AJ1723" s="914"/>
      <c r="AK1723" s="914"/>
      <c r="AL1723" s="914"/>
      <c r="AM1723" s="914"/>
      <c r="AN1723" s="914"/>
      <c r="AO1723" s="915"/>
      <c r="AP1723" s="450" t="s">
        <v>990</v>
      </c>
      <c r="AQ1723" s="451"/>
      <c r="AR1723" s="451"/>
      <c r="AS1723" s="452"/>
      <c r="AT1723" s="932"/>
      <c r="AU1723" s="933"/>
      <c r="AV1723" s="933"/>
      <c r="AW1723" s="934"/>
    </row>
    <row r="1724" spans="1:49" ht="14.25" hidden="1" customHeight="1">
      <c r="A1724" s="931"/>
      <c r="B1724" s="916"/>
      <c r="C1724" s="917"/>
      <c r="D1724" s="917"/>
      <c r="E1724" s="917"/>
      <c r="F1724" s="917"/>
      <c r="G1724" s="917"/>
      <c r="H1724" s="917"/>
      <c r="I1724" s="917"/>
      <c r="J1724" s="917"/>
      <c r="K1724" s="917"/>
      <c r="L1724" s="917"/>
      <c r="M1724" s="917"/>
      <c r="N1724" s="917"/>
      <c r="O1724" s="917"/>
      <c r="P1724" s="917"/>
      <c r="Q1724" s="917"/>
      <c r="R1724" s="917"/>
      <c r="S1724" s="917"/>
      <c r="T1724" s="917"/>
      <c r="U1724" s="918"/>
      <c r="V1724" s="916"/>
      <c r="W1724" s="917"/>
      <c r="X1724" s="917"/>
      <c r="Y1724" s="917"/>
      <c r="Z1724" s="917"/>
      <c r="AA1724" s="917"/>
      <c r="AB1724" s="917"/>
      <c r="AC1724" s="917"/>
      <c r="AD1724" s="917"/>
      <c r="AE1724" s="917"/>
      <c r="AF1724" s="917"/>
      <c r="AG1724" s="917"/>
      <c r="AH1724" s="917"/>
      <c r="AI1724" s="917"/>
      <c r="AJ1724" s="917"/>
      <c r="AK1724" s="917"/>
      <c r="AL1724" s="917"/>
      <c r="AM1724" s="917"/>
      <c r="AN1724" s="917"/>
      <c r="AO1724" s="918"/>
      <c r="AP1724" s="453" t="s">
        <v>994</v>
      </c>
      <c r="AQ1724" s="262"/>
      <c r="AR1724" s="262"/>
      <c r="AS1724" s="262"/>
      <c r="AT1724" s="910"/>
      <c r="AU1724" s="911"/>
      <c r="AV1724" s="911"/>
      <c r="AW1724" s="912"/>
    </row>
    <row r="1725" spans="1:49" ht="14.25" hidden="1" customHeight="1">
      <c r="A1725" s="931"/>
      <c r="B1725" s="916"/>
      <c r="C1725" s="917"/>
      <c r="D1725" s="917"/>
      <c r="E1725" s="917"/>
      <c r="F1725" s="917"/>
      <c r="G1725" s="917"/>
      <c r="H1725" s="917"/>
      <c r="I1725" s="917"/>
      <c r="J1725" s="917"/>
      <c r="K1725" s="917"/>
      <c r="L1725" s="917"/>
      <c r="M1725" s="917"/>
      <c r="N1725" s="917"/>
      <c r="O1725" s="917"/>
      <c r="P1725" s="917"/>
      <c r="Q1725" s="917"/>
      <c r="R1725" s="917"/>
      <c r="S1725" s="917"/>
      <c r="T1725" s="917"/>
      <c r="U1725" s="918"/>
      <c r="V1725" s="916"/>
      <c r="W1725" s="917"/>
      <c r="X1725" s="917"/>
      <c r="Y1725" s="917"/>
      <c r="Z1725" s="917"/>
      <c r="AA1725" s="917"/>
      <c r="AB1725" s="917"/>
      <c r="AC1725" s="917"/>
      <c r="AD1725" s="917"/>
      <c r="AE1725" s="917"/>
      <c r="AF1725" s="917"/>
      <c r="AG1725" s="917"/>
      <c r="AH1725" s="917"/>
      <c r="AI1725" s="917"/>
      <c r="AJ1725" s="917"/>
      <c r="AK1725" s="917"/>
      <c r="AL1725" s="917"/>
      <c r="AM1725" s="917"/>
      <c r="AN1725" s="917"/>
      <c r="AO1725" s="918"/>
      <c r="AP1725" s="935" t="s">
        <v>992</v>
      </c>
      <c r="AQ1725" s="936"/>
      <c r="AR1725" s="936"/>
      <c r="AS1725" s="937"/>
      <c r="AT1725" s="938"/>
      <c r="AU1725" s="939"/>
      <c r="AV1725" s="939"/>
      <c r="AW1725" s="940"/>
    </row>
    <row r="1726" spans="1:49" ht="14.25" hidden="1" customHeight="1">
      <c r="A1726" s="931"/>
      <c r="B1726" s="916"/>
      <c r="C1726" s="917"/>
      <c r="D1726" s="917"/>
      <c r="E1726" s="917"/>
      <c r="F1726" s="917"/>
      <c r="G1726" s="917"/>
      <c r="H1726" s="917"/>
      <c r="I1726" s="917"/>
      <c r="J1726" s="917"/>
      <c r="K1726" s="917"/>
      <c r="L1726" s="917"/>
      <c r="M1726" s="917"/>
      <c r="N1726" s="917"/>
      <c r="O1726" s="917"/>
      <c r="P1726" s="917"/>
      <c r="Q1726" s="917"/>
      <c r="R1726" s="917"/>
      <c r="S1726" s="917"/>
      <c r="T1726" s="917"/>
      <c r="U1726" s="918"/>
      <c r="V1726" s="916"/>
      <c r="W1726" s="917"/>
      <c r="X1726" s="917"/>
      <c r="Y1726" s="917"/>
      <c r="Z1726" s="917"/>
      <c r="AA1726" s="917"/>
      <c r="AB1726" s="917"/>
      <c r="AC1726" s="917"/>
      <c r="AD1726" s="917"/>
      <c r="AE1726" s="917"/>
      <c r="AF1726" s="917"/>
      <c r="AG1726" s="917"/>
      <c r="AH1726" s="917"/>
      <c r="AI1726" s="917"/>
      <c r="AJ1726" s="917"/>
      <c r="AK1726" s="917"/>
      <c r="AL1726" s="917"/>
      <c r="AM1726" s="917"/>
      <c r="AN1726" s="917"/>
      <c r="AO1726" s="918"/>
      <c r="AP1726" s="935"/>
      <c r="AQ1726" s="936"/>
      <c r="AR1726" s="936"/>
      <c r="AS1726" s="937"/>
      <c r="AT1726" s="941"/>
      <c r="AU1726" s="942"/>
      <c r="AV1726" s="942"/>
      <c r="AW1726" s="943"/>
    </row>
    <row r="1727" spans="1:49" ht="14.25" hidden="1" customHeight="1">
      <c r="A1727" s="931"/>
      <c r="B1727" s="916"/>
      <c r="C1727" s="917"/>
      <c r="D1727" s="917"/>
      <c r="E1727" s="917"/>
      <c r="F1727" s="917"/>
      <c r="G1727" s="917"/>
      <c r="H1727" s="917"/>
      <c r="I1727" s="917"/>
      <c r="J1727" s="917"/>
      <c r="K1727" s="917"/>
      <c r="L1727" s="917"/>
      <c r="M1727" s="917"/>
      <c r="N1727" s="917"/>
      <c r="O1727" s="917"/>
      <c r="P1727" s="917"/>
      <c r="Q1727" s="917"/>
      <c r="R1727" s="917"/>
      <c r="S1727" s="917"/>
      <c r="T1727" s="917"/>
      <c r="U1727" s="918"/>
      <c r="V1727" s="916"/>
      <c r="W1727" s="917"/>
      <c r="X1727" s="917"/>
      <c r="Y1727" s="917"/>
      <c r="Z1727" s="917"/>
      <c r="AA1727" s="917"/>
      <c r="AB1727" s="917"/>
      <c r="AC1727" s="917"/>
      <c r="AD1727" s="917"/>
      <c r="AE1727" s="917"/>
      <c r="AF1727" s="917"/>
      <c r="AG1727" s="917"/>
      <c r="AH1727" s="917"/>
      <c r="AI1727" s="917"/>
      <c r="AJ1727" s="917"/>
      <c r="AK1727" s="917"/>
      <c r="AL1727" s="917"/>
      <c r="AM1727" s="917"/>
      <c r="AN1727" s="917"/>
      <c r="AO1727" s="918"/>
      <c r="AP1727" s="944" t="s">
        <v>993</v>
      </c>
      <c r="AQ1727" s="945"/>
      <c r="AR1727" s="945"/>
      <c r="AS1727" s="945"/>
      <c r="AT1727" s="938"/>
      <c r="AU1727" s="939"/>
      <c r="AV1727" s="939"/>
      <c r="AW1727" s="940"/>
    </row>
    <row r="1728" spans="1:49" ht="14.25" hidden="1" customHeight="1">
      <c r="A1728" s="931"/>
      <c r="B1728" s="916"/>
      <c r="C1728" s="917"/>
      <c r="D1728" s="917"/>
      <c r="E1728" s="917"/>
      <c r="F1728" s="917"/>
      <c r="G1728" s="917"/>
      <c r="H1728" s="917"/>
      <c r="I1728" s="917"/>
      <c r="J1728" s="917"/>
      <c r="K1728" s="917"/>
      <c r="L1728" s="917"/>
      <c r="M1728" s="917"/>
      <c r="N1728" s="917"/>
      <c r="O1728" s="917"/>
      <c r="P1728" s="917"/>
      <c r="Q1728" s="917"/>
      <c r="R1728" s="917"/>
      <c r="S1728" s="917"/>
      <c r="T1728" s="917"/>
      <c r="U1728" s="918"/>
      <c r="V1728" s="916"/>
      <c r="W1728" s="917"/>
      <c r="X1728" s="917"/>
      <c r="Y1728" s="917"/>
      <c r="Z1728" s="917"/>
      <c r="AA1728" s="917"/>
      <c r="AB1728" s="917"/>
      <c r="AC1728" s="917"/>
      <c r="AD1728" s="917"/>
      <c r="AE1728" s="917"/>
      <c r="AF1728" s="917"/>
      <c r="AG1728" s="917"/>
      <c r="AH1728" s="917"/>
      <c r="AI1728" s="917"/>
      <c r="AJ1728" s="917"/>
      <c r="AK1728" s="917"/>
      <c r="AL1728" s="917"/>
      <c r="AM1728" s="917"/>
      <c r="AN1728" s="917"/>
      <c r="AO1728" s="918"/>
      <c r="AP1728" s="944"/>
      <c r="AQ1728" s="945"/>
      <c r="AR1728" s="945"/>
      <c r="AS1728" s="945"/>
      <c r="AT1728" s="941"/>
      <c r="AU1728" s="942"/>
      <c r="AV1728" s="942"/>
      <c r="AW1728" s="943"/>
    </row>
    <row r="1729" spans="1:49" ht="14.25" hidden="1" customHeight="1">
      <c r="A1729" s="931"/>
      <c r="B1729" s="919"/>
      <c r="C1729" s="920"/>
      <c r="D1729" s="920"/>
      <c r="E1729" s="920"/>
      <c r="F1729" s="920"/>
      <c r="G1729" s="920"/>
      <c r="H1729" s="920"/>
      <c r="I1729" s="920"/>
      <c r="J1729" s="920"/>
      <c r="K1729" s="920"/>
      <c r="L1729" s="920"/>
      <c r="M1729" s="920"/>
      <c r="N1729" s="920"/>
      <c r="O1729" s="920"/>
      <c r="P1729" s="920"/>
      <c r="Q1729" s="920"/>
      <c r="R1729" s="920"/>
      <c r="S1729" s="920"/>
      <c r="T1729" s="920"/>
      <c r="U1729" s="921"/>
      <c r="V1729" s="919"/>
      <c r="W1729" s="920"/>
      <c r="X1729" s="920"/>
      <c r="Y1729" s="920"/>
      <c r="Z1729" s="920"/>
      <c r="AA1729" s="920"/>
      <c r="AB1729" s="920"/>
      <c r="AC1729" s="920"/>
      <c r="AD1729" s="920"/>
      <c r="AE1729" s="920"/>
      <c r="AF1729" s="920"/>
      <c r="AG1729" s="920"/>
      <c r="AH1729" s="920"/>
      <c r="AI1729" s="920"/>
      <c r="AJ1729" s="920"/>
      <c r="AK1729" s="920"/>
      <c r="AL1729" s="920"/>
      <c r="AM1729" s="920"/>
      <c r="AN1729" s="920"/>
      <c r="AO1729" s="921"/>
      <c r="AP1729" s="946" t="str">
        <f t="array" aca="1" ref="AP1729" ca="1">IF(RepairsPhotoIdentifier243="","",IF(INDIRECT("PropertyInspectionCatagoryPhoto"&amp;RIGHT("0"&amp;RepairsPhotoIdentifier243,2))="","",INDIRECT("PropertyInspectionCatagoryPhoto"&amp;RIGHT("0"&amp;RepairsPhotoIdentifier243,2))))</f>
        <v/>
      </c>
      <c r="AQ1729" s="962"/>
      <c r="AR1729" s="962"/>
      <c r="AS1729" s="962"/>
      <c r="AT1729" s="962"/>
      <c r="AU1729" s="962"/>
      <c r="AV1729" s="962"/>
      <c r="AW1729" s="963"/>
    </row>
    <row r="1730" spans="1:49" ht="14.25" hidden="1" customHeight="1">
      <c r="A1730" s="931">
        <v>244</v>
      </c>
      <c r="B1730" s="913"/>
      <c r="C1730" s="914"/>
      <c r="D1730" s="914"/>
      <c r="E1730" s="914"/>
      <c r="F1730" s="914"/>
      <c r="G1730" s="914"/>
      <c r="H1730" s="914"/>
      <c r="I1730" s="914"/>
      <c r="J1730" s="914"/>
      <c r="K1730" s="914"/>
      <c r="L1730" s="914"/>
      <c r="M1730" s="914"/>
      <c r="N1730" s="914"/>
      <c r="O1730" s="914"/>
      <c r="P1730" s="914"/>
      <c r="Q1730" s="914"/>
      <c r="R1730" s="914"/>
      <c r="S1730" s="914"/>
      <c r="T1730" s="914"/>
      <c r="U1730" s="915"/>
      <c r="V1730" s="913"/>
      <c r="W1730" s="914"/>
      <c r="X1730" s="914"/>
      <c r="Y1730" s="914"/>
      <c r="Z1730" s="914"/>
      <c r="AA1730" s="914"/>
      <c r="AB1730" s="914"/>
      <c r="AC1730" s="914"/>
      <c r="AD1730" s="914"/>
      <c r="AE1730" s="914"/>
      <c r="AF1730" s="914"/>
      <c r="AG1730" s="914"/>
      <c r="AH1730" s="914"/>
      <c r="AI1730" s="914"/>
      <c r="AJ1730" s="914"/>
      <c r="AK1730" s="914"/>
      <c r="AL1730" s="914"/>
      <c r="AM1730" s="914"/>
      <c r="AN1730" s="914"/>
      <c r="AO1730" s="915"/>
      <c r="AP1730" s="450" t="s">
        <v>990</v>
      </c>
      <c r="AQ1730" s="451"/>
      <c r="AR1730" s="451"/>
      <c r="AS1730" s="452"/>
      <c r="AT1730" s="932"/>
      <c r="AU1730" s="933"/>
      <c r="AV1730" s="933"/>
      <c r="AW1730" s="934"/>
    </row>
    <row r="1731" spans="1:49" ht="14.25" hidden="1" customHeight="1">
      <c r="A1731" s="931"/>
      <c r="B1731" s="916"/>
      <c r="C1731" s="917"/>
      <c r="D1731" s="917"/>
      <c r="E1731" s="917"/>
      <c r="F1731" s="917"/>
      <c r="G1731" s="917"/>
      <c r="H1731" s="917"/>
      <c r="I1731" s="917"/>
      <c r="J1731" s="917"/>
      <c r="K1731" s="917"/>
      <c r="L1731" s="917"/>
      <c r="M1731" s="917"/>
      <c r="N1731" s="917"/>
      <c r="O1731" s="917"/>
      <c r="P1731" s="917"/>
      <c r="Q1731" s="917"/>
      <c r="R1731" s="917"/>
      <c r="S1731" s="917"/>
      <c r="T1731" s="917"/>
      <c r="U1731" s="918"/>
      <c r="V1731" s="916"/>
      <c r="W1731" s="917"/>
      <c r="X1731" s="917"/>
      <c r="Y1731" s="917"/>
      <c r="Z1731" s="917"/>
      <c r="AA1731" s="917"/>
      <c r="AB1731" s="917"/>
      <c r="AC1731" s="917"/>
      <c r="AD1731" s="917"/>
      <c r="AE1731" s="917"/>
      <c r="AF1731" s="917"/>
      <c r="AG1731" s="917"/>
      <c r="AH1731" s="917"/>
      <c r="AI1731" s="917"/>
      <c r="AJ1731" s="917"/>
      <c r="AK1731" s="917"/>
      <c r="AL1731" s="917"/>
      <c r="AM1731" s="917"/>
      <c r="AN1731" s="917"/>
      <c r="AO1731" s="918"/>
      <c r="AP1731" s="453" t="s">
        <v>991</v>
      </c>
      <c r="AQ1731" s="262"/>
      <c r="AR1731" s="262"/>
      <c r="AS1731" s="262"/>
      <c r="AT1731" s="910"/>
      <c r="AU1731" s="911"/>
      <c r="AV1731" s="911"/>
      <c r="AW1731" s="912"/>
    </row>
    <row r="1732" spans="1:49" ht="14.25" hidden="1" customHeight="1">
      <c r="A1732" s="931"/>
      <c r="B1732" s="916"/>
      <c r="C1732" s="917"/>
      <c r="D1732" s="917"/>
      <c r="E1732" s="917"/>
      <c r="F1732" s="917"/>
      <c r="G1732" s="917"/>
      <c r="H1732" s="917"/>
      <c r="I1732" s="917"/>
      <c r="J1732" s="917"/>
      <c r="K1732" s="917"/>
      <c r="L1732" s="917"/>
      <c r="M1732" s="917"/>
      <c r="N1732" s="917"/>
      <c r="O1732" s="917"/>
      <c r="P1732" s="917"/>
      <c r="Q1732" s="917"/>
      <c r="R1732" s="917"/>
      <c r="S1732" s="917"/>
      <c r="T1732" s="917"/>
      <c r="U1732" s="918"/>
      <c r="V1732" s="916"/>
      <c r="W1732" s="917"/>
      <c r="X1732" s="917"/>
      <c r="Y1732" s="917"/>
      <c r="Z1732" s="917"/>
      <c r="AA1732" s="917"/>
      <c r="AB1732" s="917"/>
      <c r="AC1732" s="917"/>
      <c r="AD1732" s="917"/>
      <c r="AE1732" s="917"/>
      <c r="AF1732" s="917"/>
      <c r="AG1732" s="917"/>
      <c r="AH1732" s="917"/>
      <c r="AI1732" s="917"/>
      <c r="AJ1732" s="917"/>
      <c r="AK1732" s="917"/>
      <c r="AL1732" s="917"/>
      <c r="AM1732" s="917"/>
      <c r="AN1732" s="917"/>
      <c r="AO1732" s="918"/>
      <c r="AP1732" s="935" t="s">
        <v>992</v>
      </c>
      <c r="AQ1732" s="936"/>
      <c r="AR1732" s="936"/>
      <c r="AS1732" s="937"/>
      <c r="AT1732" s="938"/>
      <c r="AU1732" s="939"/>
      <c r="AV1732" s="939"/>
      <c r="AW1732" s="940"/>
    </row>
    <row r="1733" spans="1:49" ht="14.25" hidden="1" customHeight="1">
      <c r="A1733" s="931"/>
      <c r="B1733" s="916"/>
      <c r="C1733" s="917"/>
      <c r="D1733" s="917"/>
      <c r="E1733" s="917"/>
      <c r="F1733" s="917"/>
      <c r="G1733" s="917"/>
      <c r="H1733" s="917"/>
      <c r="I1733" s="917"/>
      <c r="J1733" s="917"/>
      <c r="K1733" s="917"/>
      <c r="L1733" s="917"/>
      <c r="M1733" s="917"/>
      <c r="N1733" s="917"/>
      <c r="O1733" s="917"/>
      <c r="P1733" s="917"/>
      <c r="Q1733" s="917"/>
      <c r="R1733" s="917"/>
      <c r="S1733" s="917"/>
      <c r="T1733" s="917"/>
      <c r="U1733" s="918"/>
      <c r="V1733" s="916"/>
      <c r="W1733" s="917"/>
      <c r="X1733" s="917"/>
      <c r="Y1733" s="917"/>
      <c r="Z1733" s="917"/>
      <c r="AA1733" s="917"/>
      <c r="AB1733" s="917"/>
      <c r="AC1733" s="917"/>
      <c r="AD1733" s="917"/>
      <c r="AE1733" s="917"/>
      <c r="AF1733" s="917"/>
      <c r="AG1733" s="917"/>
      <c r="AH1733" s="917"/>
      <c r="AI1733" s="917"/>
      <c r="AJ1733" s="917"/>
      <c r="AK1733" s="917"/>
      <c r="AL1733" s="917"/>
      <c r="AM1733" s="917"/>
      <c r="AN1733" s="917"/>
      <c r="AO1733" s="918"/>
      <c r="AP1733" s="935"/>
      <c r="AQ1733" s="936"/>
      <c r="AR1733" s="936"/>
      <c r="AS1733" s="937"/>
      <c r="AT1733" s="941"/>
      <c r="AU1733" s="942"/>
      <c r="AV1733" s="942"/>
      <c r="AW1733" s="943"/>
    </row>
    <row r="1734" spans="1:49" ht="14.25" hidden="1" customHeight="1">
      <c r="A1734" s="931"/>
      <c r="B1734" s="916"/>
      <c r="C1734" s="917"/>
      <c r="D1734" s="917"/>
      <c r="E1734" s="917"/>
      <c r="F1734" s="917"/>
      <c r="G1734" s="917"/>
      <c r="H1734" s="917"/>
      <c r="I1734" s="917"/>
      <c r="J1734" s="917"/>
      <c r="K1734" s="917"/>
      <c r="L1734" s="917"/>
      <c r="M1734" s="917"/>
      <c r="N1734" s="917"/>
      <c r="O1734" s="917"/>
      <c r="P1734" s="917"/>
      <c r="Q1734" s="917"/>
      <c r="R1734" s="917"/>
      <c r="S1734" s="917"/>
      <c r="T1734" s="917"/>
      <c r="U1734" s="918"/>
      <c r="V1734" s="916"/>
      <c r="W1734" s="917"/>
      <c r="X1734" s="917"/>
      <c r="Y1734" s="917"/>
      <c r="Z1734" s="917"/>
      <c r="AA1734" s="917"/>
      <c r="AB1734" s="917"/>
      <c r="AC1734" s="917"/>
      <c r="AD1734" s="917"/>
      <c r="AE1734" s="917"/>
      <c r="AF1734" s="917"/>
      <c r="AG1734" s="917"/>
      <c r="AH1734" s="917"/>
      <c r="AI1734" s="917"/>
      <c r="AJ1734" s="917"/>
      <c r="AK1734" s="917"/>
      <c r="AL1734" s="917"/>
      <c r="AM1734" s="917"/>
      <c r="AN1734" s="917"/>
      <c r="AO1734" s="918"/>
      <c r="AP1734" s="944" t="s">
        <v>993</v>
      </c>
      <c r="AQ1734" s="945"/>
      <c r="AR1734" s="945"/>
      <c r="AS1734" s="945"/>
      <c r="AT1734" s="938"/>
      <c r="AU1734" s="939"/>
      <c r="AV1734" s="939"/>
      <c r="AW1734" s="940"/>
    </row>
    <row r="1735" spans="1:49" ht="14.25" hidden="1" customHeight="1">
      <c r="A1735" s="931"/>
      <c r="B1735" s="916"/>
      <c r="C1735" s="917"/>
      <c r="D1735" s="917"/>
      <c r="E1735" s="917"/>
      <c r="F1735" s="917"/>
      <c r="G1735" s="917"/>
      <c r="H1735" s="917"/>
      <c r="I1735" s="917"/>
      <c r="J1735" s="917"/>
      <c r="K1735" s="917"/>
      <c r="L1735" s="917"/>
      <c r="M1735" s="917"/>
      <c r="N1735" s="917"/>
      <c r="O1735" s="917"/>
      <c r="P1735" s="917"/>
      <c r="Q1735" s="917"/>
      <c r="R1735" s="917"/>
      <c r="S1735" s="917"/>
      <c r="T1735" s="917"/>
      <c r="U1735" s="918"/>
      <c r="V1735" s="916"/>
      <c r="W1735" s="917"/>
      <c r="X1735" s="917"/>
      <c r="Y1735" s="917"/>
      <c r="Z1735" s="917"/>
      <c r="AA1735" s="917"/>
      <c r="AB1735" s="917"/>
      <c r="AC1735" s="917"/>
      <c r="AD1735" s="917"/>
      <c r="AE1735" s="917"/>
      <c r="AF1735" s="917"/>
      <c r="AG1735" s="917"/>
      <c r="AH1735" s="917"/>
      <c r="AI1735" s="917"/>
      <c r="AJ1735" s="917"/>
      <c r="AK1735" s="917"/>
      <c r="AL1735" s="917"/>
      <c r="AM1735" s="917"/>
      <c r="AN1735" s="917"/>
      <c r="AO1735" s="918"/>
      <c r="AP1735" s="944"/>
      <c r="AQ1735" s="945"/>
      <c r="AR1735" s="945"/>
      <c r="AS1735" s="945"/>
      <c r="AT1735" s="941"/>
      <c r="AU1735" s="942"/>
      <c r="AV1735" s="942"/>
      <c r="AW1735" s="943"/>
    </row>
    <row r="1736" spans="1:49" ht="14.25" hidden="1" customHeight="1">
      <c r="A1736" s="931"/>
      <c r="B1736" s="919"/>
      <c r="C1736" s="920"/>
      <c r="D1736" s="920"/>
      <c r="E1736" s="920"/>
      <c r="F1736" s="920"/>
      <c r="G1736" s="920"/>
      <c r="H1736" s="920"/>
      <c r="I1736" s="920"/>
      <c r="J1736" s="920"/>
      <c r="K1736" s="920"/>
      <c r="L1736" s="920"/>
      <c r="M1736" s="920"/>
      <c r="N1736" s="920"/>
      <c r="O1736" s="920"/>
      <c r="P1736" s="920"/>
      <c r="Q1736" s="920"/>
      <c r="R1736" s="920"/>
      <c r="S1736" s="920"/>
      <c r="T1736" s="920"/>
      <c r="U1736" s="921"/>
      <c r="V1736" s="919"/>
      <c r="W1736" s="920"/>
      <c r="X1736" s="920"/>
      <c r="Y1736" s="920"/>
      <c r="Z1736" s="920"/>
      <c r="AA1736" s="920"/>
      <c r="AB1736" s="920"/>
      <c r="AC1736" s="920"/>
      <c r="AD1736" s="920"/>
      <c r="AE1736" s="920"/>
      <c r="AF1736" s="920"/>
      <c r="AG1736" s="920"/>
      <c r="AH1736" s="920"/>
      <c r="AI1736" s="920"/>
      <c r="AJ1736" s="920"/>
      <c r="AK1736" s="920"/>
      <c r="AL1736" s="920"/>
      <c r="AM1736" s="920"/>
      <c r="AN1736" s="920"/>
      <c r="AO1736" s="921"/>
      <c r="AP1736" s="946" t="str">
        <f t="array" aca="1" ref="AP1736" ca="1">IF(RepairsPhotoIdentifier244="","",IF(INDIRECT("PropertyInspectionCatagoryPhoto"&amp;RIGHT("0"&amp;RepairsPhotoIdentifier244,2))="","",INDIRECT("PropertyInspectionCatagoryPhoto"&amp;RIGHT("0"&amp;RepairsPhotoIdentifier244,2))))</f>
        <v/>
      </c>
      <c r="AQ1736" s="962"/>
      <c r="AR1736" s="962"/>
      <c r="AS1736" s="962"/>
      <c r="AT1736" s="962"/>
      <c r="AU1736" s="962"/>
      <c r="AV1736" s="962"/>
      <c r="AW1736" s="963"/>
    </row>
    <row r="1737" spans="1:49" ht="14.25" hidden="1" customHeight="1">
      <c r="A1737" s="931">
        <v>245</v>
      </c>
      <c r="B1737" s="913"/>
      <c r="C1737" s="914"/>
      <c r="D1737" s="914"/>
      <c r="E1737" s="914"/>
      <c r="F1737" s="914"/>
      <c r="G1737" s="914"/>
      <c r="H1737" s="914"/>
      <c r="I1737" s="914"/>
      <c r="J1737" s="914"/>
      <c r="K1737" s="914"/>
      <c r="L1737" s="914"/>
      <c r="M1737" s="914"/>
      <c r="N1737" s="914"/>
      <c r="O1737" s="914"/>
      <c r="P1737" s="914"/>
      <c r="Q1737" s="914"/>
      <c r="R1737" s="914"/>
      <c r="S1737" s="914"/>
      <c r="T1737" s="914"/>
      <c r="U1737" s="915"/>
      <c r="V1737" s="913"/>
      <c r="W1737" s="914"/>
      <c r="X1737" s="914"/>
      <c r="Y1737" s="914"/>
      <c r="Z1737" s="914"/>
      <c r="AA1737" s="914"/>
      <c r="AB1737" s="914"/>
      <c r="AC1737" s="914"/>
      <c r="AD1737" s="914"/>
      <c r="AE1737" s="914"/>
      <c r="AF1737" s="914"/>
      <c r="AG1737" s="914"/>
      <c r="AH1737" s="914"/>
      <c r="AI1737" s="914"/>
      <c r="AJ1737" s="914"/>
      <c r="AK1737" s="914"/>
      <c r="AL1737" s="914"/>
      <c r="AM1737" s="914"/>
      <c r="AN1737" s="914"/>
      <c r="AO1737" s="915"/>
      <c r="AP1737" s="450" t="s">
        <v>990</v>
      </c>
      <c r="AQ1737" s="451"/>
      <c r="AR1737" s="451"/>
      <c r="AS1737" s="452"/>
      <c r="AT1737" s="932"/>
      <c r="AU1737" s="933"/>
      <c r="AV1737" s="933"/>
      <c r="AW1737" s="934"/>
    </row>
    <row r="1738" spans="1:49" ht="14.25" hidden="1" customHeight="1">
      <c r="A1738" s="931"/>
      <c r="B1738" s="916"/>
      <c r="C1738" s="917"/>
      <c r="D1738" s="917"/>
      <c r="E1738" s="917"/>
      <c r="F1738" s="917"/>
      <c r="G1738" s="917"/>
      <c r="H1738" s="917"/>
      <c r="I1738" s="917"/>
      <c r="J1738" s="917"/>
      <c r="K1738" s="917"/>
      <c r="L1738" s="917"/>
      <c r="M1738" s="917"/>
      <c r="N1738" s="917"/>
      <c r="O1738" s="917"/>
      <c r="P1738" s="917"/>
      <c r="Q1738" s="917"/>
      <c r="R1738" s="917"/>
      <c r="S1738" s="917"/>
      <c r="T1738" s="917"/>
      <c r="U1738" s="918"/>
      <c r="V1738" s="916"/>
      <c r="W1738" s="917"/>
      <c r="X1738" s="917"/>
      <c r="Y1738" s="917"/>
      <c r="Z1738" s="917"/>
      <c r="AA1738" s="917"/>
      <c r="AB1738" s="917"/>
      <c r="AC1738" s="917"/>
      <c r="AD1738" s="917"/>
      <c r="AE1738" s="917"/>
      <c r="AF1738" s="917"/>
      <c r="AG1738" s="917"/>
      <c r="AH1738" s="917"/>
      <c r="AI1738" s="917"/>
      <c r="AJ1738" s="917"/>
      <c r="AK1738" s="917"/>
      <c r="AL1738" s="917"/>
      <c r="AM1738" s="917"/>
      <c r="AN1738" s="917"/>
      <c r="AO1738" s="918"/>
      <c r="AP1738" s="453" t="s">
        <v>994</v>
      </c>
      <c r="AQ1738" s="262"/>
      <c r="AR1738" s="262"/>
      <c r="AS1738" s="262"/>
      <c r="AT1738" s="910"/>
      <c r="AU1738" s="911"/>
      <c r="AV1738" s="911"/>
      <c r="AW1738" s="912"/>
    </row>
    <row r="1739" spans="1:49" ht="14.25" hidden="1" customHeight="1">
      <c r="A1739" s="931"/>
      <c r="B1739" s="916"/>
      <c r="C1739" s="917"/>
      <c r="D1739" s="917"/>
      <c r="E1739" s="917"/>
      <c r="F1739" s="917"/>
      <c r="G1739" s="917"/>
      <c r="H1739" s="917"/>
      <c r="I1739" s="917"/>
      <c r="J1739" s="917"/>
      <c r="K1739" s="917"/>
      <c r="L1739" s="917"/>
      <c r="M1739" s="917"/>
      <c r="N1739" s="917"/>
      <c r="O1739" s="917"/>
      <c r="P1739" s="917"/>
      <c r="Q1739" s="917"/>
      <c r="R1739" s="917"/>
      <c r="S1739" s="917"/>
      <c r="T1739" s="917"/>
      <c r="U1739" s="918"/>
      <c r="V1739" s="916"/>
      <c r="W1739" s="917"/>
      <c r="X1739" s="917"/>
      <c r="Y1739" s="917"/>
      <c r="Z1739" s="917"/>
      <c r="AA1739" s="917"/>
      <c r="AB1739" s="917"/>
      <c r="AC1739" s="917"/>
      <c r="AD1739" s="917"/>
      <c r="AE1739" s="917"/>
      <c r="AF1739" s="917"/>
      <c r="AG1739" s="917"/>
      <c r="AH1739" s="917"/>
      <c r="AI1739" s="917"/>
      <c r="AJ1739" s="917"/>
      <c r="AK1739" s="917"/>
      <c r="AL1739" s="917"/>
      <c r="AM1739" s="917"/>
      <c r="AN1739" s="917"/>
      <c r="AO1739" s="918"/>
      <c r="AP1739" s="935" t="s">
        <v>992</v>
      </c>
      <c r="AQ1739" s="936"/>
      <c r="AR1739" s="936"/>
      <c r="AS1739" s="937"/>
      <c r="AT1739" s="938"/>
      <c r="AU1739" s="939"/>
      <c r="AV1739" s="939"/>
      <c r="AW1739" s="940"/>
    </row>
    <row r="1740" spans="1:49" ht="14.25" hidden="1" customHeight="1">
      <c r="A1740" s="931"/>
      <c r="B1740" s="916"/>
      <c r="C1740" s="917"/>
      <c r="D1740" s="917"/>
      <c r="E1740" s="917"/>
      <c r="F1740" s="917"/>
      <c r="G1740" s="917"/>
      <c r="H1740" s="917"/>
      <c r="I1740" s="917"/>
      <c r="J1740" s="917"/>
      <c r="K1740" s="917"/>
      <c r="L1740" s="917"/>
      <c r="M1740" s="917"/>
      <c r="N1740" s="917"/>
      <c r="O1740" s="917"/>
      <c r="P1740" s="917"/>
      <c r="Q1740" s="917"/>
      <c r="R1740" s="917"/>
      <c r="S1740" s="917"/>
      <c r="T1740" s="917"/>
      <c r="U1740" s="918"/>
      <c r="V1740" s="916"/>
      <c r="W1740" s="917"/>
      <c r="X1740" s="917"/>
      <c r="Y1740" s="917"/>
      <c r="Z1740" s="917"/>
      <c r="AA1740" s="917"/>
      <c r="AB1740" s="917"/>
      <c r="AC1740" s="917"/>
      <c r="AD1740" s="917"/>
      <c r="AE1740" s="917"/>
      <c r="AF1740" s="917"/>
      <c r="AG1740" s="917"/>
      <c r="AH1740" s="917"/>
      <c r="AI1740" s="917"/>
      <c r="AJ1740" s="917"/>
      <c r="AK1740" s="917"/>
      <c r="AL1740" s="917"/>
      <c r="AM1740" s="917"/>
      <c r="AN1740" s="917"/>
      <c r="AO1740" s="918"/>
      <c r="AP1740" s="935"/>
      <c r="AQ1740" s="936"/>
      <c r="AR1740" s="936"/>
      <c r="AS1740" s="937"/>
      <c r="AT1740" s="941"/>
      <c r="AU1740" s="942"/>
      <c r="AV1740" s="942"/>
      <c r="AW1740" s="943"/>
    </row>
    <row r="1741" spans="1:49" ht="14.25" hidden="1" customHeight="1">
      <c r="A1741" s="931"/>
      <c r="B1741" s="916"/>
      <c r="C1741" s="917"/>
      <c r="D1741" s="917"/>
      <c r="E1741" s="917"/>
      <c r="F1741" s="917"/>
      <c r="G1741" s="917"/>
      <c r="H1741" s="917"/>
      <c r="I1741" s="917"/>
      <c r="J1741" s="917"/>
      <c r="K1741" s="917"/>
      <c r="L1741" s="917"/>
      <c r="M1741" s="917"/>
      <c r="N1741" s="917"/>
      <c r="O1741" s="917"/>
      <c r="P1741" s="917"/>
      <c r="Q1741" s="917"/>
      <c r="R1741" s="917"/>
      <c r="S1741" s="917"/>
      <c r="T1741" s="917"/>
      <c r="U1741" s="918"/>
      <c r="V1741" s="916"/>
      <c r="W1741" s="917"/>
      <c r="X1741" s="917"/>
      <c r="Y1741" s="917"/>
      <c r="Z1741" s="917"/>
      <c r="AA1741" s="917"/>
      <c r="AB1741" s="917"/>
      <c r="AC1741" s="917"/>
      <c r="AD1741" s="917"/>
      <c r="AE1741" s="917"/>
      <c r="AF1741" s="917"/>
      <c r="AG1741" s="917"/>
      <c r="AH1741" s="917"/>
      <c r="AI1741" s="917"/>
      <c r="AJ1741" s="917"/>
      <c r="AK1741" s="917"/>
      <c r="AL1741" s="917"/>
      <c r="AM1741" s="917"/>
      <c r="AN1741" s="917"/>
      <c r="AO1741" s="918"/>
      <c r="AP1741" s="944" t="s">
        <v>993</v>
      </c>
      <c r="AQ1741" s="945"/>
      <c r="AR1741" s="945"/>
      <c r="AS1741" s="945"/>
      <c r="AT1741" s="938"/>
      <c r="AU1741" s="939"/>
      <c r="AV1741" s="939"/>
      <c r="AW1741" s="940"/>
    </row>
    <row r="1742" spans="1:49" ht="14.25" hidden="1" customHeight="1">
      <c r="A1742" s="931"/>
      <c r="B1742" s="916"/>
      <c r="C1742" s="917"/>
      <c r="D1742" s="917"/>
      <c r="E1742" s="917"/>
      <c r="F1742" s="917"/>
      <c r="G1742" s="917"/>
      <c r="H1742" s="917"/>
      <c r="I1742" s="917"/>
      <c r="J1742" s="917"/>
      <c r="K1742" s="917"/>
      <c r="L1742" s="917"/>
      <c r="M1742" s="917"/>
      <c r="N1742" s="917"/>
      <c r="O1742" s="917"/>
      <c r="P1742" s="917"/>
      <c r="Q1742" s="917"/>
      <c r="R1742" s="917"/>
      <c r="S1742" s="917"/>
      <c r="T1742" s="917"/>
      <c r="U1742" s="918"/>
      <c r="V1742" s="916"/>
      <c r="W1742" s="917"/>
      <c r="X1742" s="917"/>
      <c r="Y1742" s="917"/>
      <c r="Z1742" s="917"/>
      <c r="AA1742" s="917"/>
      <c r="AB1742" s="917"/>
      <c r="AC1742" s="917"/>
      <c r="AD1742" s="917"/>
      <c r="AE1742" s="917"/>
      <c r="AF1742" s="917"/>
      <c r="AG1742" s="917"/>
      <c r="AH1742" s="917"/>
      <c r="AI1742" s="917"/>
      <c r="AJ1742" s="917"/>
      <c r="AK1742" s="917"/>
      <c r="AL1742" s="917"/>
      <c r="AM1742" s="917"/>
      <c r="AN1742" s="917"/>
      <c r="AO1742" s="918"/>
      <c r="AP1742" s="944"/>
      <c r="AQ1742" s="945"/>
      <c r="AR1742" s="945"/>
      <c r="AS1742" s="945"/>
      <c r="AT1742" s="941"/>
      <c r="AU1742" s="942"/>
      <c r="AV1742" s="942"/>
      <c r="AW1742" s="943"/>
    </row>
    <row r="1743" spans="1:49" ht="14.25" hidden="1" customHeight="1">
      <c r="A1743" s="931"/>
      <c r="B1743" s="919"/>
      <c r="C1743" s="920"/>
      <c r="D1743" s="920"/>
      <c r="E1743" s="920"/>
      <c r="F1743" s="920"/>
      <c r="G1743" s="920"/>
      <c r="H1743" s="920"/>
      <c r="I1743" s="920"/>
      <c r="J1743" s="920"/>
      <c r="K1743" s="920"/>
      <c r="L1743" s="920"/>
      <c r="M1743" s="920"/>
      <c r="N1743" s="920"/>
      <c r="O1743" s="920"/>
      <c r="P1743" s="920"/>
      <c r="Q1743" s="920"/>
      <c r="R1743" s="920"/>
      <c r="S1743" s="920"/>
      <c r="T1743" s="920"/>
      <c r="U1743" s="921"/>
      <c r="V1743" s="919"/>
      <c r="W1743" s="920"/>
      <c r="X1743" s="920"/>
      <c r="Y1743" s="920"/>
      <c r="Z1743" s="920"/>
      <c r="AA1743" s="920"/>
      <c r="AB1743" s="920"/>
      <c r="AC1743" s="920"/>
      <c r="AD1743" s="920"/>
      <c r="AE1743" s="920"/>
      <c r="AF1743" s="920"/>
      <c r="AG1743" s="920"/>
      <c r="AH1743" s="920"/>
      <c r="AI1743" s="920"/>
      <c r="AJ1743" s="920"/>
      <c r="AK1743" s="920"/>
      <c r="AL1743" s="920"/>
      <c r="AM1743" s="920"/>
      <c r="AN1743" s="920"/>
      <c r="AO1743" s="921"/>
      <c r="AP1743" s="946" t="str">
        <f t="array" aca="1" ref="AP1743" ca="1">IF(RepairsPhotoIdentifier245="","",IF(INDIRECT("PropertyInspectionCatagoryPhoto"&amp;RIGHT("0"&amp;RepairsPhotoIdentifier245,2))="","",INDIRECT("PropertyInspectionCatagoryPhoto"&amp;RIGHT("0"&amp;RepairsPhotoIdentifier245,2))))</f>
        <v/>
      </c>
      <c r="AQ1743" s="962"/>
      <c r="AR1743" s="962"/>
      <c r="AS1743" s="962"/>
      <c r="AT1743" s="962"/>
      <c r="AU1743" s="962"/>
      <c r="AV1743" s="962"/>
      <c r="AW1743" s="963"/>
    </row>
    <row r="1744" spans="1:49" ht="14.25" hidden="1" customHeight="1">
      <c r="A1744" s="931">
        <v>246</v>
      </c>
      <c r="B1744" s="913"/>
      <c r="C1744" s="914"/>
      <c r="D1744" s="914"/>
      <c r="E1744" s="914"/>
      <c r="F1744" s="914"/>
      <c r="G1744" s="914"/>
      <c r="H1744" s="914"/>
      <c r="I1744" s="914"/>
      <c r="J1744" s="914"/>
      <c r="K1744" s="914"/>
      <c r="L1744" s="914"/>
      <c r="M1744" s="914"/>
      <c r="N1744" s="914"/>
      <c r="O1744" s="914"/>
      <c r="P1744" s="914"/>
      <c r="Q1744" s="914"/>
      <c r="R1744" s="914"/>
      <c r="S1744" s="914"/>
      <c r="T1744" s="914"/>
      <c r="U1744" s="915"/>
      <c r="V1744" s="913"/>
      <c r="W1744" s="914"/>
      <c r="X1744" s="914"/>
      <c r="Y1744" s="914"/>
      <c r="Z1744" s="914"/>
      <c r="AA1744" s="914"/>
      <c r="AB1744" s="914"/>
      <c r="AC1744" s="914"/>
      <c r="AD1744" s="914"/>
      <c r="AE1744" s="914"/>
      <c r="AF1744" s="914"/>
      <c r="AG1744" s="914"/>
      <c r="AH1744" s="914"/>
      <c r="AI1744" s="914"/>
      <c r="AJ1744" s="914"/>
      <c r="AK1744" s="914"/>
      <c r="AL1744" s="914"/>
      <c r="AM1744" s="914"/>
      <c r="AN1744" s="914"/>
      <c r="AO1744" s="915"/>
      <c r="AP1744" s="450" t="s">
        <v>990</v>
      </c>
      <c r="AQ1744" s="451"/>
      <c r="AR1744" s="451"/>
      <c r="AS1744" s="452"/>
      <c r="AT1744" s="932"/>
      <c r="AU1744" s="933"/>
      <c r="AV1744" s="933"/>
      <c r="AW1744" s="934"/>
    </row>
    <row r="1745" spans="1:49" ht="14.25" hidden="1" customHeight="1">
      <c r="A1745" s="931"/>
      <c r="B1745" s="916"/>
      <c r="C1745" s="917"/>
      <c r="D1745" s="917"/>
      <c r="E1745" s="917"/>
      <c r="F1745" s="917"/>
      <c r="G1745" s="917"/>
      <c r="H1745" s="917"/>
      <c r="I1745" s="917"/>
      <c r="J1745" s="917"/>
      <c r="K1745" s="917"/>
      <c r="L1745" s="917"/>
      <c r="M1745" s="917"/>
      <c r="N1745" s="917"/>
      <c r="O1745" s="917"/>
      <c r="P1745" s="917"/>
      <c r="Q1745" s="917"/>
      <c r="R1745" s="917"/>
      <c r="S1745" s="917"/>
      <c r="T1745" s="917"/>
      <c r="U1745" s="918"/>
      <c r="V1745" s="916"/>
      <c r="W1745" s="917"/>
      <c r="X1745" s="917"/>
      <c r="Y1745" s="917"/>
      <c r="Z1745" s="917"/>
      <c r="AA1745" s="917"/>
      <c r="AB1745" s="917"/>
      <c r="AC1745" s="917"/>
      <c r="AD1745" s="917"/>
      <c r="AE1745" s="917"/>
      <c r="AF1745" s="917"/>
      <c r="AG1745" s="917"/>
      <c r="AH1745" s="917"/>
      <c r="AI1745" s="917"/>
      <c r="AJ1745" s="917"/>
      <c r="AK1745" s="917"/>
      <c r="AL1745" s="917"/>
      <c r="AM1745" s="917"/>
      <c r="AN1745" s="917"/>
      <c r="AO1745" s="918"/>
      <c r="AP1745" s="453" t="s">
        <v>991</v>
      </c>
      <c r="AQ1745" s="262"/>
      <c r="AR1745" s="262"/>
      <c r="AS1745" s="262"/>
      <c r="AT1745" s="910"/>
      <c r="AU1745" s="911"/>
      <c r="AV1745" s="911"/>
      <c r="AW1745" s="912"/>
    </row>
    <row r="1746" spans="1:49" ht="14.25" hidden="1" customHeight="1">
      <c r="A1746" s="931"/>
      <c r="B1746" s="916"/>
      <c r="C1746" s="917"/>
      <c r="D1746" s="917"/>
      <c r="E1746" s="917"/>
      <c r="F1746" s="917"/>
      <c r="G1746" s="917"/>
      <c r="H1746" s="917"/>
      <c r="I1746" s="917"/>
      <c r="J1746" s="917"/>
      <c r="K1746" s="917"/>
      <c r="L1746" s="917"/>
      <c r="M1746" s="917"/>
      <c r="N1746" s="917"/>
      <c r="O1746" s="917"/>
      <c r="P1746" s="917"/>
      <c r="Q1746" s="917"/>
      <c r="R1746" s="917"/>
      <c r="S1746" s="917"/>
      <c r="T1746" s="917"/>
      <c r="U1746" s="918"/>
      <c r="V1746" s="916"/>
      <c r="W1746" s="917"/>
      <c r="X1746" s="917"/>
      <c r="Y1746" s="917"/>
      <c r="Z1746" s="917"/>
      <c r="AA1746" s="917"/>
      <c r="AB1746" s="917"/>
      <c r="AC1746" s="917"/>
      <c r="AD1746" s="917"/>
      <c r="AE1746" s="917"/>
      <c r="AF1746" s="917"/>
      <c r="AG1746" s="917"/>
      <c r="AH1746" s="917"/>
      <c r="AI1746" s="917"/>
      <c r="AJ1746" s="917"/>
      <c r="AK1746" s="917"/>
      <c r="AL1746" s="917"/>
      <c r="AM1746" s="917"/>
      <c r="AN1746" s="917"/>
      <c r="AO1746" s="918"/>
      <c r="AP1746" s="935" t="s">
        <v>992</v>
      </c>
      <c r="AQ1746" s="936"/>
      <c r="AR1746" s="936"/>
      <c r="AS1746" s="937"/>
      <c r="AT1746" s="938"/>
      <c r="AU1746" s="939"/>
      <c r="AV1746" s="939"/>
      <c r="AW1746" s="940"/>
    </row>
    <row r="1747" spans="1:49" ht="14.25" hidden="1" customHeight="1">
      <c r="A1747" s="931"/>
      <c r="B1747" s="916"/>
      <c r="C1747" s="917"/>
      <c r="D1747" s="917"/>
      <c r="E1747" s="917"/>
      <c r="F1747" s="917"/>
      <c r="G1747" s="917"/>
      <c r="H1747" s="917"/>
      <c r="I1747" s="917"/>
      <c r="J1747" s="917"/>
      <c r="K1747" s="917"/>
      <c r="L1747" s="917"/>
      <c r="M1747" s="917"/>
      <c r="N1747" s="917"/>
      <c r="O1747" s="917"/>
      <c r="P1747" s="917"/>
      <c r="Q1747" s="917"/>
      <c r="R1747" s="917"/>
      <c r="S1747" s="917"/>
      <c r="T1747" s="917"/>
      <c r="U1747" s="918"/>
      <c r="V1747" s="916"/>
      <c r="W1747" s="917"/>
      <c r="X1747" s="917"/>
      <c r="Y1747" s="917"/>
      <c r="Z1747" s="917"/>
      <c r="AA1747" s="917"/>
      <c r="AB1747" s="917"/>
      <c r="AC1747" s="917"/>
      <c r="AD1747" s="917"/>
      <c r="AE1747" s="917"/>
      <c r="AF1747" s="917"/>
      <c r="AG1747" s="917"/>
      <c r="AH1747" s="917"/>
      <c r="AI1747" s="917"/>
      <c r="AJ1747" s="917"/>
      <c r="AK1747" s="917"/>
      <c r="AL1747" s="917"/>
      <c r="AM1747" s="917"/>
      <c r="AN1747" s="917"/>
      <c r="AO1747" s="918"/>
      <c r="AP1747" s="935"/>
      <c r="AQ1747" s="936"/>
      <c r="AR1747" s="936"/>
      <c r="AS1747" s="937"/>
      <c r="AT1747" s="941"/>
      <c r="AU1747" s="942"/>
      <c r="AV1747" s="942"/>
      <c r="AW1747" s="943"/>
    </row>
    <row r="1748" spans="1:49" ht="14.25" hidden="1" customHeight="1">
      <c r="A1748" s="931"/>
      <c r="B1748" s="916"/>
      <c r="C1748" s="917"/>
      <c r="D1748" s="917"/>
      <c r="E1748" s="917"/>
      <c r="F1748" s="917"/>
      <c r="G1748" s="917"/>
      <c r="H1748" s="917"/>
      <c r="I1748" s="917"/>
      <c r="J1748" s="917"/>
      <c r="K1748" s="917"/>
      <c r="L1748" s="917"/>
      <c r="M1748" s="917"/>
      <c r="N1748" s="917"/>
      <c r="O1748" s="917"/>
      <c r="P1748" s="917"/>
      <c r="Q1748" s="917"/>
      <c r="R1748" s="917"/>
      <c r="S1748" s="917"/>
      <c r="T1748" s="917"/>
      <c r="U1748" s="918"/>
      <c r="V1748" s="916"/>
      <c r="W1748" s="917"/>
      <c r="X1748" s="917"/>
      <c r="Y1748" s="917"/>
      <c r="Z1748" s="917"/>
      <c r="AA1748" s="917"/>
      <c r="AB1748" s="917"/>
      <c r="AC1748" s="917"/>
      <c r="AD1748" s="917"/>
      <c r="AE1748" s="917"/>
      <c r="AF1748" s="917"/>
      <c r="AG1748" s="917"/>
      <c r="AH1748" s="917"/>
      <c r="AI1748" s="917"/>
      <c r="AJ1748" s="917"/>
      <c r="AK1748" s="917"/>
      <c r="AL1748" s="917"/>
      <c r="AM1748" s="917"/>
      <c r="AN1748" s="917"/>
      <c r="AO1748" s="918"/>
      <c r="AP1748" s="944" t="s">
        <v>993</v>
      </c>
      <c r="AQ1748" s="945"/>
      <c r="AR1748" s="945"/>
      <c r="AS1748" s="945"/>
      <c r="AT1748" s="938"/>
      <c r="AU1748" s="939"/>
      <c r="AV1748" s="939"/>
      <c r="AW1748" s="940"/>
    </row>
    <row r="1749" spans="1:49" ht="14.25" hidden="1" customHeight="1">
      <c r="A1749" s="931"/>
      <c r="B1749" s="916"/>
      <c r="C1749" s="917"/>
      <c r="D1749" s="917"/>
      <c r="E1749" s="917"/>
      <c r="F1749" s="917"/>
      <c r="G1749" s="917"/>
      <c r="H1749" s="917"/>
      <c r="I1749" s="917"/>
      <c r="J1749" s="917"/>
      <c r="K1749" s="917"/>
      <c r="L1749" s="917"/>
      <c r="M1749" s="917"/>
      <c r="N1749" s="917"/>
      <c r="O1749" s="917"/>
      <c r="P1749" s="917"/>
      <c r="Q1749" s="917"/>
      <c r="R1749" s="917"/>
      <c r="S1749" s="917"/>
      <c r="T1749" s="917"/>
      <c r="U1749" s="918"/>
      <c r="V1749" s="916"/>
      <c r="W1749" s="917"/>
      <c r="X1749" s="917"/>
      <c r="Y1749" s="917"/>
      <c r="Z1749" s="917"/>
      <c r="AA1749" s="917"/>
      <c r="AB1749" s="917"/>
      <c r="AC1749" s="917"/>
      <c r="AD1749" s="917"/>
      <c r="AE1749" s="917"/>
      <c r="AF1749" s="917"/>
      <c r="AG1749" s="917"/>
      <c r="AH1749" s="917"/>
      <c r="AI1749" s="917"/>
      <c r="AJ1749" s="917"/>
      <c r="AK1749" s="917"/>
      <c r="AL1749" s="917"/>
      <c r="AM1749" s="917"/>
      <c r="AN1749" s="917"/>
      <c r="AO1749" s="918"/>
      <c r="AP1749" s="944"/>
      <c r="AQ1749" s="945"/>
      <c r="AR1749" s="945"/>
      <c r="AS1749" s="945"/>
      <c r="AT1749" s="941"/>
      <c r="AU1749" s="942"/>
      <c r="AV1749" s="942"/>
      <c r="AW1749" s="943"/>
    </row>
    <row r="1750" spans="1:49" ht="14.25" hidden="1" customHeight="1">
      <c r="A1750" s="931"/>
      <c r="B1750" s="919"/>
      <c r="C1750" s="920"/>
      <c r="D1750" s="920"/>
      <c r="E1750" s="920"/>
      <c r="F1750" s="920"/>
      <c r="G1750" s="920"/>
      <c r="H1750" s="920"/>
      <c r="I1750" s="920"/>
      <c r="J1750" s="920"/>
      <c r="K1750" s="920"/>
      <c r="L1750" s="920"/>
      <c r="M1750" s="920"/>
      <c r="N1750" s="920"/>
      <c r="O1750" s="920"/>
      <c r="P1750" s="920"/>
      <c r="Q1750" s="920"/>
      <c r="R1750" s="920"/>
      <c r="S1750" s="920"/>
      <c r="T1750" s="920"/>
      <c r="U1750" s="921"/>
      <c r="V1750" s="919"/>
      <c r="W1750" s="920"/>
      <c r="X1750" s="920"/>
      <c r="Y1750" s="920"/>
      <c r="Z1750" s="920"/>
      <c r="AA1750" s="920"/>
      <c r="AB1750" s="920"/>
      <c r="AC1750" s="920"/>
      <c r="AD1750" s="920"/>
      <c r="AE1750" s="920"/>
      <c r="AF1750" s="920"/>
      <c r="AG1750" s="920"/>
      <c r="AH1750" s="920"/>
      <c r="AI1750" s="920"/>
      <c r="AJ1750" s="920"/>
      <c r="AK1750" s="920"/>
      <c r="AL1750" s="920"/>
      <c r="AM1750" s="920"/>
      <c r="AN1750" s="920"/>
      <c r="AO1750" s="921"/>
      <c r="AP1750" s="946" t="str">
        <f t="array" aca="1" ref="AP1750" ca="1">IF(RepairsPhotoIdentifier246="","",IF(INDIRECT("PropertyInspectionCatagoryPhoto"&amp;RIGHT("0"&amp;RepairsPhotoIdentifier246,2))="","",INDIRECT("PropertyInspectionCatagoryPhoto"&amp;RIGHT("0"&amp;RepairsPhotoIdentifier246,2))))</f>
        <v/>
      </c>
      <c r="AQ1750" s="962"/>
      <c r="AR1750" s="962"/>
      <c r="AS1750" s="962"/>
      <c r="AT1750" s="962"/>
      <c r="AU1750" s="962"/>
      <c r="AV1750" s="962"/>
      <c r="AW1750" s="963"/>
    </row>
    <row r="1751" spans="1:49" ht="14.25" hidden="1" customHeight="1">
      <c r="A1751" s="931">
        <v>247</v>
      </c>
      <c r="B1751" s="913"/>
      <c r="C1751" s="914"/>
      <c r="D1751" s="914"/>
      <c r="E1751" s="914"/>
      <c r="F1751" s="914"/>
      <c r="G1751" s="914"/>
      <c r="H1751" s="914"/>
      <c r="I1751" s="914"/>
      <c r="J1751" s="914"/>
      <c r="K1751" s="914"/>
      <c r="L1751" s="914"/>
      <c r="M1751" s="914"/>
      <c r="N1751" s="914"/>
      <c r="O1751" s="914"/>
      <c r="P1751" s="914"/>
      <c r="Q1751" s="914"/>
      <c r="R1751" s="914"/>
      <c r="S1751" s="914"/>
      <c r="T1751" s="914"/>
      <c r="U1751" s="915"/>
      <c r="V1751" s="913"/>
      <c r="W1751" s="914"/>
      <c r="X1751" s="914"/>
      <c r="Y1751" s="914"/>
      <c r="Z1751" s="914"/>
      <c r="AA1751" s="914"/>
      <c r="AB1751" s="914"/>
      <c r="AC1751" s="914"/>
      <c r="AD1751" s="914"/>
      <c r="AE1751" s="914"/>
      <c r="AF1751" s="914"/>
      <c r="AG1751" s="914"/>
      <c r="AH1751" s="914"/>
      <c r="AI1751" s="914"/>
      <c r="AJ1751" s="914"/>
      <c r="AK1751" s="914"/>
      <c r="AL1751" s="914"/>
      <c r="AM1751" s="914"/>
      <c r="AN1751" s="914"/>
      <c r="AO1751" s="915"/>
      <c r="AP1751" s="450" t="s">
        <v>990</v>
      </c>
      <c r="AQ1751" s="451"/>
      <c r="AR1751" s="451"/>
      <c r="AS1751" s="452"/>
      <c r="AT1751" s="932"/>
      <c r="AU1751" s="933"/>
      <c r="AV1751" s="933"/>
      <c r="AW1751" s="934"/>
    </row>
    <row r="1752" spans="1:49" ht="14.25" hidden="1" customHeight="1">
      <c r="A1752" s="931"/>
      <c r="B1752" s="916"/>
      <c r="C1752" s="917"/>
      <c r="D1752" s="917"/>
      <c r="E1752" s="917"/>
      <c r="F1752" s="917"/>
      <c r="G1752" s="917"/>
      <c r="H1752" s="917"/>
      <c r="I1752" s="917"/>
      <c r="J1752" s="917"/>
      <c r="K1752" s="917"/>
      <c r="L1752" s="917"/>
      <c r="M1752" s="917"/>
      <c r="N1752" s="917"/>
      <c r="O1752" s="917"/>
      <c r="P1752" s="917"/>
      <c r="Q1752" s="917"/>
      <c r="R1752" s="917"/>
      <c r="S1752" s="917"/>
      <c r="T1752" s="917"/>
      <c r="U1752" s="918"/>
      <c r="V1752" s="916"/>
      <c r="W1752" s="917"/>
      <c r="X1752" s="917"/>
      <c r="Y1752" s="917"/>
      <c r="Z1752" s="917"/>
      <c r="AA1752" s="917"/>
      <c r="AB1752" s="917"/>
      <c r="AC1752" s="917"/>
      <c r="AD1752" s="917"/>
      <c r="AE1752" s="917"/>
      <c r="AF1752" s="917"/>
      <c r="AG1752" s="917"/>
      <c r="AH1752" s="917"/>
      <c r="AI1752" s="917"/>
      <c r="AJ1752" s="917"/>
      <c r="AK1752" s="917"/>
      <c r="AL1752" s="917"/>
      <c r="AM1752" s="917"/>
      <c r="AN1752" s="917"/>
      <c r="AO1752" s="918"/>
      <c r="AP1752" s="453" t="s">
        <v>994</v>
      </c>
      <c r="AQ1752" s="262"/>
      <c r="AR1752" s="262"/>
      <c r="AS1752" s="262"/>
      <c r="AT1752" s="910"/>
      <c r="AU1752" s="911"/>
      <c r="AV1752" s="911"/>
      <c r="AW1752" s="912"/>
    </row>
    <row r="1753" spans="1:49" ht="14.25" hidden="1" customHeight="1">
      <c r="A1753" s="931"/>
      <c r="B1753" s="916"/>
      <c r="C1753" s="917"/>
      <c r="D1753" s="917"/>
      <c r="E1753" s="917"/>
      <c r="F1753" s="917"/>
      <c r="G1753" s="917"/>
      <c r="H1753" s="917"/>
      <c r="I1753" s="917"/>
      <c r="J1753" s="917"/>
      <c r="K1753" s="917"/>
      <c r="L1753" s="917"/>
      <c r="M1753" s="917"/>
      <c r="N1753" s="917"/>
      <c r="O1753" s="917"/>
      <c r="P1753" s="917"/>
      <c r="Q1753" s="917"/>
      <c r="R1753" s="917"/>
      <c r="S1753" s="917"/>
      <c r="T1753" s="917"/>
      <c r="U1753" s="918"/>
      <c r="V1753" s="916"/>
      <c r="W1753" s="917"/>
      <c r="X1753" s="917"/>
      <c r="Y1753" s="917"/>
      <c r="Z1753" s="917"/>
      <c r="AA1753" s="917"/>
      <c r="AB1753" s="917"/>
      <c r="AC1753" s="917"/>
      <c r="AD1753" s="917"/>
      <c r="AE1753" s="917"/>
      <c r="AF1753" s="917"/>
      <c r="AG1753" s="917"/>
      <c r="AH1753" s="917"/>
      <c r="AI1753" s="917"/>
      <c r="AJ1753" s="917"/>
      <c r="AK1753" s="917"/>
      <c r="AL1753" s="917"/>
      <c r="AM1753" s="917"/>
      <c r="AN1753" s="917"/>
      <c r="AO1753" s="918"/>
      <c r="AP1753" s="935" t="s">
        <v>992</v>
      </c>
      <c r="AQ1753" s="936"/>
      <c r="AR1753" s="936"/>
      <c r="AS1753" s="937"/>
      <c r="AT1753" s="938"/>
      <c r="AU1753" s="939"/>
      <c r="AV1753" s="939"/>
      <c r="AW1753" s="940"/>
    </row>
    <row r="1754" spans="1:49" ht="14.25" hidden="1" customHeight="1">
      <c r="A1754" s="931"/>
      <c r="B1754" s="916"/>
      <c r="C1754" s="917"/>
      <c r="D1754" s="917"/>
      <c r="E1754" s="917"/>
      <c r="F1754" s="917"/>
      <c r="G1754" s="917"/>
      <c r="H1754" s="917"/>
      <c r="I1754" s="917"/>
      <c r="J1754" s="917"/>
      <c r="K1754" s="917"/>
      <c r="L1754" s="917"/>
      <c r="M1754" s="917"/>
      <c r="N1754" s="917"/>
      <c r="O1754" s="917"/>
      <c r="P1754" s="917"/>
      <c r="Q1754" s="917"/>
      <c r="R1754" s="917"/>
      <c r="S1754" s="917"/>
      <c r="T1754" s="917"/>
      <c r="U1754" s="918"/>
      <c r="V1754" s="916"/>
      <c r="W1754" s="917"/>
      <c r="X1754" s="917"/>
      <c r="Y1754" s="917"/>
      <c r="Z1754" s="917"/>
      <c r="AA1754" s="917"/>
      <c r="AB1754" s="917"/>
      <c r="AC1754" s="917"/>
      <c r="AD1754" s="917"/>
      <c r="AE1754" s="917"/>
      <c r="AF1754" s="917"/>
      <c r="AG1754" s="917"/>
      <c r="AH1754" s="917"/>
      <c r="AI1754" s="917"/>
      <c r="AJ1754" s="917"/>
      <c r="AK1754" s="917"/>
      <c r="AL1754" s="917"/>
      <c r="AM1754" s="917"/>
      <c r="AN1754" s="917"/>
      <c r="AO1754" s="918"/>
      <c r="AP1754" s="935"/>
      <c r="AQ1754" s="936"/>
      <c r="AR1754" s="936"/>
      <c r="AS1754" s="937"/>
      <c r="AT1754" s="941"/>
      <c r="AU1754" s="942"/>
      <c r="AV1754" s="942"/>
      <c r="AW1754" s="943"/>
    </row>
    <row r="1755" spans="1:49" ht="14.25" hidden="1" customHeight="1">
      <c r="A1755" s="931"/>
      <c r="B1755" s="916"/>
      <c r="C1755" s="917"/>
      <c r="D1755" s="917"/>
      <c r="E1755" s="917"/>
      <c r="F1755" s="917"/>
      <c r="G1755" s="917"/>
      <c r="H1755" s="917"/>
      <c r="I1755" s="917"/>
      <c r="J1755" s="917"/>
      <c r="K1755" s="917"/>
      <c r="L1755" s="917"/>
      <c r="M1755" s="917"/>
      <c r="N1755" s="917"/>
      <c r="O1755" s="917"/>
      <c r="P1755" s="917"/>
      <c r="Q1755" s="917"/>
      <c r="R1755" s="917"/>
      <c r="S1755" s="917"/>
      <c r="T1755" s="917"/>
      <c r="U1755" s="918"/>
      <c r="V1755" s="916"/>
      <c r="W1755" s="917"/>
      <c r="X1755" s="917"/>
      <c r="Y1755" s="917"/>
      <c r="Z1755" s="917"/>
      <c r="AA1755" s="917"/>
      <c r="AB1755" s="917"/>
      <c r="AC1755" s="917"/>
      <c r="AD1755" s="917"/>
      <c r="AE1755" s="917"/>
      <c r="AF1755" s="917"/>
      <c r="AG1755" s="917"/>
      <c r="AH1755" s="917"/>
      <c r="AI1755" s="917"/>
      <c r="AJ1755" s="917"/>
      <c r="AK1755" s="917"/>
      <c r="AL1755" s="917"/>
      <c r="AM1755" s="917"/>
      <c r="AN1755" s="917"/>
      <c r="AO1755" s="918"/>
      <c r="AP1755" s="944" t="s">
        <v>993</v>
      </c>
      <c r="AQ1755" s="945"/>
      <c r="AR1755" s="945"/>
      <c r="AS1755" s="945"/>
      <c r="AT1755" s="938"/>
      <c r="AU1755" s="939"/>
      <c r="AV1755" s="939"/>
      <c r="AW1755" s="940"/>
    </row>
    <row r="1756" spans="1:49" ht="14.25" hidden="1" customHeight="1">
      <c r="A1756" s="931"/>
      <c r="B1756" s="916"/>
      <c r="C1756" s="917"/>
      <c r="D1756" s="917"/>
      <c r="E1756" s="917"/>
      <c r="F1756" s="917"/>
      <c r="G1756" s="917"/>
      <c r="H1756" s="917"/>
      <c r="I1756" s="917"/>
      <c r="J1756" s="917"/>
      <c r="K1756" s="917"/>
      <c r="L1756" s="917"/>
      <c r="M1756" s="917"/>
      <c r="N1756" s="917"/>
      <c r="O1756" s="917"/>
      <c r="P1756" s="917"/>
      <c r="Q1756" s="917"/>
      <c r="R1756" s="917"/>
      <c r="S1756" s="917"/>
      <c r="T1756" s="917"/>
      <c r="U1756" s="918"/>
      <c r="V1756" s="916"/>
      <c r="W1756" s="917"/>
      <c r="X1756" s="917"/>
      <c r="Y1756" s="917"/>
      <c r="Z1756" s="917"/>
      <c r="AA1756" s="917"/>
      <c r="AB1756" s="917"/>
      <c r="AC1756" s="917"/>
      <c r="AD1756" s="917"/>
      <c r="AE1756" s="917"/>
      <c r="AF1756" s="917"/>
      <c r="AG1756" s="917"/>
      <c r="AH1756" s="917"/>
      <c r="AI1756" s="917"/>
      <c r="AJ1756" s="917"/>
      <c r="AK1756" s="917"/>
      <c r="AL1756" s="917"/>
      <c r="AM1756" s="917"/>
      <c r="AN1756" s="917"/>
      <c r="AO1756" s="918"/>
      <c r="AP1756" s="944"/>
      <c r="AQ1756" s="945"/>
      <c r="AR1756" s="945"/>
      <c r="AS1756" s="945"/>
      <c r="AT1756" s="941"/>
      <c r="AU1756" s="942"/>
      <c r="AV1756" s="942"/>
      <c r="AW1756" s="943"/>
    </row>
    <row r="1757" spans="1:49" ht="14.25" hidden="1" customHeight="1">
      <c r="A1757" s="931"/>
      <c r="B1757" s="919"/>
      <c r="C1757" s="920"/>
      <c r="D1757" s="920"/>
      <c r="E1757" s="920"/>
      <c r="F1757" s="920"/>
      <c r="G1757" s="920"/>
      <c r="H1757" s="920"/>
      <c r="I1757" s="920"/>
      <c r="J1757" s="920"/>
      <c r="K1757" s="920"/>
      <c r="L1757" s="920"/>
      <c r="M1757" s="920"/>
      <c r="N1757" s="920"/>
      <c r="O1757" s="920"/>
      <c r="P1757" s="920"/>
      <c r="Q1757" s="920"/>
      <c r="R1757" s="920"/>
      <c r="S1757" s="920"/>
      <c r="T1757" s="920"/>
      <c r="U1757" s="921"/>
      <c r="V1757" s="919"/>
      <c r="W1757" s="920"/>
      <c r="X1757" s="920"/>
      <c r="Y1757" s="920"/>
      <c r="Z1757" s="920"/>
      <c r="AA1757" s="920"/>
      <c r="AB1757" s="920"/>
      <c r="AC1757" s="920"/>
      <c r="AD1757" s="920"/>
      <c r="AE1757" s="920"/>
      <c r="AF1757" s="920"/>
      <c r="AG1757" s="920"/>
      <c r="AH1757" s="920"/>
      <c r="AI1757" s="920"/>
      <c r="AJ1757" s="920"/>
      <c r="AK1757" s="920"/>
      <c r="AL1757" s="920"/>
      <c r="AM1757" s="920"/>
      <c r="AN1757" s="920"/>
      <c r="AO1757" s="921"/>
      <c r="AP1757" s="946" t="str">
        <f t="array" aca="1" ref="AP1757" ca="1">IF(RepairsPhotoIdentifier247="","",IF(INDIRECT("PropertyInspectionCatagoryPhoto"&amp;RIGHT("0"&amp;RepairsPhotoIdentifier247,2))="","",INDIRECT("PropertyInspectionCatagoryPhoto"&amp;RIGHT("0"&amp;RepairsPhotoIdentifier247,2))))</f>
        <v/>
      </c>
      <c r="AQ1757" s="962"/>
      <c r="AR1757" s="962"/>
      <c r="AS1757" s="962"/>
      <c r="AT1757" s="962"/>
      <c r="AU1757" s="962"/>
      <c r="AV1757" s="962"/>
      <c r="AW1757" s="963"/>
    </row>
    <row r="1758" spans="1:49" ht="14.25" hidden="1" customHeight="1">
      <c r="A1758" s="931">
        <v>248</v>
      </c>
      <c r="B1758" s="913"/>
      <c r="C1758" s="914"/>
      <c r="D1758" s="914"/>
      <c r="E1758" s="914"/>
      <c r="F1758" s="914"/>
      <c r="G1758" s="914"/>
      <c r="H1758" s="914"/>
      <c r="I1758" s="914"/>
      <c r="J1758" s="914"/>
      <c r="K1758" s="914"/>
      <c r="L1758" s="914"/>
      <c r="M1758" s="914"/>
      <c r="N1758" s="914"/>
      <c r="O1758" s="914"/>
      <c r="P1758" s="914"/>
      <c r="Q1758" s="914"/>
      <c r="R1758" s="914"/>
      <c r="S1758" s="914"/>
      <c r="T1758" s="914"/>
      <c r="U1758" s="915"/>
      <c r="V1758" s="913"/>
      <c r="W1758" s="914"/>
      <c r="X1758" s="914"/>
      <c r="Y1758" s="914"/>
      <c r="Z1758" s="914"/>
      <c r="AA1758" s="914"/>
      <c r="AB1758" s="914"/>
      <c r="AC1758" s="914"/>
      <c r="AD1758" s="914"/>
      <c r="AE1758" s="914"/>
      <c r="AF1758" s="914"/>
      <c r="AG1758" s="914"/>
      <c r="AH1758" s="914"/>
      <c r="AI1758" s="914"/>
      <c r="AJ1758" s="914"/>
      <c r="AK1758" s="914"/>
      <c r="AL1758" s="914"/>
      <c r="AM1758" s="914"/>
      <c r="AN1758" s="914"/>
      <c r="AO1758" s="915"/>
      <c r="AP1758" s="450" t="s">
        <v>990</v>
      </c>
      <c r="AQ1758" s="451"/>
      <c r="AR1758" s="451"/>
      <c r="AS1758" s="452"/>
      <c r="AT1758" s="932"/>
      <c r="AU1758" s="933"/>
      <c r="AV1758" s="933"/>
      <c r="AW1758" s="934"/>
    </row>
    <row r="1759" spans="1:49" ht="14.25" hidden="1" customHeight="1">
      <c r="A1759" s="931"/>
      <c r="B1759" s="916"/>
      <c r="C1759" s="917"/>
      <c r="D1759" s="917"/>
      <c r="E1759" s="917"/>
      <c r="F1759" s="917"/>
      <c r="G1759" s="917"/>
      <c r="H1759" s="917"/>
      <c r="I1759" s="917"/>
      <c r="J1759" s="917"/>
      <c r="K1759" s="917"/>
      <c r="L1759" s="917"/>
      <c r="M1759" s="917"/>
      <c r="N1759" s="917"/>
      <c r="O1759" s="917"/>
      <c r="P1759" s="917"/>
      <c r="Q1759" s="917"/>
      <c r="R1759" s="917"/>
      <c r="S1759" s="917"/>
      <c r="T1759" s="917"/>
      <c r="U1759" s="918"/>
      <c r="V1759" s="916"/>
      <c r="W1759" s="917"/>
      <c r="X1759" s="917"/>
      <c r="Y1759" s="917"/>
      <c r="Z1759" s="917"/>
      <c r="AA1759" s="917"/>
      <c r="AB1759" s="917"/>
      <c r="AC1759" s="917"/>
      <c r="AD1759" s="917"/>
      <c r="AE1759" s="917"/>
      <c r="AF1759" s="917"/>
      <c r="AG1759" s="917"/>
      <c r="AH1759" s="917"/>
      <c r="AI1759" s="917"/>
      <c r="AJ1759" s="917"/>
      <c r="AK1759" s="917"/>
      <c r="AL1759" s="917"/>
      <c r="AM1759" s="917"/>
      <c r="AN1759" s="917"/>
      <c r="AO1759" s="918"/>
      <c r="AP1759" s="453" t="s">
        <v>991</v>
      </c>
      <c r="AQ1759" s="262"/>
      <c r="AR1759" s="262"/>
      <c r="AS1759" s="262"/>
      <c r="AT1759" s="910"/>
      <c r="AU1759" s="911"/>
      <c r="AV1759" s="911"/>
      <c r="AW1759" s="912"/>
    </row>
    <row r="1760" spans="1:49" ht="14.25" hidden="1" customHeight="1">
      <c r="A1760" s="931"/>
      <c r="B1760" s="916"/>
      <c r="C1760" s="917"/>
      <c r="D1760" s="917"/>
      <c r="E1760" s="917"/>
      <c r="F1760" s="917"/>
      <c r="G1760" s="917"/>
      <c r="H1760" s="917"/>
      <c r="I1760" s="917"/>
      <c r="J1760" s="917"/>
      <c r="K1760" s="917"/>
      <c r="L1760" s="917"/>
      <c r="M1760" s="917"/>
      <c r="N1760" s="917"/>
      <c r="O1760" s="917"/>
      <c r="P1760" s="917"/>
      <c r="Q1760" s="917"/>
      <c r="R1760" s="917"/>
      <c r="S1760" s="917"/>
      <c r="T1760" s="917"/>
      <c r="U1760" s="918"/>
      <c r="V1760" s="916"/>
      <c r="W1760" s="917"/>
      <c r="X1760" s="917"/>
      <c r="Y1760" s="917"/>
      <c r="Z1760" s="917"/>
      <c r="AA1760" s="917"/>
      <c r="AB1760" s="917"/>
      <c r="AC1760" s="917"/>
      <c r="AD1760" s="917"/>
      <c r="AE1760" s="917"/>
      <c r="AF1760" s="917"/>
      <c r="AG1760" s="917"/>
      <c r="AH1760" s="917"/>
      <c r="AI1760" s="917"/>
      <c r="AJ1760" s="917"/>
      <c r="AK1760" s="917"/>
      <c r="AL1760" s="917"/>
      <c r="AM1760" s="917"/>
      <c r="AN1760" s="917"/>
      <c r="AO1760" s="918"/>
      <c r="AP1760" s="935" t="s">
        <v>992</v>
      </c>
      <c r="AQ1760" s="936"/>
      <c r="AR1760" s="936"/>
      <c r="AS1760" s="937"/>
      <c r="AT1760" s="938"/>
      <c r="AU1760" s="939"/>
      <c r="AV1760" s="939"/>
      <c r="AW1760" s="940"/>
    </row>
    <row r="1761" spans="1:49" ht="14.25" hidden="1" customHeight="1">
      <c r="A1761" s="931"/>
      <c r="B1761" s="916"/>
      <c r="C1761" s="917"/>
      <c r="D1761" s="917"/>
      <c r="E1761" s="917"/>
      <c r="F1761" s="917"/>
      <c r="G1761" s="917"/>
      <c r="H1761" s="917"/>
      <c r="I1761" s="917"/>
      <c r="J1761" s="917"/>
      <c r="K1761" s="917"/>
      <c r="L1761" s="917"/>
      <c r="M1761" s="917"/>
      <c r="N1761" s="917"/>
      <c r="O1761" s="917"/>
      <c r="P1761" s="917"/>
      <c r="Q1761" s="917"/>
      <c r="R1761" s="917"/>
      <c r="S1761" s="917"/>
      <c r="T1761" s="917"/>
      <c r="U1761" s="918"/>
      <c r="V1761" s="916"/>
      <c r="W1761" s="917"/>
      <c r="X1761" s="917"/>
      <c r="Y1761" s="917"/>
      <c r="Z1761" s="917"/>
      <c r="AA1761" s="917"/>
      <c r="AB1761" s="917"/>
      <c r="AC1761" s="917"/>
      <c r="AD1761" s="917"/>
      <c r="AE1761" s="917"/>
      <c r="AF1761" s="917"/>
      <c r="AG1761" s="917"/>
      <c r="AH1761" s="917"/>
      <c r="AI1761" s="917"/>
      <c r="AJ1761" s="917"/>
      <c r="AK1761" s="917"/>
      <c r="AL1761" s="917"/>
      <c r="AM1761" s="917"/>
      <c r="AN1761" s="917"/>
      <c r="AO1761" s="918"/>
      <c r="AP1761" s="935"/>
      <c r="AQ1761" s="936"/>
      <c r="AR1761" s="936"/>
      <c r="AS1761" s="937"/>
      <c r="AT1761" s="941"/>
      <c r="AU1761" s="942"/>
      <c r="AV1761" s="942"/>
      <c r="AW1761" s="943"/>
    </row>
    <row r="1762" spans="1:49" ht="14.25" hidden="1" customHeight="1">
      <c r="A1762" s="931"/>
      <c r="B1762" s="916"/>
      <c r="C1762" s="917"/>
      <c r="D1762" s="917"/>
      <c r="E1762" s="917"/>
      <c r="F1762" s="917"/>
      <c r="G1762" s="917"/>
      <c r="H1762" s="917"/>
      <c r="I1762" s="917"/>
      <c r="J1762" s="917"/>
      <c r="K1762" s="917"/>
      <c r="L1762" s="917"/>
      <c r="M1762" s="917"/>
      <c r="N1762" s="917"/>
      <c r="O1762" s="917"/>
      <c r="P1762" s="917"/>
      <c r="Q1762" s="917"/>
      <c r="R1762" s="917"/>
      <c r="S1762" s="917"/>
      <c r="T1762" s="917"/>
      <c r="U1762" s="918"/>
      <c r="V1762" s="916"/>
      <c r="W1762" s="917"/>
      <c r="X1762" s="917"/>
      <c r="Y1762" s="917"/>
      <c r="Z1762" s="917"/>
      <c r="AA1762" s="917"/>
      <c r="AB1762" s="917"/>
      <c r="AC1762" s="917"/>
      <c r="AD1762" s="917"/>
      <c r="AE1762" s="917"/>
      <c r="AF1762" s="917"/>
      <c r="AG1762" s="917"/>
      <c r="AH1762" s="917"/>
      <c r="AI1762" s="917"/>
      <c r="AJ1762" s="917"/>
      <c r="AK1762" s="917"/>
      <c r="AL1762" s="917"/>
      <c r="AM1762" s="917"/>
      <c r="AN1762" s="917"/>
      <c r="AO1762" s="918"/>
      <c r="AP1762" s="944" t="s">
        <v>993</v>
      </c>
      <c r="AQ1762" s="945"/>
      <c r="AR1762" s="945"/>
      <c r="AS1762" s="945"/>
      <c r="AT1762" s="938"/>
      <c r="AU1762" s="939"/>
      <c r="AV1762" s="939"/>
      <c r="AW1762" s="940"/>
    </row>
    <row r="1763" spans="1:49" ht="14.25" hidden="1" customHeight="1">
      <c r="A1763" s="931"/>
      <c r="B1763" s="916"/>
      <c r="C1763" s="917"/>
      <c r="D1763" s="917"/>
      <c r="E1763" s="917"/>
      <c r="F1763" s="917"/>
      <c r="G1763" s="917"/>
      <c r="H1763" s="917"/>
      <c r="I1763" s="917"/>
      <c r="J1763" s="917"/>
      <c r="K1763" s="917"/>
      <c r="L1763" s="917"/>
      <c r="M1763" s="917"/>
      <c r="N1763" s="917"/>
      <c r="O1763" s="917"/>
      <c r="P1763" s="917"/>
      <c r="Q1763" s="917"/>
      <c r="R1763" s="917"/>
      <c r="S1763" s="917"/>
      <c r="T1763" s="917"/>
      <c r="U1763" s="918"/>
      <c r="V1763" s="916"/>
      <c r="W1763" s="917"/>
      <c r="X1763" s="917"/>
      <c r="Y1763" s="917"/>
      <c r="Z1763" s="917"/>
      <c r="AA1763" s="917"/>
      <c r="AB1763" s="917"/>
      <c r="AC1763" s="917"/>
      <c r="AD1763" s="917"/>
      <c r="AE1763" s="917"/>
      <c r="AF1763" s="917"/>
      <c r="AG1763" s="917"/>
      <c r="AH1763" s="917"/>
      <c r="AI1763" s="917"/>
      <c r="AJ1763" s="917"/>
      <c r="AK1763" s="917"/>
      <c r="AL1763" s="917"/>
      <c r="AM1763" s="917"/>
      <c r="AN1763" s="917"/>
      <c r="AO1763" s="918"/>
      <c r="AP1763" s="944"/>
      <c r="AQ1763" s="945"/>
      <c r="AR1763" s="945"/>
      <c r="AS1763" s="945"/>
      <c r="AT1763" s="941"/>
      <c r="AU1763" s="942"/>
      <c r="AV1763" s="942"/>
      <c r="AW1763" s="943"/>
    </row>
    <row r="1764" spans="1:49" ht="14.25" hidden="1" customHeight="1">
      <c r="A1764" s="931"/>
      <c r="B1764" s="919"/>
      <c r="C1764" s="920"/>
      <c r="D1764" s="920"/>
      <c r="E1764" s="920"/>
      <c r="F1764" s="920"/>
      <c r="G1764" s="920"/>
      <c r="H1764" s="920"/>
      <c r="I1764" s="920"/>
      <c r="J1764" s="920"/>
      <c r="K1764" s="920"/>
      <c r="L1764" s="920"/>
      <c r="M1764" s="920"/>
      <c r="N1764" s="920"/>
      <c r="O1764" s="920"/>
      <c r="P1764" s="920"/>
      <c r="Q1764" s="920"/>
      <c r="R1764" s="920"/>
      <c r="S1764" s="920"/>
      <c r="T1764" s="920"/>
      <c r="U1764" s="921"/>
      <c r="V1764" s="919"/>
      <c r="W1764" s="920"/>
      <c r="X1764" s="920"/>
      <c r="Y1764" s="920"/>
      <c r="Z1764" s="920"/>
      <c r="AA1764" s="920"/>
      <c r="AB1764" s="920"/>
      <c r="AC1764" s="920"/>
      <c r="AD1764" s="920"/>
      <c r="AE1764" s="920"/>
      <c r="AF1764" s="920"/>
      <c r="AG1764" s="920"/>
      <c r="AH1764" s="920"/>
      <c r="AI1764" s="920"/>
      <c r="AJ1764" s="920"/>
      <c r="AK1764" s="920"/>
      <c r="AL1764" s="920"/>
      <c r="AM1764" s="920"/>
      <c r="AN1764" s="920"/>
      <c r="AO1764" s="921"/>
      <c r="AP1764" s="946" t="str">
        <f t="array" aca="1" ref="AP1764" ca="1">IF(RepairsPhotoIdentifier248="","",IF(INDIRECT("PropertyInspectionCatagoryPhoto"&amp;RIGHT("0"&amp;RepairsPhotoIdentifier248,2))="","",INDIRECT("PropertyInspectionCatagoryPhoto"&amp;RIGHT("0"&amp;RepairsPhotoIdentifier248,2))))</f>
        <v/>
      </c>
      <c r="AQ1764" s="962"/>
      <c r="AR1764" s="962"/>
      <c r="AS1764" s="962"/>
      <c r="AT1764" s="962"/>
      <c r="AU1764" s="962"/>
      <c r="AV1764" s="962"/>
      <c r="AW1764" s="963"/>
    </row>
    <row r="1765" spans="1:49" ht="14.25" hidden="1" customHeight="1">
      <c r="A1765" s="931">
        <v>249</v>
      </c>
      <c r="B1765" s="913"/>
      <c r="C1765" s="914"/>
      <c r="D1765" s="914"/>
      <c r="E1765" s="914"/>
      <c r="F1765" s="914"/>
      <c r="G1765" s="914"/>
      <c r="H1765" s="914"/>
      <c r="I1765" s="914"/>
      <c r="J1765" s="914"/>
      <c r="K1765" s="914"/>
      <c r="L1765" s="914"/>
      <c r="M1765" s="914"/>
      <c r="N1765" s="914"/>
      <c r="O1765" s="914"/>
      <c r="P1765" s="914"/>
      <c r="Q1765" s="914"/>
      <c r="R1765" s="914"/>
      <c r="S1765" s="914"/>
      <c r="T1765" s="914"/>
      <c r="U1765" s="915"/>
      <c r="V1765" s="913"/>
      <c r="W1765" s="914"/>
      <c r="X1765" s="914"/>
      <c r="Y1765" s="914"/>
      <c r="Z1765" s="914"/>
      <c r="AA1765" s="914"/>
      <c r="AB1765" s="914"/>
      <c r="AC1765" s="914"/>
      <c r="AD1765" s="914"/>
      <c r="AE1765" s="914"/>
      <c r="AF1765" s="914"/>
      <c r="AG1765" s="914"/>
      <c r="AH1765" s="914"/>
      <c r="AI1765" s="914"/>
      <c r="AJ1765" s="914"/>
      <c r="AK1765" s="914"/>
      <c r="AL1765" s="914"/>
      <c r="AM1765" s="914"/>
      <c r="AN1765" s="914"/>
      <c r="AO1765" s="915"/>
      <c r="AP1765" s="450" t="s">
        <v>990</v>
      </c>
      <c r="AQ1765" s="451"/>
      <c r="AR1765" s="451"/>
      <c r="AS1765" s="452"/>
      <c r="AT1765" s="932"/>
      <c r="AU1765" s="933"/>
      <c r="AV1765" s="933"/>
      <c r="AW1765" s="934"/>
    </row>
    <row r="1766" spans="1:49" ht="14.25" hidden="1" customHeight="1">
      <c r="A1766" s="931"/>
      <c r="B1766" s="916"/>
      <c r="C1766" s="917"/>
      <c r="D1766" s="917"/>
      <c r="E1766" s="917"/>
      <c r="F1766" s="917"/>
      <c r="G1766" s="917"/>
      <c r="H1766" s="917"/>
      <c r="I1766" s="917"/>
      <c r="J1766" s="917"/>
      <c r="K1766" s="917"/>
      <c r="L1766" s="917"/>
      <c r="M1766" s="917"/>
      <c r="N1766" s="917"/>
      <c r="O1766" s="917"/>
      <c r="P1766" s="917"/>
      <c r="Q1766" s="917"/>
      <c r="R1766" s="917"/>
      <c r="S1766" s="917"/>
      <c r="T1766" s="917"/>
      <c r="U1766" s="918"/>
      <c r="V1766" s="916"/>
      <c r="W1766" s="917"/>
      <c r="X1766" s="917"/>
      <c r="Y1766" s="917"/>
      <c r="Z1766" s="917"/>
      <c r="AA1766" s="917"/>
      <c r="AB1766" s="917"/>
      <c r="AC1766" s="917"/>
      <c r="AD1766" s="917"/>
      <c r="AE1766" s="917"/>
      <c r="AF1766" s="917"/>
      <c r="AG1766" s="917"/>
      <c r="AH1766" s="917"/>
      <c r="AI1766" s="917"/>
      <c r="AJ1766" s="917"/>
      <c r="AK1766" s="917"/>
      <c r="AL1766" s="917"/>
      <c r="AM1766" s="917"/>
      <c r="AN1766" s="917"/>
      <c r="AO1766" s="918"/>
      <c r="AP1766" s="453" t="s">
        <v>994</v>
      </c>
      <c r="AQ1766" s="262"/>
      <c r="AR1766" s="262"/>
      <c r="AS1766" s="262"/>
      <c r="AT1766" s="910"/>
      <c r="AU1766" s="911"/>
      <c r="AV1766" s="911"/>
      <c r="AW1766" s="912"/>
    </row>
    <row r="1767" spans="1:49" ht="14.25" hidden="1" customHeight="1">
      <c r="A1767" s="931"/>
      <c r="B1767" s="916"/>
      <c r="C1767" s="917"/>
      <c r="D1767" s="917"/>
      <c r="E1767" s="917"/>
      <c r="F1767" s="917"/>
      <c r="G1767" s="917"/>
      <c r="H1767" s="917"/>
      <c r="I1767" s="917"/>
      <c r="J1767" s="917"/>
      <c r="K1767" s="917"/>
      <c r="L1767" s="917"/>
      <c r="M1767" s="917"/>
      <c r="N1767" s="917"/>
      <c r="O1767" s="917"/>
      <c r="P1767" s="917"/>
      <c r="Q1767" s="917"/>
      <c r="R1767" s="917"/>
      <c r="S1767" s="917"/>
      <c r="T1767" s="917"/>
      <c r="U1767" s="918"/>
      <c r="V1767" s="916"/>
      <c r="W1767" s="917"/>
      <c r="X1767" s="917"/>
      <c r="Y1767" s="917"/>
      <c r="Z1767" s="917"/>
      <c r="AA1767" s="917"/>
      <c r="AB1767" s="917"/>
      <c r="AC1767" s="917"/>
      <c r="AD1767" s="917"/>
      <c r="AE1767" s="917"/>
      <c r="AF1767" s="917"/>
      <c r="AG1767" s="917"/>
      <c r="AH1767" s="917"/>
      <c r="AI1767" s="917"/>
      <c r="AJ1767" s="917"/>
      <c r="AK1767" s="917"/>
      <c r="AL1767" s="917"/>
      <c r="AM1767" s="917"/>
      <c r="AN1767" s="917"/>
      <c r="AO1767" s="918"/>
      <c r="AP1767" s="935" t="s">
        <v>992</v>
      </c>
      <c r="AQ1767" s="936"/>
      <c r="AR1767" s="936"/>
      <c r="AS1767" s="937"/>
      <c r="AT1767" s="938"/>
      <c r="AU1767" s="939"/>
      <c r="AV1767" s="939"/>
      <c r="AW1767" s="940"/>
    </row>
    <row r="1768" spans="1:49" ht="14.25" hidden="1" customHeight="1">
      <c r="A1768" s="931"/>
      <c r="B1768" s="916"/>
      <c r="C1768" s="917"/>
      <c r="D1768" s="917"/>
      <c r="E1768" s="917"/>
      <c r="F1768" s="917"/>
      <c r="G1768" s="917"/>
      <c r="H1768" s="917"/>
      <c r="I1768" s="917"/>
      <c r="J1768" s="917"/>
      <c r="K1768" s="917"/>
      <c r="L1768" s="917"/>
      <c r="M1768" s="917"/>
      <c r="N1768" s="917"/>
      <c r="O1768" s="917"/>
      <c r="P1768" s="917"/>
      <c r="Q1768" s="917"/>
      <c r="R1768" s="917"/>
      <c r="S1768" s="917"/>
      <c r="T1768" s="917"/>
      <c r="U1768" s="918"/>
      <c r="V1768" s="916"/>
      <c r="W1768" s="917"/>
      <c r="X1768" s="917"/>
      <c r="Y1768" s="917"/>
      <c r="Z1768" s="917"/>
      <c r="AA1768" s="917"/>
      <c r="AB1768" s="917"/>
      <c r="AC1768" s="917"/>
      <c r="AD1768" s="917"/>
      <c r="AE1768" s="917"/>
      <c r="AF1768" s="917"/>
      <c r="AG1768" s="917"/>
      <c r="AH1768" s="917"/>
      <c r="AI1768" s="917"/>
      <c r="AJ1768" s="917"/>
      <c r="AK1768" s="917"/>
      <c r="AL1768" s="917"/>
      <c r="AM1768" s="917"/>
      <c r="AN1768" s="917"/>
      <c r="AO1768" s="918"/>
      <c r="AP1768" s="935"/>
      <c r="AQ1768" s="936"/>
      <c r="AR1768" s="936"/>
      <c r="AS1768" s="937"/>
      <c r="AT1768" s="941"/>
      <c r="AU1768" s="942"/>
      <c r="AV1768" s="942"/>
      <c r="AW1768" s="943"/>
    </row>
    <row r="1769" spans="1:49" ht="14.25" hidden="1" customHeight="1">
      <c r="A1769" s="931"/>
      <c r="B1769" s="916"/>
      <c r="C1769" s="917"/>
      <c r="D1769" s="917"/>
      <c r="E1769" s="917"/>
      <c r="F1769" s="917"/>
      <c r="G1769" s="917"/>
      <c r="H1769" s="917"/>
      <c r="I1769" s="917"/>
      <c r="J1769" s="917"/>
      <c r="K1769" s="917"/>
      <c r="L1769" s="917"/>
      <c r="M1769" s="917"/>
      <c r="N1769" s="917"/>
      <c r="O1769" s="917"/>
      <c r="P1769" s="917"/>
      <c r="Q1769" s="917"/>
      <c r="R1769" s="917"/>
      <c r="S1769" s="917"/>
      <c r="T1769" s="917"/>
      <c r="U1769" s="918"/>
      <c r="V1769" s="916"/>
      <c r="W1769" s="917"/>
      <c r="X1769" s="917"/>
      <c r="Y1769" s="917"/>
      <c r="Z1769" s="917"/>
      <c r="AA1769" s="917"/>
      <c r="AB1769" s="917"/>
      <c r="AC1769" s="917"/>
      <c r="AD1769" s="917"/>
      <c r="AE1769" s="917"/>
      <c r="AF1769" s="917"/>
      <c r="AG1769" s="917"/>
      <c r="AH1769" s="917"/>
      <c r="AI1769" s="917"/>
      <c r="AJ1769" s="917"/>
      <c r="AK1769" s="917"/>
      <c r="AL1769" s="917"/>
      <c r="AM1769" s="917"/>
      <c r="AN1769" s="917"/>
      <c r="AO1769" s="918"/>
      <c r="AP1769" s="944" t="s">
        <v>993</v>
      </c>
      <c r="AQ1769" s="945"/>
      <c r="AR1769" s="945"/>
      <c r="AS1769" s="945"/>
      <c r="AT1769" s="938"/>
      <c r="AU1769" s="939"/>
      <c r="AV1769" s="939"/>
      <c r="AW1769" s="940"/>
    </row>
    <row r="1770" spans="1:49" ht="14.25" hidden="1" customHeight="1">
      <c r="A1770" s="931"/>
      <c r="B1770" s="916"/>
      <c r="C1770" s="917"/>
      <c r="D1770" s="917"/>
      <c r="E1770" s="917"/>
      <c r="F1770" s="917"/>
      <c r="G1770" s="917"/>
      <c r="H1770" s="917"/>
      <c r="I1770" s="917"/>
      <c r="J1770" s="917"/>
      <c r="K1770" s="917"/>
      <c r="L1770" s="917"/>
      <c r="M1770" s="917"/>
      <c r="N1770" s="917"/>
      <c r="O1770" s="917"/>
      <c r="P1770" s="917"/>
      <c r="Q1770" s="917"/>
      <c r="R1770" s="917"/>
      <c r="S1770" s="917"/>
      <c r="T1770" s="917"/>
      <c r="U1770" s="918"/>
      <c r="V1770" s="916"/>
      <c r="W1770" s="917"/>
      <c r="X1770" s="917"/>
      <c r="Y1770" s="917"/>
      <c r="Z1770" s="917"/>
      <c r="AA1770" s="917"/>
      <c r="AB1770" s="917"/>
      <c r="AC1770" s="917"/>
      <c r="AD1770" s="917"/>
      <c r="AE1770" s="917"/>
      <c r="AF1770" s="917"/>
      <c r="AG1770" s="917"/>
      <c r="AH1770" s="917"/>
      <c r="AI1770" s="917"/>
      <c r="AJ1770" s="917"/>
      <c r="AK1770" s="917"/>
      <c r="AL1770" s="917"/>
      <c r="AM1770" s="917"/>
      <c r="AN1770" s="917"/>
      <c r="AO1770" s="918"/>
      <c r="AP1770" s="944"/>
      <c r="AQ1770" s="945"/>
      <c r="AR1770" s="945"/>
      <c r="AS1770" s="945"/>
      <c r="AT1770" s="941"/>
      <c r="AU1770" s="942"/>
      <c r="AV1770" s="942"/>
      <c r="AW1770" s="943"/>
    </row>
    <row r="1771" spans="1:49" ht="14.25" hidden="1" customHeight="1">
      <c r="A1771" s="931"/>
      <c r="B1771" s="919"/>
      <c r="C1771" s="920"/>
      <c r="D1771" s="920"/>
      <c r="E1771" s="920"/>
      <c r="F1771" s="920"/>
      <c r="G1771" s="920"/>
      <c r="H1771" s="920"/>
      <c r="I1771" s="920"/>
      <c r="J1771" s="920"/>
      <c r="K1771" s="920"/>
      <c r="L1771" s="920"/>
      <c r="M1771" s="920"/>
      <c r="N1771" s="920"/>
      <c r="O1771" s="920"/>
      <c r="P1771" s="920"/>
      <c r="Q1771" s="920"/>
      <c r="R1771" s="920"/>
      <c r="S1771" s="920"/>
      <c r="T1771" s="920"/>
      <c r="U1771" s="921"/>
      <c r="V1771" s="919"/>
      <c r="W1771" s="920"/>
      <c r="X1771" s="920"/>
      <c r="Y1771" s="920"/>
      <c r="Z1771" s="920"/>
      <c r="AA1771" s="920"/>
      <c r="AB1771" s="920"/>
      <c r="AC1771" s="920"/>
      <c r="AD1771" s="920"/>
      <c r="AE1771" s="920"/>
      <c r="AF1771" s="920"/>
      <c r="AG1771" s="920"/>
      <c r="AH1771" s="920"/>
      <c r="AI1771" s="920"/>
      <c r="AJ1771" s="920"/>
      <c r="AK1771" s="920"/>
      <c r="AL1771" s="920"/>
      <c r="AM1771" s="920"/>
      <c r="AN1771" s="920"/>
      <c r="AO1771" s="921"/>
      <c r="AP1771" s="946" t="str">
        <f t="array" aca="1" ref="AP1771" ca="1">IF(RepairsPhotoIdentifier249="","",IF(INDIRECT("PropertyInspectionCatagoryPhoto"&amp;RIGHT("0"&amp;RepairsPhotoIdentifier249,2))="","",INDIRECT("PropertyInspectionCatagoryPhoto"&amp;RIGHT("0"&amp;RepairsPhotoIdentifier249,2))))</f>
        <v/>
      </c>
      <c r="AQ1771" s="962"/>
      <c r="AR1771" s="962"/>
      <c r="AS1771" s="962"/>
      <c r="AT1771" s="962"/>
      <c r="AU1771" s="962"/>
      <c r="AV1771" s="962"/>
      <c r="AW1771" s="963"/>
    </row>
    <row r="1772" spans="1:49" ht="14.25" hidden="1" customHeight="1">
      <c r="A1772" s="931">
        <v>250</v>
      </c>
      <c r="B1772" s="913"/>
      <c r="C1772" s="914"/>
      <c r="D1772" s="914"/>
      <c r="E1772" s="914"/>
      <c r="F1772" s="914"/>
      <c r="G1772" s="914"/>
      <c r="H1772" s="914"/>
      <c r="I1772" s="914"/>
      <c r="J1772" s="914"/>
      <c r="K1772" s="914"/>
      <c r="L1772" s="914"/>
      <c r="M1772" s="914"/>
      <c r="N1772" s="914"/>
      <c r="O1772" s="914"/>
      <c r="P1772" s="914"/>
      <c r="Q1772" s="914"/>
      <c r="R1772" s="914"/>
      <c r="S1772" s="914"/>
      <c r="T1772" s="914"/>
      <c r="U1772" s="915"/>
      <c r="V1772" s="913"/>
      <c r="W1772" s="914"/>
      <c r="X1772" s="914"/>
      <c r="Y1772" s="914"/>
      <c r="Z1772" s="914"/>
      <c r="AA1772" s="914"/>
      <c r="AB1772" s="914"/>
      <c r="AC1772" s="914"/>
      <c r="AD1772" s="914"/>
      <c r="AE1772" s="914"/>
      <c r="AF1772" s="914"/>
      <c r="AG1772" s="914"/>
      <c r="AH1772" s="914"/>
      <c r="AI1772" s="914"/>
      <c r="AJ1772" s="914"/>
      <c r="AK1772" s="914"/>
      <c r="AL1772" s="914"/>
      <c r="AM1772" s="914"/>
      <c r="AN1772" s="914"/>
      <c r="AO1772" s="915"/>
      <c r="AP1772" s="450" t="s">
        <v>990</v>
      </c>
      <c r="AQ1772" s="451"/>
      <c r="AR1772" s="451"/>
      <c r="AS1772" s="452"/>
      <c r="AT1772" s="932"/>
      <c r="AU1772" s="933"/>
      <c r="AV1772" s="933"/>
      <c r="AW1772" s="934"/>
    </row>
    <row r="1773" spans="1:49" ht="14.25" hidden="1" customHeight="1">
      <c r="A1773" s="931"/>
      <c r="B1773" s="916"/>
      <c r="C1773" s="917"/>
      <c r="D1773" s="917"/>
      <c r="E1773" s="917"/>
      <c r="F1773" s="917"/>
      <c r="G1773" s="917"/>
      <c r="H1773" s="917"/>
      <c r="I1773" s="917"/>
      <c r="J1773" s="917"/>
      <c r="K1773" s="917"/>
      <c r="L1773" s="917"/>
      <c r="M1773" s="917"/>
      <c r="N1773" s="917"/>
      <c r="O1773" s="917"/>
      <c r="P1773" s="917"/>
      <c r="Q1773" s="917"/>
      <c r="R1773" s="917"/>
      <c r="S1773" s="917"/>
      <c r="T1773" s="917"/>
      <c r="U1773" s="918"/>
      <c r="V1773" s="916"/>
      <c r="W1773" s="917"/>
      <c r="X1773" s="917"/>
      <c r="Y1773" s="917"/>
      <c r="Z1773" s="917"/>
      <c r="AA1773" s="917"/>
      <c r="AB1773" s="917"/>
      <c r="AC1773" s="917"/>
      <c r="AD1773" s="917"/>
      <c r="AE1773" s="917"/>
      <c r="AF1773" s="917"/>
      <c r="AG1773" s="917"/>
      <c r="AH1773" s="917"/>
      <c r="AI1773" s="917"/>
      <c r="AJ1773" s="917"/>
      <c r="AK1773" s="917"/>
      <c r="AL1773" s="917"/>
      <c r="AM1773" s="917"/>
      <c r="AN1773" s="917"/>
      <c r="AO1773" s="918"/>
      <c r="AP1773" s="453" t="s">
        <v>991</v>
      </c>
      <c r="AQ1773" s="262"/>
      <c r="AR1773" s="262"/>
      <c r="AS1773" s="262"/>
      <c r="AT1773" s="910"/>
      <c r="AU1773" s="911"/>
      <c r="AV1773" s="911"/>
      <c r="AW1773" s="912"/>
    </row>
    <row r="1774" spans="1:49" ht="14.25" hidden="1" customHeight="1">
      <c r="A1774" s="931"/>
      <c r="B1774" s="916"/>
      <c r="C1774" s="917"/>
      <c r="D1774" s="917"/>
      <c r="E1774" s="917"/>
      <c r="F1774" s="917"/>
      <c r="G1774" s="917"/>
      <c r="H1774" s="917"/>
      <c r="I1774" s="917"/>
      <c r="J1774" s="917"/>
      <c r="K1774" s="917"/>
      <c r="L1774" s="917"/>
      <c r="M1774" s="917"/>
      <c r="N1774" s="917"/>
      <c r="O1774" s="917"/>
      <c r="P1774" s="917"/>
      <c r="Q1774" s="917"/>
      <c r="R1774" s="917"/>
      <c r="S1774" s="917"/>
      <c r="T1774" s="917"/>
      <c r="U1774" s="918"/>
      <c r="V1774" s="916"/>
      <c r="W1774" s="917"/>
      <c r="X1774" s="917"/>
      <c r="Y1774" s="917"/>
      <c r="Z1774" s="917"/>
      <c r="AA1774" s="917"/>
      <c r="AB1774" s="917"/>
      <c r="AC1774" s="917"/>
      <c r="AD1774" s="917"/>
      <c r="AE1774" s="917"/>
      <c r="AF1774" s="917"/>
      <c r="AG1774" s="917"/>
      <c r="AH1774" s="917"/>
      <c r="AI1774" s="917"/>
      <c r="AJ1774" s="917"/>
      <c r="AK1774" s="917"/>
      <c r="AL1774" s="917"/>
      <c r="AM1774" s="917"/>
      <c r="AN1774" s="917"/>
      <c r="AO1774" s="918"/>
      <c r="AP1774" s="935" t="s">
        <v>992</v>
      </c>
      <c r="AQ1774" s="936"/>
      <c r="AR1774" s="936"/>
      <c r="AS1774" s="937"/>
      <c r="AT1774" s="938"/>
      <c r="AU1774" s="939"/>
      <c r="AV1774" s="939"/>
      <c r="AW1774" s="940"/>
    </row>
    <row r="1775" spans="1:49" ht="14.25" hidden="1" customHeight="1">
      <c r="A1775" s="931"/>
      <c r="B1775" s="916"/>
      <c r="C1775" s="917"/>
      <c r="D1775" s="917"/>
      <c r="E1775" s="917"/>
      <c r="F1775" s="917"/>
      <c r="G1775" s="917"/>
      <c r="H1775" s="917"/>
      <c r="I1775" s="917"/>
      <c r="J1775" s="917"/>
      <c r="K1775" s="917"/>
      <c r="L1775" s="917"/>
      <c r="M1775" s="917"/>
      <c r="N1775" s="917"/>
      <c r="O1775" s="917"/>
      <c r="P1775" s="917"/>
      <c r="Q1775" s="917"/>
      <c r="R1775" s="917"/>
      <c r="S1775" s="917"/>
      <c r="T1775" s="917"/>
      <c r="U1775" s="918"/>
      <c r="V1775" s="916"/>
      <c r="W1775" s="917"/>
      <c r="X1775" s="917"/>
      <c r="Y1775" s="917"/>
      <c r="Z1775" s="917"/>
      <c r="AA1775" s="917"/>
      <c r="AB1775" s="917"/>
      <c r="AC1775" s="917"/>
      <c r="AD1775" s="917"/>
      <c r="AE1775" s="917"/>
      <c r="AF1775" s="917"/>
      <c r="AG1775" s="917"/>
      <c r="AH1775" s="917"/>
      <c r="AI1775" s="917"/>
      <c r="AJ1775" s="917"/>
      <c r="AK1775" s="917"/>
      <c r="AL1775" s="917"/>
      <c r="AM1775" s="917"/>
      <c r="AN1775" s="917"/>
      <c r="AO1775" s="918"/>
      <c r="AP1775" s="935"/>
      <c r="AQ1775" s="936"/>
      <c r="AR1775" s="936"/>
      <c r="AS1775" s="937"/>
      <c r="AT1775" s="941"/>
      <c r="AU1775" s="942"/>
      <c r="AV1775" s="942"/>
      <c r="AW1775" s="943"/>
    </row>
    <row r="1776" spans="1:49" ht="14.25" hidden="1" customHeight="1">
      <c r="A1776" s="931"/>
      <c r="B1776" s="916"/>
      <c r="C1776" s="917"/>
      <c r="D1776" s="917"/>
      <c r="E1776" s="917"/>
      <c r="F1776" s="917"/>
      <c r="G1776" s="917"/>
      <c r="H1776" s="917"/>
      <c r="I1776" s="917"/>
      <c r="J1776" s="917"/>
      <c r="K1776" s="917"/>
      <c r="L1776" s="917"/>
      <c r="M1776" s="917"/>
      <c r="N1776" s="917"/>
      <c r="O1776" s="917"/>
      <c r="P1776" s="917"/>
      <c r="Q1776" s="917"/>
      <c r="R1776" s="917"/>
      <c r="S1776" s="917"/>
      <c r="T1776" s="917"/>
      <c r="U1776" s="918"/>
      <c r="V1776" s="916"/>
      <c r="W1776" s="917"/>
      <c r="X1776" s="917"/>
      <c r="Y1776" s="917"/>
      <c r="Z1776" s="917"/>
      <c r="AA1776" s="917"/>
      <c r="AB1776" s="917"/>
      <c r="AC1776" s="917"/>
      <c r="AD1776" s="917"/>
      <c r="AE1776" s="917"/>
      <c r="AF1776" s="917"/>
      <c r="AG1776" s="917"/>
      <c r="AH1776" s="917"/>
      <c r="AI1776" s="917"/>
      <c r="AJ1776" s="917"/>
      <c r="AK1776" s="917"/>
      <c r="AL1776" s="917"/>
      <c r="AM1776" s="917"/>
      <c r="AN1776" s="917"/>
      <c r="AO1776" s="918"/>
      <c r="AP1776" s="944" t="s">
        <v>993</v>
      </c>
      <c r="AQ1776" s="945"/>
      <c r="AR1776" s="945"/>
      <c r="AS1776" s="945"/>
      <c r="AT1776" s="938"/>
      <c r="AU1776" s="939"/>
      <c r="AV1776" s="939"/>
      <c r="AW1776" s="940"/>
    </row>
    <row r="1777" spans="1:49" ht="14.25" hidden="1" customHeight="1">
      <c r="A1777" s="931"/>
      <c r="B1777" s="916"/>
      <c r="C1777" s="917"/>
      <c r="D1777" s="917"/>
      <c r="E1777" s="917"/>
      <c r="F1777" s="917"/>
      <c r="G1777" s="917"/>
      <c r="H1777" s="917"/>
      <c r="I1777" s="917"/>
      <c r="J1777" s="917"/>
      <c r="K1777" s="917"/>
      <c r="L1777" s="917"/>
      <c r="M1777" s="917"/>
      <c r="N1777" s="917"/>
      <c r="O1777" s="917"/>
      <c r="P1777" s="917"/>
      <c r="Q1777" s="917"/>
      <c r="R1777" s="917"/>
      <c r="S1777" s="917"/>
      <c r="T1777" s="917"/>
      <c r="U1777" s="918"/>
      <c r="V1777" s="916"/>
      <c r="W1777" s="917"/>
      <c r="X1777" s="917"/>
      <c r="Y1777" s="917"/>
      <c r="Z1777" s="917"/>
      <c r="AA1777" s="917"/>
      <c r="AB1777" s="917"/>
      <c r="AC1777" s="917"/>
      <c r="AD1777" s="917"/>
      <c r="AE1777" s="917"/>
      <c r="AF1777" s="917"/>
      <c r="AG1777" s="917"/>
      <c r="AH1777" s="917"/>
      <c r="AI1777" s="917"/>
      <c r="AJ1777" s="917"/>
      <c r="AK1777" s="917"/>
      <c r="AL1777" s="917"/>
      <c r="AM1777" s="917"/>
      <c r="AN1777" s="917"/>
      <c r="AO1777" s="918"/>
      <c r="AP1777" s="944"/>
      <c r="AQ1777" s="945"/>
      <c r="AR1777" s="945"/>
      <c r="AS1777" s="945"/>
      <c r="AT1777" s="941"/>
      <c r="AU1777" s="942"/>
      <c r="AV1777" s="942"/>
      <c r="AW1777" s="943"/>
    </row>
    <row r="1778" spans="1:49" ht="14.25" hidden="1" customHeight="1">
      <c r="A1778" s="931"/>
      <c r="B1778" s="919"/>
      <c r="C1778" s="920"/>
      <c r="D1778" s="920"/>
      <c r="E1778" s="920"/>
      <c r="F1778" s="920"/>
      <c r="G1778" s="920"/>
      <c r="H1778" s="920"/>
      <c r="I1778" s="920"/>
      <c r="J1778" s="920"/>
      <c r="K1778" s="920"/>
      <c r="L1778" s="920"/>
      <c r="M1778" s="920"/>
      <c r="N1778" s="920"/>
      <c r="O1778" s="920"/>
      <c r="P1778" s="920"/>
      <c r="Q1778" s="920"/>
      <c r="R1778" s="920"/>
      <c r="S1778" s="920"/>
      <c r="T1778" s="920"/>
      <c r="U1778" s="921"/>
      <c r="V1778" s="919"/>
      <c r="W1778" s="920"/>
      <c r="X1778" s="920"/>
      <c r="Y1778" s="920"/>
      <c r="Z1778" s="920"/>
      <c r="AA1778" s="920"/>
      <c r="AB1778" s="920"/>
      <c r="AC1778" s="920"/>
      <c r="AD1778" s="920"/>
      <c r="AE1778" s="920"/>
      <c r="AF1778" s="920"/>
      <c r="AG1778" s="920"/>
      <c r="AH1778" s="920"/>
      <c r="AI1778" s="920"/>
      <c r="AJ1778" s="920"/>
      <c r="AK1778" s="920"/>
      <c r="AL1778" s="920"/>
      <c r="AM1778" s="920"/>
      <c r="AN1778" s="920"/>
      <c r="AO1778" s="921"/>
      <c r="AP1778" s="946" t="str">
        <f t="array" aca="1" ref="AP1778" ca="1">IF(RepairsPhotoIdentifier250="","",IF(INDIRECT("PropertyInspectionCatagoryPhoto"&amp;RIGHT("0"&amp;RepairsPhotoIdentifier250,2))="","",INDIRECT("PropertyInspectionCatagoryPhoto"&amp;RIGHT("0"&amp;RepairsPhotoIdentifier250,2))))</f>
        <v/>
      </c>
      <c r="AQ1778" s="962"/>
      <c r="AR1778" s="962"/>
      <c r="AS1778" s="962"/>
      <c r="AT1778" s="962"/>
      <c r="AU1778" s="962"/>
      <c r="AV1778" s="962"/>
      <c r="AW1778" s="963"/>
    </row>
    <row r="1779" spans="1:49" ht="14.25" hidden="1" customHeight="1">
      <c r="A1779" s="931">
        <v>251</v>
      </c>
      <c r="B1779" s="913"/>
      <c r="C1779" s="914"/>
      <c r="D1779" s="914"/>
      <c r="E1779" s="914"/>
      <c r="F1779" s="914"/>
      <c r="G1779" s="914"/>
      <c r="H1779" s="914"/>
      <c r="I1779" s="914"/>
      <c r="J1779" s="914"/>
      <c r="K1779" s="914"/>
      <c r="L1779" s="914"/>
      <c r="M1779" s="914"/>
      <c r="N1779" s="914"/>
      <c r="O1779" s="914"/>
      <c r="P1779" s="914"/>
      <c r="Q1779" s="914"/>
      <c r="R1779" s="914"/>
      <c r="S1779" s="914"/>
      <c r="T1779" s="914"/>
      <c r="U1779" s="915"/>
      <c r="V1779" s="913"/>
      <c r="W1779" s="914"/>
      <c r="X1779" s="914"/>
      <c r="Y1779" s="914"/>
      <c r="Z1779" s="914"/>
      <c r="AA1779" s="914"/>
      <c r="AB1779" s="914"/>
      <c r="AC1779" s="914"/>
      <c r="AD1779" s="914"/>
      <c r="AE1779" s="914"/>
      <c r="AF1779" s="914"/>
      <c r="AG1779" s="914"/>
      <c r="AH1779" s="914"/>
      <c r="AI1779" s="914"/>
      <c r="AJ1779" s="914"/>
      <c r="AK1779" s="914"/>
      <c r="AL1779" s="914"/>
      <c r="AM1779" s="914"/>
      <c r="AN1779" s="914"/>
      <c r="AO1779" s="915"/>
      <c r="AP1779" s="450" t="s">
        <v>990</v>
      </c>
      <c r="AQ1779" s="451"/>
      <c r="AR1779" s="451"/>
      <c r="AS1779" s="452"/>
      <c r="AT1779" s="932"/>
      <c r="AU1779" s="933"/>
      <c r="AV1779" s="933"/>
      <c r="AW1779" s="934"/>
    </row>
    <row r="1780" spans="1:49" ht="14.25" hidden="1" customHeight="1">
      <c r="A1780" s="931"/>
      <c r="B1780" s="916"/>
      <c r="C1780" s="917"/>
      <c r="D1780" s="917"/>
      <c r="E1780" s="917"/>
      <c r="F1780" s="917"/>
      <c r="G1780" s="917"/>
      <c r="H1780" s="917"/>
      <c r="I1780" s="917"/>
      <c r="J1780" s="917"/>
      <c r="K1780" s="917"/>
      <c r="L1780" s="917"/>
      <c r="M1780" s="917"/>
      <c r="N1780" s="917"/>
      <c r="O1780" s="917"/>
      <c r="P1780" s="917"/>
      <c r="Q1780" s="917"/>
      <c r="R1780" s="917"/>
      <c r="S1780" s="917"/>
      <c r="T1780" s="917"/>
      <c r="U1780" s="918"/>
      <c r="V1780" s="916"/>
      <c r="W1780" s="917"/>
      <c r="X1780" s="917"/>
      <c r="Y1780" s="917"/>
      <c r="Z1780" s="917"/>
      <c r="AA1780" s="917"/>
      <c r="AB1780" s="917"/>
      <c r="AC1780" s="917"/>
      <c r="AD1780" s="917"/>
      <c r="AE1780" s="917"/>
      <c r="AF1780" s="917"/>
      <c r="AG1780" s="917"/>
      <c r="AH1780" s="917"/>
      <c r="AI1780" s="917"/>
      <c r="AJ1780" s="917"/>
      <c r="AK1780" s="917"/>
      <c r="AL1780" s="917"/>
      <c r="AM1780" s="917"/>
      <c r="AN1780" s="917"/>
      <c r="AO1780" s="918"/>
      <c r="AP1780" s="453" t="s">
        <v>994</v>
      </c>
      <c r="AQ1780" s="262"/>
      <c r="AR1780" s="262"/>
      <c r="AS1780" s="262"/>
      <c r="AT1780" s="910"/>
      <c r="AU1780" s="911"/>
      <c r="AV1780" s="911"/>
      <c r="AW1780" s="912"/>
    </row>
    <row r="1781" spans="1:49" ht="14.25" hidden="1" customHeight="1">
      <c r="A1781" s="931"/>
      <c r="B1781" s="916"/>
      <c r="C1781" s="917"/>
      <c r="D1781" s="917"/>
      <c r="E1781" s="917"/>
      <c r="F1781" s="917"/>
      <c r="G1781" s="917"/>
      <c r="H1781" s="917"/>
      <c r="I1781" s="917"/>
      <c r="J1781" s="917"/>
      <c r="K1781" s="917"/>
      <c r="L1781" s="917"/>
      <c r="M1781" s="917"/>
      <c r="N1781" s="917"/>
      <c r="O1781" s="917"/>
      <c r="P1781" s="917"/>
      <c r="Q1781" s="917"/>
      <c r="R1781" s="917"/>
      <c r="S1781" s="917"/>
      <c r="T1781" s="917"/>
      <c r="U1781" s="918"/>
      <c r="V1781" s="916"/>
      <c r="W1781" s="917"/>
      <c r="X1781" s="917"/>
      <c r="Y1781" s="917"/>
      <c r="Z1781" s="917"/>
      <c r="AA1781" s="917"/>
      <c r="AB1781" s="917"/>
      <c r="AC1781" s="917"/>
      <c r="AD1781" s="917"/>
      <c r="AE1781" s="917"/>
      <c r="AF1781" s="917"/>
      <c r="AG1781" s="917"/>
      <c r="AH1781" s="917"/>
      <c r="AI1781" s="917"/>
      <c r="AJ1781" s="917"/>
      <c r="AK1781" s="917"/>
      <c r="AL1781" s="917"/>
      <c r="AM1781" s="917"/>
      <c r="AN1781" s="917"/>
      <c r="AO1781" s="918"/>
      <c r="AP1781" s="935" t="s">
        <v>992</v>
      </c>
      <c r="AQ1781" s="936"/>
      <c r="AR1781" s="936"/>
      <c r="AS1781" s="937"/>
      <c r="AT1781" s="938"/>
      <c r="AU1781" s="939"/>
      <c r="AV1781" s="939"/>
      <c r="AW1781" s="940"/>
    </row>
    <row r="1782" spans="1:49" ht="14.25" hidden="1" customHeight="1">
      <c r="A1782" s="931"/>
      <c r="B1782" s="916"/>
      <c r="C1782" s="917"/>
      <c r="D1782" s="917"/>
      <c r="E1782" s="917"/>
      <c r="F1782" s="917"/>
      <c r="G1782" s="917"/>
      <c r="H1782" s="917"/>
      <c r="I1782" s="917"/>
      <c r="J1782" s="917"/>
      <c r="K1782" s="917"/>
      <c r="L1782" s="917"/>
      <c r="M1782" s="917"/>
      <c r="N1782" s="917"/>
      <c r="O1782" s="917"/>
      <c r="P1782" s="917"/>
      <c r="Q1782" s="917"/>
      <c r="R1782" s="917"/>
      <c r="S1782" s="917"/>
      <c r="T1782" s="917"/>
      <c r="U1782" s="918"/>
      <c r="V1782" s="916"/>
      <c r="W1782" s="917"/>
      <c r="X1782" s="917"/>
      <c r="Y1782" s="917"/>
      <c r="Z1782" s="917"/>
      <c r="AA1782" s="917"/>
      <c r="AB1782" s="917"/>
      <c r="AC1782" s="917"/>
      <c r="AD1782" s="917"/>
      <c r="AE1782" s="917"/>
      <c r="AF1782" s="917"/>
      <c r="AG1782" s="917"/>
      <c r="AH1782" s="917"/>
      <c r="AI1782" s="917"/>
      <c r="AJ1782" s="917"/>
      <c r="AK1782" s="917"/>
      <c r="AL1782" s="917"/>
      <c r="AM1782" s="917"/>
      <c r="AN1782" s="917"/>
      <c r="AO1782" s="918"/>
      <c r="AP1782" s="935"/>
      <c r="AQ1782" s="936"/>
      <c r="AR1782" s="936"/>
      <c r="AS1782" s="937"/>
      <c r="AT1782" s="941"/>
      <c r="AU1782" s="942"/>
      <c r="AV1782" s="942"/>
      <c r="AW1782" s="943"/>
    </row>
    <row r="1783" spans="1:49" ht="14.25" hidden="1" customHeight="1">
      <c r="A1783" s="931"/>
      <c r="B1783" s="916"/>
      <c r="C1783" s="917"/>
      <c r="D1783" s="917"/>
      <c r="E1783" s="917"/>
      <c r="F1783" s="917"/>
      <c r="G1783" s="917"/>
      <c r="H1783" s="917"/>
      <c r="I1783" s="917"/>
      <c r="J1783" s="917"/>
      <c r="K1783" s="917"/>
      <c r="L1783" s="917"/>
      <c r="M1783" s="917"/>
      <c r="N1783" s="917"/>
      <c r="O1783" s="917"/>
      <c r="P1783" s="917"/>
      <c r="Q1783" s="917"/>
      <c r="R1783" s="917"/>
      <c r="S1783" s="917"/>
      <c r="T1783" s="917"/>
      <c r="U1783" s="918"/>
      <c r="V1783" s="916"/>
      <c r="W1783" s="917"/>
      <c r="X1783" s="917"/>
      <c r="Y1783" s="917"/>
      <c r="Z1783" s="917"/>
      <c r="AA1783" s="917"/>
      <c r="AB1783" s="917"/>
      <c r="AC1783" s="917"/>
      <c r="AD1783" s="917"/>
      <c r="AE1783" s="917"/>
      <c r="AF1783" s="917"/>
      <c r="AG1783" s="917"/>
      <c r="AH1783" s="917"/>
      <c r="AI1783" s="917"/>
      <c r="AJ1783" s="917"/>
      <c r="AK1783" s="917"/>
      <c r="AL1783" s="917"/>
      <c r="AM1783" s="917"/>
      <c r="AN1783" s="917"/>
      <c r="AO1783" s="918"/>
      <c r="AP1783" s="944" t="s">
        <v>993</v>
      </c>
      <c r="AQ1783" s="945"/>
      <c r="AR1783" s="945"/>
      <c r="AS1783" s="945"/>
      <c r="AT1783" s="938"/>
      <c r="AU1783" s="939"/>
      <c r="AV1783" s="939"/>
      <c r="AW1783" s="940"/>
    </row>
    <row r="1784" spans="1:49" ht="14.25" hidden="1" customHeight="1">
      <c r="A1784" s="931"/>
      <c r="B1784" s="916"/>
      <c r="C1784" s="917"/>
      <c r="D1784" s="917"/>
      <c r="E1784" s="917"/>
      <c r="F1784" s="917"/>
      <c r="G1784" s="917"/>
      <c r="H1784" s="917"/>
      <c r="I1784" s="917"/>
      <c r="J1784" s="917"/>
      <c r="K1784" s="917"/>
      <c r="L1784" s="917"/>
      <c r="M1784" s="917"/>
      <c r="N1784" s="917"/>
      <c r="O1784" s="917"/>
      <c r="P1784" s="917"/>
      <c r="Q1784" s="917"/>
      <c r="R1784" s="917"/>
      <c r="S1784" s="917"/>
      <c r="T1784" s="917"/>
      <c r="U1784" s="918"/>
      <c r="V1784" s="916"/>
      <c r="W1784" s="917"/>
      <c r="X1784" s="917"/>
      <c r="Y1784" s="917"/>
      <c r="Z1784" s="917"/>
      <c r="AA1784" s="917"/>
      <c r="AB1784" s="917"/>
      <c r="AC1784" s="917"/>
      <c r="AD1784" s="917"/>
      <c r="AE1784" s="917"/>
      <c r="AF1784" s="917"/>
      <c r="AG1784" s="917"/>
      <c r="AH1784" s="917"/>
      <c r="AI1784" s="917"/>
      <c r="AJ1784" s="917"/>
      <c r="AK1784" s="917"/>
      <c r="AL1784" s="917"/>
      <c r="AM1784" s="917"/>
      <c r="AN1784" s="917"/>
      <c r="AO1784" s="918"/>
      <c r="AP1784" s="944"/>
      <c r="AQ1784" s="945"/>
      <c r="AR1784" s="945"/>
      <c r="AS1784" s="945"/>
      <c r="AT1784" s="941"/>
      <c r="AU1784" s="942"/>
      <c r="AV1784" s="942"/>
      <c r="AW1784" s="943"/>
    </row>
    <row r="1785" spans="1:49" ht="14.25" hidden="1" customHeight="1">
      <c r="A1785" s="931"/>
      <c r="B1785" s="919"/>
      <c r="C1785" s="920"/>
      <c r="D1785" s="920"/>
      <c r="E1785" s="920"/>
      <c r="F1785" s="920"/>
      <c r="G1785" s="920"/>
      <c r="H1785" s="920"/>
      <c r="I1785" s="920"/>
      <c r="J1785" s="920"/>
      <c r="K1785" s="920"/>
      <c r="L1785" s="920"/>
      <c r="M1785" s="920"/>
      <c r="N1785" s="920"/>
      <c r="O1785" s="920"/>
      <c r="P1785" s="920"/>
      <c r="Q1785" s="920"/>
      <c r="R1785" s="920"/>
      <c r="S1785" s="920"/>
      <c r="T1785" s="920"/>
      <c r="U1785" s="921"/>
      <c r="V1785" s="919"/>
      <c r="W1785" s="920"/>
      <c r="X1785" s="920"/>
      <c r="Y1785" s="920"/>
      <c r="Z1785" s="920"/>
      <c r="AA1785" s="920"/>
      <c r="AB1785" s="920"/>
      <c r="AC1785" s="920"/>
      <c r="AD1785" s="920"/>
      <c r="AE1785" s="920"/>
      <c r="AF1785" s="920"/>
      <c r="AG1785" s="920"/>
      <c r="AH1785" s="920"/>
      <c r="AI1785" s="920"/>
      <c r="AJ1785" s="920"/>
      <c r="AK1785" s="920"/>
      <c r="AL1785" s="920"/>
      <c r="AM1785" s="920"/>
      <c r="AN1785" s="920"/>
      <c r="AO1785" s="921"/>
      <c r="AP1785" s="946" t="str">
        <f t="array" aca="1" ref="AP1785" ca="1">IF(RepairsPhotoIdentifier251="","",IF(INDIRECT("PropertyInspectionCatagoryPhoto"&amp;RIGHT("0"&amp;RepairsPhotoIdentifier251,2))="","",INDIRECT("PropertyInspectionCatagoryPhoto"&amp;RIGHT("0"&amp;RepairsPhotoIdentifier251,2))))</f>
        <v/>
      </c>
      <c r="AQ1785" s="962"/>
      <c r="AR1785" s="962"/>
      <c r="AS1785" s="962"/>
      <c r="AT1785" s="962"/>
      <c r="AU1785" s="962"/>
      <c r="AV1785" s="962"/>
      <c r="AW1785" s="963"/>
    </row>
    <row r="1786" spans="1:49" ht="14.25" hidden="1" customHeight="1">
      <c r="A1786" s="931">
        <v>252</v>
      </c>
      <c r="B1786" s="913"/>
      <c r="C1786" s="914"/>
      <c r="D1786" s="914"/>
      <c r="E1786" s="914"/>
      <c r="F1786" s="914"/>
      <c r="G1786" s="914"/>
      <c r="H1786" s="914"/>
      <c r="I1786" s="914"/>
      <c r="J1786" s="914"/>
      <c r="K1786" s="914"/>
      <c r="L1786" s="914"/>
      <c r="M1786" s="914"/>
      <c r="N1786" s="914"/>
      <c r="O1786" s="914"/>
      <c r="P1786" s="914"/>
      <c r="Q1786" s="914"/>
      <c r="R1786" s="914"/>
      <c r="S1786" s="914"/>
      <c r="T1786" s="914"/>
      <c r="U1786" s="915"/>
      <c r="V1786" s="913"/>
      <c r="W1786" s="914"/>
      <c r="X1786" s="914"/>
      <c r="Y1786" s="914"/>
      <c r="Z1786" s="914"/>
      <c r="AA1786" s="914"/>
      <c r="AB1786" s="914"/>
      <c r="AC1786" s="914"/>
      <c r="AD1786" s="914"/>
      <c r="AE1786" s="914"/>
      <c r="AF1786" s="914"/>
      <c r="AG1786" s="914"/>
      <c r="AH1786" s="914"/>
      <c r="AI1786" s="914"/>
      <c r="AJ1786" s="914"/>
      <c r="AK1786" s="914"/>
      <c r="AL1786" s="914"/>
      <c r="AM1786" s="914"/>
      <c r="AN1786" s="914"/>
      <c r="AO1786" s="915"/>
      <c r="AP1786" s="450" t="s">
        <v>990</v>
      </c>
      <c r="AQ1786" s="451"/>
      <c r="AR1786" s="451"/>
      <c r="AS1786" s="452"/>
      <c r="AT1786" s="932"/>
      <c r="AU1786" s="933"/>
      <c r="AV1786" s="933"/>
      <c r="AW1786" s="934"/>
    </row>
    <row r="1787" spans="1:49" ht="14.25" hidden="1" customHeight="1">
      <c r="A1787" s="931"/>
      <c r="B1787" s="916"/>
      <c r="C1787" s="917"/>
      <c r="D1787" s="917"/>
      <c r="E1787" s="917"/>
      <c r="F1787" s="917"/>
      <c r="G1787" s="917"/>
      <c r="H1787" s="917"/>
      <c r="I1787" s="917"/>
      <c r="J1787" s="917"/>
      <c r="K1787" s="917"/>
      <c r="L1787" s="917"/>
      <c r="M1787" s="917"/>
      <c r="N1787" s="917"/>
      <c r="O1787" s="917"/>
      <c r="P1787" s="917"/>
      <c r="Q1787" s="917"/>
      <c r="R1787" s="917"/>
      <c r="S1787" s="917"/>
      <c r="T1787" s="917"/>
      <c r="U1787" s="918"/>
      <c r="V1787" s="916"/>
      <c r="W1787" s="917"/>
      <c r="X1787" s="917"/>
      <c r="Y1787" s="917"/>
      <c r="Z1787" s="917"/>
      <c r="AA1787" s="917"/>
      <c r="AB1787" s="917"/>
      <c r="AC1787" s="917"/>
      <c r="AD1787" s="917"/>
      <c r="AE1787" s="917"/>
      <c r="AF1787" s="917"/>
      <c r="AG1787" s="917"/>
      <c r="AH1787" s="917"/>
      <c r="AI1787" s="917"/>
      <c r="AJ1787" s="917"/>
      <c r="AK1787" s="917"/>
      <c r="AL1787" s="917"/>
      <c r="AM1787" s="917"/>
      <c r="AN1787" s="917"/>
      <c r="AO1787" s="918"/>
      <c r="AP1787" s="453" t="s">
        <v>991</v>
      </c>
      <c r="AQ1787" s="262"/>
      <c r="AR1787" s="262"/>
      <c r="AS1787" s="262"/>
      <c r="AT1787" s="910"/>
      <c r="AU1787" s="911"/>
      <c r="AV1787" s="911"/>
      <c r="AW1787" s="912"/>
    </row>
    <row r="1788" spans="1:49" ht="14.25" hidden="1" customHeight="1">
      <c r="A1788" s="931"/>
      <c r="B1788" s="916"/>
      <c r="C1788" s="917"/>
      <c r="D1788" s="917"/>
      <c r="E1788" s="917"/>
      <c r="F1788" s="917"/>
      <c r="G1788" s="917"/>
      <c r="H1788" s="917"/>
      <c r="I1788" s="917"/>
      <c r="J1788" s="917"/>
      <c r="K1788" s="917"/>
      <c r="L1788" s="917"/>
      <c r="M1788" s="917"/>
      <c r="N1788" s="917"/>
      <c r="O1788" s="917"/>
      <c r="P1788" s="917"/>
      <c r="Q1788" s="917"/>
      <c r="R1788" s="917"/>
      <c r="S1788" s="917"/>
      <c r="T1788" s="917"/>
      <c r="U1788" s="918"/>
      <c r="V1788" s="916"/>
      <c r="W1788" s="917"/>
      <c r="X1788" s="917"/>
      <c r="Y1788" s="917"/>
      <c r="Z1788" s="917"/>
      <c r="AA1788" s="917"/>
      <c r="AB1788" s="917"/>
      <c r="AC1788" s="917"/>
      <c r="AD1788" s="917"/>
      <c r="AE1788" s="917"/>
      <c r="AF1788" s="917"/>
      <c r="AG1788" s="917"/>
      <c r="AH1788" s="917"/>
      <c r="AI1788" s="917"/>
      <c r="AJ1788" s="917"/>
      <c r="AK1788" s="917"/>
      <c r="AL1788" s="917"/>
      <c r="AM1788" s="917"/>
      <c r="AN1788" s="917"/>
      <c r="AO1788" s="918"/>
      <c r="AP1788" s="935" t="s">
        <v>992</v>
      </c>
      <c r="AQ1788" s="936"/>
      <c r="AR1788" s="936"/>
      <c r="AS1788" s="937"/>
      <c r="AT1788" s="938"/>
      <c r="AU1788" s="939"/>
      <c r="AV1788" s="939"/>
      <c r="AW1788" s="940"/>
    </row>
    <row r="1789" spans="1:49" ht="14.25" hidden="1" customHeight="1">
      <c r="A1789" s="931"/>
      <c r="B1789" s="916"/>
      <c r="C1789" s="917"/>
      <c r="D1789" s="917"/>
      <c r="E1789" s="917"/>
      <c r="F1789" s="917"/>
      <c r="G1789" s="917"/>
      <c r="H1789" s="917"/>
      <c r="I1789" s="917"/>
      <c r="J1789" s="917"/>
      <c r="K1789" s="917"/>
      <c r="L1789" s="917"/>
      <c r="M1789" s="917"/>
      <c r="N1789" s="917"/>
      <c r="O1789" s="917"/>
      <c r="P1789" s="917"/>
      <c r="Q1789" s="917"/>
      <c r="R1789" s="917"/>
      <c r="S1789" s="917"/>
      <c r="T1789" s="917"/>
      <c r="U1789" s="918"/>
      <c r="V1789" s="916"/>
      <c r="W1789" s="917"/>
      <c r="X1789" s="917"/>
      <c r="Y1789" s="917"/>
      <c r="Z1789" s="917"/>
      <c r="AA1789" s="917"/>
      <c r="AB1789" s="917"/>
      <c r="AC1789" s="917"/>
      <c r="AD1789" s="917"/>
      <c r="AE1789" s="917"/>
      <c r="AF1789" s="917"/>
      <c r="AG1789" s="917"/>
      <c r="AH1789" s="917"/>
      <c r="AI1789" s="917"/>
      <c r="AJ1789" s="917"/>
      <c r="AK1789" s="917"/>
      <c r="AL1789" s="917"/>
      <c r="AM1789" s="917"/>
      <c r="AN1789" s="917"/>
      <c r="AO1789" s="918"/>
      <c r="AP1789" s="935"/>
      <c r="AQ1789" s="936"/>
      <c r="AR1789" s="936"/>
      <c r="AS1789" s="937"/>
      <c r="AT1789" s="941"/>
      <c r="AU1789" s="942"/>
      <c r="AV1789" s="942"/>
      <c r="AW1789" s="943"/>
    </row>
    <row r="1790" spans="1:49" ht="14.25" hidden="1" customHeight="1">
      <c r="A1790" s="931"/>
      <c r="B1790" s="916"/>
      <c r="C1790" s="917"/>
      <c r="D1790" s="917"/>
      <c r="E1790" s="917"/>
      <c r="F1790" s="917"/>
      <c r="G1790" s="917"/>
      <c r="H1790" s="917"/>
      <c r="I1790" s="917"/>
      <c r="J1790" s="917"/>
      <c r="K1790" s="917"/>
      <c r="L1790" s="917"/>
      <c r="M1790" s="917"/>
      <c r="N1790" s="917"/>
      <c r="O1790" s="917"/>
      <c r="P1790" s="917"/>
      <c r="Q1790" s="917"/>
      <c r="R1790" s="917"/>
      <c r="S1790" s="917"/>
      <c r="T1790" s="917"/>
      <c r="U1790" s="918"/>
      <c r="V1790" s="916"/>
      <c r="W1790" s="917"/>
      <c r="X1790" s="917"/>
      <c r="Y1790" s="917"/>
      <c r="Z1790" s="917"/>
      <c r="AA1790" s="917"/>
      <c r="AB1790" s="917"/>
      <c r="AC1790" s="917"/>
      <c r="AD1790" s="917"/>
      <c r="AE1790" s="917"/>
      <c r="AF1790" s="917"/>
      <c r="AG1790" s="917"/>
      <c r="AH1790" s="917"/>
      <c r="AI1790" s="917"/>
      <c r="AJ1790" s="917"/>
      <c r="AK1790" s="917"/>
      <c r="AL1790" s="917"/>
      <c r="AM1790" s="917"/>
      <c r="AN1790" s="917"/>
      <c r="AO1790" s="918"/>
      <c r="AP1790" s="944" t="s">
        <v>993</v>
      </c>
      <c r="AQ1790" s="945"/>
      <c r="AR1790" s="945"/>
      <c r="AS1790" s="945"/>
      <c r="AT1790" s="938"/>
      <c r="AU1790" s="939"/>
      <c r="AV1790" s="939"/>
      <c r="AW1790" s="940"/>
    </row>
    <row r="1791" spans="1:49" ht="14.25" hidden="1" customHeight="1">
      <c r="A1791" s="931"/>
      <c r="B1791" s="916"/>
      <c r="C1791" s="917"/>
      <c r="D1791" s="917"/>
      <c r="E1791" s="917"/>
      <c r="F1791" s="917"/>
      <c r="G1791" s="917"/>
      <c r="H1791" s="917"/>
      <c r="I1791" s="917"/>
      <c r="J1791" s="917"/>
      <c r="K1791" s="917"/>
      <c r="L1791" s="917"/>
      <c r="M1791" s="917"/>
      <c r="N1791" s="917"/>
      <c r="O1791" s="917"/>
      <c r="P1791" s="917"/>
      <c r="Q1791" s="917"/>
      <c r="R1791" s="917"/>
      <c r="S1791" s="917"/>
      <c r="T1791" s="917"/>
      <c r="U1791" s="918"/>
      <c r="V1791" s="916"/>
      <c r="W1791" s="917"/>
      <c r="X1791" s="917"/>
      <c r="Y1791" s="917"/>
      <c r="Z1791" s="917"/>
      <c r="AA1791" s="917"/>
      <c r="AB1791" s="917"/>
      <c r="AC1791" s="917"/>
      <c r="AD1791" s="917"/>
      <c r="AE1791" s="917"/>
      <c r="AF1791" s="917"/>
      <c r="AG1791" s="917"/>
      <c r="AH1791" s="917"/>
      <c r="AI1791" s="917"/>
      <c r="AJ1791" s="917"/>
      <c r="AK1791" s="917"/>
      <c r="AL1791" s="917"/>
      <c r="AM1791" s="917"/>
      <c r="AN1791" s="917"/>
      <c r="AO1791" s="918"/>
      <c r="AP1791" s="944"/>
      <c r="AQ1791" s="945"/>
      <c r="AR1791" s="945"/>
      <c r="AS1791" s="945"/>
      <c r="AT1791" s="941"/>
      <c r="AU1791" s="942"/>
      <c r="AV1791" s="942"/>
      <c r="AW1791" s="943"/>
    </row>
    <row r="1792" spans="1:49" ht="14.25" hidden="1" customHeight="1">
      <c r="A1792" s="931"/>
      <c r="B1792" s="919"/>
      <c r="C1792" s="920"/>
      <c r="D1792" s="920"/>
      <c r="E1792" s="920"/>
      <c r="F1792" s="920"/>
      <c r="G1792" s="920"/>
      <c r="H1792" s="920"/>
      <c r="I1792" s="920"/>
      <c r="J1792" s="920"/>
      <c r="K1792" s="920"/>
      <c r="L1792" s="920"/>
      <c r="M1792" s="920"/>
      <c r="N1792" s="920"/>
      <c r="O1792" s="920"/>
      <c r="P1792" s="920"/>
      <c r="Q1792" s="920"/>
      <c r="R1792" s="920"/>
      <c r="S1792" s="920"/>
      <c r="T1792" s="920"/>
      <c r="U1792" s="921"/>
      <c r="V1792" s="919"/>
      <c r="W1792" s="920"/>
      <c r="X1792" s="920"/>
      <c r="Y1792" s="920"/>
      <c r="Z1792" s="920"/>
      <c r="AA1792" s="920"/>
      <c r="AB1792" s="920"/>
      <c r="AC1792" s="920"/>
      <c r="AD1792" s="920"/>
      <c r="AE1792" s="920"/>
      <c r="AF1792" s="920"/>
      <c r="AG1792" s="920"/>
      <c r="AH1792" s="920"/>
      <c r="AI1792" s="920"/>
      <c r="AJ1792" s="920"/>
      <c r="AK1792" s="920"/>
      <c r="AL1792" s="920"/>
      <c r="AM1792" s="920"/>
      <c r="AN1792" s="920"/>
      <c r="AO1792" s="921"/>
      <c r="AP1792" s="946" t="str">
        <f t="array" aca="1" ref="AP1792" ca="1">IF(RepairsPhotoIdentifier252="","",IF(INDIRECT("PropertyInspectionCatagoryPhoto"&amp;RIGHT("0"&amp;RepairsPhotoIdentifier252,2))="","",INDIRECT("PropertyInspectionCatagoryPhoto"&amp;RIGHT("0"&amp;RepairsPhotoIdentifier252,2))))</f>
        <v/>
      </c>
      <c r="AQ1792" s="962"/>
      <c r="AR1792" s="962"/>
      <c r="AS1792" s="962"/>
      <c r="AT1792" s="962"/>
      <c r="AU1792" s="962"/>
      <c r="AV1792" s="962"/>
      <c r="AW1792" s="963"/>
    </row>
    <row r="1793" spans="1:49" ht="14.25" hidden="1" customHeight="1">
      <c r="A1793" s="931">
        <v>253</v>
      </c>
      <c r="B1793" s="913"/>
      <c r="C1793" s="914"/>
      <c r="D1793" s="914"/>
      <c r="E1793" s="914"/>
      <c r="F1793" s="914"/>
      <c r="G1793" s="914"/>
      <c r="H1793" s="914"/>
      <c r="I1793" s="914"/>
      <c r="J1793" s="914"/>
      <c r="K1793" s="914"/>
      <c r="L1793" s="914"/>
      <c r="M1793" s="914"/>
      <c r="N1793" s="914"/>
      <c r="O1793" s="914"/>
      <c r="P1793" s="914"/>
      <c r="Q1793" s="914"/>
      <c r="R1793" s="914"/>
      <c r="S1793" s="914"/>
      <c r="T1793" s="914"/>
      <c r="U1793" s="915"/>
      <c r="V1793" s="913"/>
      <c r="W1793" s="914"/>
      <c r="X1793" s="914"/>
      <c r="Y1793" s="914"/>
      <c r="Z1793" s="914"/>
      <c r="AA1793" s="914"/>
      <c r="AB1793" s="914"/>
      <c r="AC1793" s="914"/>
      <c r="AD1793" s="914"/>
      <c r="AE1793" s="914"/>
      <c r="AF1793" s="914"/>
      <c r="AG1793" s="914"/>
      <c r="AH1793" s="914"/>
      <c r="AI1793" s="914"/>
      <c r="AJ1793" s="914"/>
      <c r="AK1793" s="914"/>
      <c r="AL1793" s="914"/>
      <c r="AM1793" s="914"/>
      <c r="AN1793" s="914"/>
      <c r="AO1793" s="915"/>
      <c r="AP1793" s="450" t="s">
        <v>990</v>
      </c>
      <c r="AQ1793" s="451"/>
      <c r="AR1793" s="451"/>
      <c r="AS1793" s="452"/>
      <c r="AT1793" s="932"/>
      <c r="AU1793" s="933"/>
      <c r="AV1793" s="933"/>
      <c r="AW1793" s="934"/>
    </row>
    <row r="1794" spans="1:49" ht="14.25" hidden="1" customHeight="1">
      <c r="A1794" s="931"/>
      <c r="B1794" s="916"/>
      <c r="C1794" s="917"/>
      <c r="D1794" s="917"/>
      <c r="E1794" s="917"/>
      <c r="F1794" s="917"/>
      <c r="G1794" s="917"/>
      <c r="H1794" s="917"/>
      <c r="I1794" s="917"/>
      <c r="J1794" s="917"/>
      <c r="K1794" s="917"/>
      <c r="L1794" s="917"/>
      <c r="M1794" s="917"/>
      <c r="N1794" s="917"/>
      <c r="O1794" s="917"/>
      <c r="P1794" s="917"/>
      <c r="Q1794" s="917"/>
      <c r="R1794" s="917"/>
      <c r="S1794" s="917"/>
      <c r="T1794" s="917"/>
      <c r="U1794" s="918"/>
      <c r="V1794" s="916"/>
      <c r="W1794" s="917"/>
      <c r="X1794" s="917"/>
      <c r="Y1794" s="917"/>
      <c r="Z1794" s="917"/>
      <c r="AA1794" s="917"/>
      <c r="AB1794" s="917"/>
      <c r="AC1794" s="917"/>
      <c r="AD1794" s="917"/>
      <c r="AE1794" s="917"/>
      <c r="AF1794" s="917"/>
      <c r="AG1794" s="917"/>
      <c r="AH1794" s="917"/>
      <c r="AI1794" s="917"/>
      <c r="AJ1794" s="917"/>
      <c r="AK1794" s="917"/>
      <c r="AL1794" s="917"/>
      <c r="AM1794" s="917"/>
      <c r="AN1794" s="917"/>
      <c r="AO1794" s="918"/>
      <c r="AP1794" s="453" t="s">
        <v>994</v>
      </c>
      <c r="AQ1794" s="262"/>
      <c r="AR1794" s="262"/>
      <c r="AS1794" s="262"/>
      <c r="AT1794" s="910"/>
      <c r="AU1794" s="911"/>
      <c r="AV1794" s="911"/>
      <c r="AW1794" s="912"/>
    </row>
    <row r="1795" spans="1:49" ht="14.25" hidden="1" customHeight="1">
      <c r="A1795" s="931"/>
      <c r="B1795" s="916"/>
      <c r="C1795" s="917"/>
      <c r="D1795" s="917"/>
      <c r="E1795" s="917"/>
      <c r="F1795" s="917"/>
      <c r="G1795" s="917"/>
      <c r="H1795" s="917"/>
      <c r="I1795" s="917"/>
      <c r="J1795" s="917"/>
      <c r="K1795" s="917"/>
      <c r="L1795" s="917"/>
      <c r="M1795" s="917"/>
      <c r="N1795" s="917"/>
      <c r="O1795" s="917"/>
      <c r="P1795" s="917"/>
      <c r="Q1795" s="917"/>
      <c r="R1795" s="917"/>
      <c r="S1795" s="917"/>
      <c r="T1795" s="917"/>
      <c r="U1795" s="918"/>
      <c r="V1795" s="916"/>
      <c r="W1795" s="917"/>
      <c r="X1795" s="917"/>
      <c r="Y1795" s="917"/>
      <c r="Z1795" s="917"/>
      <c r="AA1795" s="917"/>
      <c r="AB1795" s="917"/>
      <c r="AC1795" s="917"/>
      <c r="AD1795" s="917"/>
      <c r="AE1795" s="917"/>
      <c r="AF1795" s="917"/>
      <c r="AG1795" s="917"/>
      <c r="AH1795" s="917"/>
      <c r="AI1795" s="917"/>
      <c r="AJ1795" s="917"/>
      <c r="AK1795" s="917"/>
      <c r="AL1795" s="917"/>
      <c r="AM1795" s="917"/>
      <c r="AN1795" s="917"/>
      <c r="AO1795" s="918"/>
      <c r="AP1795" s="935" t="s">
        <v>992</v>
      </c>
      <c r="AQ1795" s="936"/>
      <c r="AR1795" s="936"/>
      <c r="AS1795" s="937"/>
      <c r="AT1795" s="938"/>
      <c r="AU1795" s="939"/>
      <c r="AV1795" s="939"/>
      <c r="AW1795" s="940"/>
    </row>
    <row r="1796" spans="1:49" ht="14.25" hidden="1" customHeight="1">
      <c r="A1796" s="931"/>
      <c r="B1796" s="916"/>
      <c r="C1796" s="917"/>
      <c r="D1796" s="917"/>
      <c r="E1796" s="917"/>
      <c r="F1796" s="917"/>
      <c r="G1796" s="917"/>
      <c r="H1796" s="917"/>
      <c r="I1796" s="917"/>
      <c r="J1796" s="917"/>
      <c r="K1796" s="917"/>
      <c r="L1796" s="917"/>
      <c r="M1796" s="917"/>
      <c r="N1796" s="917"/>
      <c r="O1796" s="917"/>
      <c r="P1796" s="917"/>
      <c r="Q1796" s="917"/>
      <c r="R1796" s="917"/>
      <c r="S1796" s="917"/>
      <c r="T1796" s="917"/>
      <c r="U1796" s="918"/>
      <c r="V1796" s="916"/>
      <c r="W1796" s="917"/>
      <c r="X1796" s="917"/>
      <c r="Y1796" s="917"/>
      <c r="Z1796" s="917"/>
      <c r="AA1796" s="917"/>
      <c r="AB1796" s="917"/>
      <c r="AC1796" s="917"/>
      <c r="AD1796" s="917"/>
      <c r="AE1796" s="917"/>
      <c r="AF1796" s="917"/>
      <c r="AG1796" s="917"/>
      <c r="AH1796" s="917"/>
      <c r="AI1796" s="917"/>
      <c r="AJ1796" s="917"/>
      <c r="AK1796" s="917"/>
      <c r="AL1796" s="917"/>
      <c r="AM1796" s="917"/>
      <c r="AN1796" s="917"/>
      <c r="AO1796" s="918"/>
      <c r="AP1796" s="935"/>
      <c r="AQ1796" s="936"/>
      <c r="AR1796" s="936"/>
      <c r="AS1796" s="937"/>
      <c r="AT1796" s="941"/>
      <c r="AU1796" s="942"/>
      <c r="AV1796" s="942"/>
      <c r="AW1796" s="943"/>
    </row>
    <row r="1797" spans="1:49" ht="14.25" hidden="1" customHeight="1">
      <c r="A1797" s="931"/>
      <c r="B1797" s="916"/>
      <c r="C1797" s="917"/>
      <c r="D1797" s="917"/>
      <c r="E1797" s="917"/>
      <c r="F1797" s="917"/>
      <c r="G1797" s="917"/>
      <c r="H1797" s="917"/>
      <c r="I1797" s="917"/>
      <c r="J1797" s="917"/>
      <c r="K1797" s="917"/>
      <c r="L1797" s="917"/>
      <c r="M1797" s="917"/>
      <c r="N1797" s="917"/>
      <c r="O1797" s="917"/>
      <c r="P1797" s="917"/>
      <c r="Q1797" s="917"/>
      <c r="R1797" s="917"/>
      <c r="S1797" s="917"/>
      <c r="T1797" s="917"/>
      <c r="U1797" s="918"/>
      <c r="V1797" s="916"/>
      <c r="W1797" s="917"/>
      <c r="X1797" s="917"/>
      <c r="Y1797" s="917"/>
      <c r="Z1797" s="917"/>
      <c r="AA1797" s="917"/>
      <c r="AB1797" s="917"/>
      <c r="AC1797" s="917"/>
      <c r="AD1797" s="917"/>
      <c r="AE1797" s="917"/>
      <c r="AF1797" s="917"/>
      <c r="AG1797" s="917"/>
      <c r="AH1797" s="917"/>
      <c r="AI1797" s="917"/>
      <c r="AJ1797" s="917"/>
      <c r="AK1797" s="917"/>
      <c r="AL1797" s="917"/>
      <c r="AM1797" s="917"/>
      <c r="AN1797" s="917"/>
      <c r="AO1797" s="918"/>
      <c r="AP1797" s="944" t="s">
        <v>993</v>
      </c>
      <c r="AQ1797" s="945"/>
      <c r="AR1797" s="945"/>
      <c r="AS1797" s="945"/>
      <c r="AT1797" s="938"/>
      <c r="AU1797" s="939"/>
      <c r="AV1797" s="939"/>
      <c r="AW1797" s="940"/>
    </row>
    <row r="1798" spans="1:49" ht="14.25" hidden="1" customHeight="1">
      <c r="A1798" s="931"/>
      <c r="B1798" s="916"/>
      <c r="C1798" s="917"/>
      <c r="D1798" s="917"/>
      <c r="E1798" s="917"/>
      <c r="F1798" s="917"/>
      <c r="G1798" s="917"/>
      <c r="H1798" s="917"/>
      <c r="I1798" s="917"/>
      <c r="J1798" s="917"/>
      <c r="K1798" s="917"/>
      <c r="L1798" s="917"/>
      <c r="M1798" s="917"/>
      <c r="N1798" s="917"/>
      <c r="O1798" s="917"/>
      <c r="P1798" s="917"/>
      <c r="Q1798" s="917"/>
      <c r="R1798" s="917"/>
      <c r="S1798" s="917"/>
      <c r="T1798" s="917"/>
      <c r="U1798" s="918"/>
      <c r="V1798" s="916"/>
      <c r="W1798" s="917"/>
      <c r="X1798" s="917"/>
      <c r="Y1798" s="917"/>
      <c r="Z1798" s="917"/>
      <c r="AA1798" s="917"/>
      <c r="AB1798" s="917"/>
      <c r="AC1798" s="917"/>
      <c r="AD1798" s="917"/>
      <c r="AE1798" s="917"/>
      <c r="AF1798" s="917"/>
      <c r="AG1798" s="917"/>
      <c r="AH1798" s="917"/>
      <c r="AI1798" s="917"/>
      <c r="AJ1798" s="917"/>
      <c r="AK1798" s="917"/>
      <c r="AL1798" s="917"/>
      <c r="AM1798" s="917"/>
      <c r="AN1798" s="917"/>
      <c r="AO1798" s="918"/>
      <c r="AP1798" s="944"/>
      <c r="AQ1798" s="945"/>
      <c r="AR1798" s="945"/>
      <c r="AS1798" s="945"/>
      <c r="AT1798" s="941"/>
      <c r="AU1798" s="942"/>
      <c r="AV1798" s="942"/>
      <c r="AW1798" s="943"/>
    </row>
    <row r="1799" spans="1:49" ht="14.25" hidden="1" customHeight="1">
      <c r="A1799" s="931"/>
      <c r="B1799" s="919"/>
      <c r="C1799" s="920"/>
      <c r="D1799" s="920"/>
      <c r="E1799" s="920"/>
      <c r="F1799" s="920"/>
      <c r="G1799" s="920"/>
      <c r="H1799" s="920"/>
      <c r="I1799" s="920"/>
      <c r="J1799" s="920"/>
      <c r="K1799" s="920"/>
      <c r="L1799" s="920"/>
      <c r="M1799" s="920"/>
      <c r="N1799" s="920"/>
      <c r="O1799" s="920"/>
      <c r="P1799" s="920"/>
      <c r="Q1799" s="920"/>
      <c r="R1799" s="920"/>
      <c r="S1799" s="920"/>
      <c r="T1799" s="920"/>
      <c r="U1799" s="921"/>
      <c r="V1799" s="919"/>
      <c r="W1799" s="920"/>
      <c r="X1799" s="920"/>
      <c r="Y1799" s="920"/>
      <c r="Z1799" s="920"/>
      <c r="AA1799" s="920"/>
      <c r="AB1799" s="920"/>
      <c r="AC1799" s="920"/>
      <c r="AD1799" s="920"/>
      <c r="AE1799" s="920"/>
      <c r="AF1799" s="920"/>
      <c r="AG1799" s="920"/>
      <c r="AH1799" s="920"/>
      <c r="AI1799" s="920"/>
      <c r="AJ1799" s="920"/>
      <c r="AK1799" s="920"/>
      <c r="AL1799" s="920"/>
      <c r="AM1799" s="920"/>
      <c r="AN1799" s="920"/>
      <c r="AO1799" s="921"/>
      <c r="AP1799" s="946" t="str">
        <f t="array" aca="1" ref="AP1799" ca="1">IF(RepairsPhotoIdentifier253="","",IF(INDIRECT("PropertyInspectionCatagoryPhoto"&amp;RIGHT("0"&amp;RepairsPhotoIdentifier253,2))="","",INDIRECT("PropertyInspectionCatagoryPhoto"&amp;RIGHT("0"&amp;RepairsPhotoIdentifier253,2))))</f>
        <v/>
      </c>
      <c r="AQ1799" s="962"/>
      <c r="AR1799" s="962"/>
      <c r="AS1799" s="962"/>
      <c r="AT1799" s="962"/>
      <c r="AU1799" s="962"/>
      <c r="AV1799" s="962"/>
      <c r="AW1799" s="963"/>
    </row>
    <row r="1800" spans="1:49" ht="14.25" hidden="1" customHeight="1">
      <c r="A1800" s="931">
        <v>254</v>
      </c>
      <c r="B1800" s="913"/>
      <c r="C1800" s="914"/>
      <c r="D1800" s="914"/>
      <c r="E1800" s="914"/>
      <c r="F1800" s="914"/>
      <c r="G1800" s="914"/>
      <c r="H1800" s="914"/>
      <c r="I1800" s="914"/>
      <c r="J1800" s="914"/>
      <c r="K1800" s="914"/>
      <c r="L1800" s="914"/>
      <c r="M1800" s="914"/>
      <c r="N1800" s="914"/>
      <c r="O1800" s="914"/>
      <c r="P1800" s="914"/>
      <c r="Q1800" s="914"/>
      <c r="R1800" s="914"/>
      <c r="S1800" s="914"/>
      <c r="T1800" s="914"/>
      <c r="U1800" s="915"/>
      <c r="V1800" s="913"/>
      <c r="W1800" s="914"/>
      <c r="X1800" s="914"/>
      <c r="Y1800" s="914"/>
      <c r="Z1800" s="914"/>
      <c r="AA1800" s="914"/>
      <c r="AB1800" s="914"/>
      <c r="AC1800" s="914"/>
      <c r="AD1800" s="914"/>
      <c r="AE1800" s="914"/>
      <c r="AF1800" s="914"/>
      <c r="AG1800" s="914"/>
      <c r="AH1800" s="914"/>
      <c r="AI1800" s="914"/>
      <c r="AJ1800" s="914"/>
      <c r="AK1800" s="914"/>
      <c r="AL1800" s="914"/>
      <c r="AM1800" s="914"/>
      <c r="AN1800" s="914"/>
      <c r="AO1800" s="915"/>
      <c r="AP1800" s="450" t="s">
        <v>990</v>
      </c>
      <c r="AQ1800" s="451"/>
      <c r="AR1800" s="451"/>
      <c r="AS1800" s="452"/>
      <c r="AT1800" s="932"/>
      <c r="AU1800" s="933"/>
      <c r="AV1800" s="933"/>
      <c r="AW1800" s="934"/>
    </row>
    <row r="1801" spans="1:49" ht="14.25" hidden="1" customHeight="1">
      <c r="A1801" s="931"/>
      <c r="B1801" s="916"/>
      <c r="C1801" s="917"/>
      <c r="D1801" s="917"/>
      <c r="E1801" s="917"/>
      <c r="F1801" s="917"/>
      <c r="G1801" s="917"/>
      <c r="H1801" s="917"/>
      <c r="I1801" s="917"/>
      <c r="J1801" s="917"/>
      <c r="K1801" s="917"/>
      <c r="L1801" s="917"/>
      <c r="M1801" s="917"/>
      <c r="N1801" s="917"/>
      <c r="O1801" s="917"/>
      <c r="P1801" s="917"/>
      <c r="Q1801" s="917"/>
      <c r="R1801" s="917"/>
      <c r="S1801" s="917"/>
      <c r="T1801" s="917"/>
      <c r="U1801" s="918"/>
      <c r="V1801" s="916"/>
      <c r="W1801" s="917"/>
      <c r="X1801" s="917"/>
      <c r="Y1801" s="917"/>
      <c r="Z1801" s="917"/>
      <c r="AA1801" s="917"/>
      <c r="AB1801" s="917"/>
      <c r="AC1801" s="917"/>
      <c r="AD1801" s="917"/>
      <c r="AE1801" s="917"/>
      <c r="AF1801" s="917"/>
      <c r="AG1801" s="917"/>
      <c r="AH1801" s="917"/>
      <c r="AI1801" s="917"/>
      <c r="AJ1801" s="917"/>
      <c r="AK1801" s="917"/>
      <c r="AL1801" s="917"/>
      <c r="AM1801" s="917"/>
      <c r="AN1801" s="917"/>
      <c r="AO1801" s="918"/>
      <c r="AP1801" s="453" t="s">
        <v>991</v>
      </c>
      <c r="AQ1801" s="262"/>
      <c r="AR1801" s="262"/>
      <c r="AS1801" s="262"/>
      <c r="AT1801" s="910"/>
      <c r="AU1801" s="911"/>
      <c r="AV1801" s="911"/>
      <c r="AW1801" s="912"/>
    </row>
    <row r="1802" spans="1:49" ht="14.25" hidden="1" customHeight="1">
      <c r="A1802" s="931"/>
      <c r="B1802" s="916"/>
      <c r="C1802" s="917"/>
      <c r="D1802" s="917"/>
      <c r="E1802" s="917"/>
      <c r="F1802" s="917"/>
      <c r="G1802" s="917"/>
      <c r="H1802" s="917"/>
      <c r="I1802" s="917"/>
      <c r="J1802" s="917"/>
      <c r="K1802" s="917"/>
      <c r="L1802" s="917"/>
      <c r="M1802" s="917"/>
      <c r="N1802" s="917"/>
      <c r="O1802" s="917"/>
      <c r="P1802" s="917"/>
      <c r="Q1802" s="917"/>
      <c r="R1802" s="917"/>
      <c r="S1802" s="917"/>
      <c r="T1802" s="917"/>
      <c r="U1802" s="918"/>
      <c r="V1802" s="916"/>
      <c r="W1802" s="917"/>
      <c r="X1802" s="917"/>
      <c r="Y1802" s="917"/>
      <c r="Z1802" s="917"/>
      <c r="AA1802" s="917"/>
      <c r="AB1802" s="917"/>
      <c r="AC1802" s="917"/>
      <c r="AD1802" s="917"/>
      <c r="AE1802" s="917"/>
      <c r="AF1802" s="917"/>
      <c r="AG1802" s="917"/>
      <c r="AH1802" s="917"/>
      <c r="AI1802" s="917"/>
      <c r="AJ1802" s="917"/>
      <c r="AK1802" s="917"/>
      <c r="AL1802" s="917"/>
      <c r="AM1802" s="917"/>
      <c r="AN1802" s="917"/>
      <c r="AO1802" s="918"/>
      <c r="AP1802" s="935" t="s">
        <v>992</v>
      </c>
      <c r="AQ1802" s="936"/>
      <c r="AR1802" s="936"/>
      <c r="AS1802" s="937"/>
      <c r="AT1802" s="938"/>
      <c r="AU1802" s="939"/>
      <c r="AV1802" s="939"/>
      <c r="AW1802" s="940"/>
    </row>
    <row r="1803" spans="1:49" ht="14.25" hidden="1" customHeight="1">
      <c r="A1803" s="931"/>
      <c r="B1803" s="916"/>
      <c r="C1803" s="917"/>
      <c r="D1803" s="917"/>
      <c r="E1803" s="917"/>
      <c r="F1803" s="917"/>
      <c r="G1803" s="917"/>
      <c r="H1803" s="917"/>
      <c r="I1803" s="917"/>
      <c r="J1803" s="917"/>
      <c r="K1803" s="917"/>
      <c r="L1803" s="917"/>
      <c r="M1803" s="917"/>
      <c r="N1803" s="917"/>
      <c r="O1803" s="917"/>
      <c r="P1803" s="917"/>
      <c r="Q1803" s="917"/>
      <c r="R1803" s="917"/>
      <c r="S1803" s="917"/>
      <c r="T1803" s="917"/>
      <c r="U1803" s="918"/>
      <c r="V1803" s="916"/>
      <c r="W1803" s="917"/>
      <c r="X1803" s="917"/>
      <c r="Y1803" s="917"/>
      <c r="Z1803" s="917"/>
      <c r="AA1803" s="917"/>
      <c r="AB1803" s="917"/>
      <c r="AC1803" s="917"/>
      <c r="AD1803" s="917"/>
      <c r="AE1803" s="917"/>
      <c r="AF1803" s="917"/>
      <c r="AG1803" s="917"/>
      <c r="AH1803" s="917"/>
      <c r="AI1803" s="917"/>
      <c r="AJ1803" s="917"/>
      <c r="AK1803" s="917"/>
      <c r="AL1803" s="917"/>
      <c r="AM1803" s="917"/>
      <c r="AN1803" s="917"/>
      <c r="AO1803" s="918"/>
      <c r="AP1803" s="935"/>
      <c r="AQ1803" s="936"/>
      <c r="AR1803" s="936"/>
      <c r="AS1803" s="937"/>
      <c r="AT1803" s="941"/>
      <c r="AU1803" s="942"/>
      <c r="AV1803" s="942"/>
      <c r="AW1803" s="943"/>
    </row>
    <row r="1804" spans="1:49" ht="14.25" hidden="1" customHeight="1">
      <c r="A1804" s="931"/>
      <c r="B1804" s="916"/>
      <c r="C1804" s="917"/>
      <c r="D1804" s="917"/>
      <c r="E1804" s="917"/>
      <c r="F1804" s="917"/>
      <c r="G1804" s="917"/>
      <c r="H1804" s="917"/>
      <c r="I1804" s="917"/>
      <c r="J1804" s="917"/>
      <c r="K1804" s="917"/>
      <c r="L1804" s="917"/>
      <c r="M1804" s="917"/>
      <c r="N1804" s="917"/>
      <c r="O1804" s="917"/>
      <c r="P1804" s="917"/>
      <c r="Q1804" s="917"/>
      <c r="R1804" s="917"/>
      <c r="S1804" s="917"/>
      <c r="T1804" s="917"/>
      <c r="U1804" s="918"/>
      <c r="V1804" s="916"/>
      <c r="W1804" s="917"/>
      <c r="X1804" s="917"/>
      <c r="Y1804" s="917"/>
      <c r="Z1804" s="917"/>
      <c r="AA1804" s="917"/>
      <c r="AB1804" s="917"/>
      <c r="AC1804" s="917"/>
      <c r="AD1804" s="917"/>
      <c r="AE1804" s="917"/>
      <c r="AF1804" s="917"/>
      <c r="AG1804" s="917"/>
      <c r="AH1804" s="917"/>
      <c r="AI1804" s="917"/>
      <c r="AJ1804" s="917"/>
      <c r="AK1804" s="917"/>
      <c r="AL1804" s="917"/>
      <c r="AM1804" s="917"/>
      <c r="AN1804" s="917"/>
      <c r="AO1804" s="918"/>
      <c r="AP1804" s="944" t="s">
        <v>993</v>
      </c>
      <c r="AQ1804" s="945"/>
      <c r="AR1804" s="945"/>
      <c r="AS1804" s="945"/>
      <c r="AT1804" s="938"/>
      <c r="AU1804" s="939"/>
      <c r="AV1804" s="939"/>
      <c r="AW1804" s="940"/>
    </row>
    <row r="1805" spans="1:49" ht="14.25" hidden="1" customHeight="1">
      <c r="A1805" s="931"/>
      <c r="B1805" s="916"/>
      <c r="C1805" s="917"/>
      <c r="D1805" s="917"/>
      <c r="E1805" s="917"/>
      <c r="F1805" s="917"/>
      <c r="G1805" s="917"/>
      <c r="H1805" s="917"/>
      <c r="I1805" s="917"/>
      <c r="J1805" s="917"/>
      <c r="K1805" s="917"/>
      <c r="L1805" s="917"/>
      <c r="M1805" s="917"/>
      <c r="N1805" s="917"/>
      <c r="O1805" s="917"/>
      <c r="P1805" s="917"/>
      <c r="Q1805" s="917"/>
      <c r="R1805" s="917"/>
      <c r="S1805" s="917"/>
      <c r="T1805" s="917"/>
      <c r="U1805" s="918"/>
      <c r="V1805" s="916"/>
      <c r="W1805" s="917"/>
      <c r="X1805" s="917"/>
      <c r="Y1805" s="917"/>
      <c r="Z1805" s="917"/>
      <c r="AA1805" s="917"/>
      <c r="AB1805" s="917"/>
      <c r="AC1805" s="917"/>
      <c r="AD1805" s="917"/>
      <c r="AE1805" s="917"/>
      <c r="AF1805" s="917"/>
      <c r="AG1805" s="917"/>
      <c r="AH1805" s="917"/>
      <c r="AI1805" s="917"/>
      <c r="AJ1805" s="917"/>
      <c r="AK1805" s="917"/>
      <c r="AL1805" s="917"/>
      <c r="AM1805" s="917"/>
      <c r="AN1805" s="917"/>
      <c r="AO1805" s="918"/>
      <c r="AP1805" s="944"/>
      <c r="AQ1805" s="945"/>
      <c r="AR1805" s="945"/>
      <c r="AS1805" s="945"/>
      <c r="AT1805" s="941"/>
      <c r="AU1805" s="942"/>
      <c r="AV1805" s="942"/>
      <c r="AW1805" s="943"/>
    </row>
    <row r="1806" spans="1:49" ht="14.25" hidden="1" customHeight="1">
      <c r="A1806" s="931"/>
      <c r="B1806" s="919"/>
      <c r="C1806" s="920"/>
      <c r="D1806" s="920"/>
      <c r="E1806" s="920"/>
      <c r="F1806" s="920"/>
      <c r="G1806" s="920"/>
      <c r="H1806" s="920"/>
      <c r="I1806" s="920"/>
      <c r="J1806" s="920"/>
      <c r="K1806" s="920"/>
      <c r="L1806" s="920"/>
      <c r="M1806" s="920"/>
      <c r="N1806" s="920"/>
      <c r="O1806" s="920"/>
      <c r="P1806" s="920"/>
      <c r="Q1806" s="920"/>
      <c r="R1806" s="920"/>
      <c r="S1806" s="920"/>
      <c r="T1806" s="920"/>
      <c r="U1806" s="921"/>
      <c r="V1806" s="919"/>
      <c r="W1806" s="920"/>
      <c r="X1806" s="920"/>
      <c r="Y1806" s="920"/>
      <c r="Z1806" s="920"/>
      <c r="AA1806" s="920"/>
      <c r="AB1806" s="920"/>
      <c r="AC1806" s="920"/>
      <c r="AD1806" s="920"/>
      <c r="AE1806" s="920"/>
      <c r="AF1806" s="920"/>
      <c r="AG1806" s="920"/>
      <c r="AH1806" s="920"/>
      <c r="AI1806" s="920"/>
      <c r="AJ1806" s="920"/>
      <c r="AK1806" s="920"/>
      <c r="AL1806" s="920"/>
      <c r="AM1806" s="920"/>
      <c r="AN1806" s="920"/>
      <c r="AO1806" s="921"/>
      <c r="AP1806" s="946" t="str">
        <f t="array" aca="1" ref="AP1806" ca="1">IF(RepairsPhotoIdentifier254="","",IF(INDIRECT("PropertyInspectionCatagoryPhoto"&amp;RIGHT("0"&amp;RepairsPhotoIdentifier254,2))="","",INDIRECT("PropertyInspectionCatagoryPhoto"&amp;RIGHT("0"&amp;RepairsPhotoIdentifier254,2))))</f>
        <v/>
      </c>
      <c r="AQ1806" s="962"/>
      <c r="AR1806" s="962"/>
      <c r="AS1806" s="962"/>
      <c r="AT1806" s="962"/>
      <c r="AU1806" s="962"/>
      <c r="AV1806" s="962"/>
      <c r="AW1806" s="963"/>
    </row>
    <row r="1807" spans="1:49" ht="14.25" hidden="1" customHeight="1">
      <c r="A1807" s="931">
        <v>255</v>
      </c>
      <c r="B1807" s="913"/>
      <c r="C1807" s="914"/>
      <c r="D1807" s="914"/>
      <c r="E1807" s="914"/>
      <c r="F1807" s="914"/>
      <c r="G1807" s="914"/>
      <c r="H1807" s="914"/>
      <c r="I1807" s="914"/>
      <c r="J1807" s="914"/>
      <c r="K1807" s="914"/>
      <c r="L1807" s="914"/>
      <c r="M1807" s="914"/>
      <c r="N1807" s="914"/>
      <c r="O1807" s="914"/>
      <c r="P1807" s="914"/>
      <c r="Q1807" s="914"/>
      <c r="R1807" s="914"/>
      <c r="S1807" s="914"/>
      <c r="T1807" s="914"/>
      <c r="U1807" s="915"/>
      <c r="V1807" s="913"/>
      <c r="W1807" s="914"/>
      <c r="X1807" s="914"/>
      <c r="Y1807" s="914"/>
      <c r="Z1807" s="914"/>
      <c r="AA1807" s="914"/>
      <c r="AB1807" s="914"/>
      <c r="AC1807" s="914"/>
      <c r="AD1807" s="914"/>
      <c r="AE1807" s="914"/>
      <c r="AF1807" s="914"/>
      <c r="AG1807" s="914"/>
      <c r="AH1807" s="914"/>
      <c r="AI1807" s="914"/>
      <c r="AJ1807" s="914"/>
      <c r="AK1807" s="914"/>
      <c r="AL1807" s="914"/>
      <c r="AM1807" s="914"/>
      <c r="AN1807" s="914"/>
      <c r="AO1807" s="915"/>
      <c r="AP1807" s="450" t="s">
        <v>990</v>
      </c>
      <c r="AQ1807" s="451"/>
      <c r="AR1807" s="451"/>
      <c r="AS1807" s="452"/>
      <c r="AT1807" s="932"/>
      <c r="AU1807" s="933"/>
      <c r="AV1807" s="933"/>
      <c r="AW1807" s="934"/>
    </row>
    <row r="1808" spans="1:49" ht="14.25" hidden="1" customHeight="1">
      <c r="A1808" s="931"/>
      <c r="B1808" s="916"/>
      <c r="C1808" s="917"/>
      <c r="D1808" s="917"/>
      <c r="E1808" s="917"/>
      <c r="F1808" s="917"/>
      <c r="G1808" s="917"/>
      <c r="H1808" s="917"/>
      <c r="I1808" s="917"/>
      <c r="J1808" s="917"/>
      <c r="K1808" s="917"/>
      <c r="L1808" s="917"/>
      <c r="M1808" s="917"/>
      <c r="N1808" s="917"/>
      <c r="O1808" s="917"/>
      <c r="P1808" s="917"/>
      <c r="Q1808" s="917"/>
      <c r="R1808" s="917"/>
      <c r="S1808" s="917"/>
      <c r="T1808" s="917"/>
      <c r="U1808" s="918"/>
      <c r="V1808" s="916"/>
      <c r="W1808" s="917"/>
      <c r="X1808" s="917"/>
      <c r="Y1808" s="917"/>
      <c r="Z1808" s="917"/>
      <c r="AA1808" s="917"/>
      <c r="AB1808" s="917"/>
      <c r="AC1808" s="917"/>
      <c r="AD1808" s="917"/>
      <c r="AE1808" s="917"/>
      <c r="AF1808" s="917"/>
      <c r="AG1808" s="917"/>
      <c r="AH1808" s="917"/>
      <c r="AI1808" s="917"/>
      <c r="AJ1808" s="917"/>
      <c r="AK1808" s="917"/>
      <c r="AL1808" s="917"/>
      <c r="AM1808" s="917"/>
      <c r="AN1808" s="917"/>
      <c r="AO1808" s="918"/>
      <c r="AP1808" s="453" t="s">
        <v>994</v>
      </c>
      <c r="AQ1808" s="262"/>
      <c r="AR1808" s="262"/>
      <c r="AS1808" s="262"/>
      <c r="AT1808" s="910"/>
      <c r="AU1808" s="911"/>
      <c r="AV1808" s="911"/>
      <c r="AW1808" s="912"/>
    </row>
    <row r="1809" spans="1:49" ht="14.25" hidden="1" customHeight="1">
      <c r="A1809" s="931"/>
      <c r="B1809" s="916"/>
      <c r="C1809" s="917"/>
      <c r="D1809" s="917"/>
      <c r="E1809" s="917"/>
      <c r="F1809" s="917"/>
      <c r="G1809" s="917"/>
      <c r="H1809" s="917"/>
      <c r="I1809" s="917"/>
      <c r="J1809" s="917"/>
      <c r="K1809" s="917"/>
      <c r="L1809" s="917"/>
      <c r="M1809" s="917"/>
      <c r="N1809" s="917"/>
      <c r="O1809" s="917"/>
      <c r="P1809" s="917"/>
      <c r="Q1809" s="917"/>
      <c r="R1809" s="917"/>
      <c r="S1809" s="917"/>
      <c r="T1809" s="917"/>
      <c r="U1809" s="918"/>
      <c r="V1809" s="916"/>
      <c r="W1809" s="917"/>
      <c r="X1809" s="917"/>
      <c r="Y1809" s="917"/>
      <c r="Z1809" s="917"/>
      <c r="AA1809" s="917"/>
      <c r="AB1809" s="917"/>
      <c r="AC1809" s="917"/>
      <c r="AD1809" s="917"/>
      <c r="AE1809" s="917"/>
      <c r="AF1809" s="917"/>
      <c r="AG1809" s="917"/>
      <c r="AH1809" s="917"/>
      <c r="AI1809" s="917"/>
      <c r="AJ1809" s="917"/>
      <c r="AK1809" s="917"/>
      <c r="AL1809" s="917"/>
      <c r="AM1809" s="917"/>
      <c r="AN1809" s="917"/>
      <c r="AO1809" s="918"/>
      <c r="AP1809" s="935" t="s">
        <v>992</v>
      </c>
      <c r="AQ1809" s="936"/>
      <c r="AR1809" s="936"/>
      <c r="AS1809" s="937"/>
      <c r="AT1809" s="938"/>
      <c r="AU1809" s="939"/>
      <c r="AV1809" s="939"/>
      <c r="AW1809" s="940"/>
    </row>
    <row r="1810" spans="1:49" ht="14.25" hidden="1" customHeight="1">
      <c r="A1810" s="931"/>
      <c r="B1810" s="916"/>
      <c r="C1810" s="917"/>
      <c r="D1810" s="917"/>
      <c r="E1810" s="917"/>
      <c r="F1810" s="917"/>
      <c r="G1810" s="917"/>
      <c r="H1810" s="917"/>
      <c r="I1810" s="917"/>
      <c r="J1810" s="917"/>
      <c r="K1810" s="917"/>
      <c r="L1810" s="917"/>
      <c r="M1810" s="917"/>
      <c r="N1810" s="917"/>
      <c r="O1810" s="917"/>
      <c r="P1810" s="917"/>
      <c r="Q1810" s="917"/>
      <c r="R1810" s="917"/>
      <c r="S1810" s="917"/>
      <c r="T1810" s="917"/>
      <c r="U1810" s="918"/>
      <c r="V1810" s="916"/>
      <c r="W1810" s="917"/>
      <c r="X1810" s="917"/>
      <c r="Y1810" s="917"/>
      <c r="Z1810" s="917"/>
      <c r="AA1810" s="917"/>
      <c r="AB1810" s="917"/>
      <c r="AC1810" s="917"/>
      <c r="AD1810" s="917"/>
      <c r="AE1810" s="917"/>
      <c r="AF1810" s="917"/>
      <c r="AG1810" s="917"/>
      <c r="AH1810" s="917"/>
      <c r="AI1810" s="917"/>
      <c r="AJ1810" s="917"/>
      <c r="AK1810" s="917"/>
      <c r="AL1810" s="917"/>
      <c r="AM1810" s="917"/>
      <c r="AN1810" s="917"/>
      <c r="AO1810" s="918"/>
      <c r="AP1810" s="935"/>
      <c r="AQ1810" s="936"/>
      <c r="AR1810" s="936"/>
      <c r="AS1810" s="937"/>
      <c r="AT1810" s="941"/>
      <c r="AU1810" s="942"/>
      <c r="AV1810" s="942"/>
      <c r="AW1810" s="943"/>
    </row>
    <row r="1811" spans="1:49" ht="14.25" hidden="1" customHeight="1">
      <c r="A1811" s="931"/>
      <c r="B1811" s="916"/>
      <c r="C1811" s="917"/>
      <c r="D1811" s="917"/>
      <c r="E1811" s="917"/>
      <c r="F1811" s="917"/>
      <c r="G1811" s="917"/>
      <c r="H1811" s="917"/>
      <c r="I1811" s="917"/>
      <c r="J1811" s="917"/>
      <c r="K1811" s="917"/>
      <c r="L1811" s="917"/>
      <c r="M1811" s="917"/>
      <c r="N1811" s="917"/>
      <c r="O1811" s="917"/>
      <c r="P1811" s="917"/>
      <c r="Q1811" s="917"/>
      <c r="R1811" s="917"/>
      <c r="S1811" s="917"/>
      <c r="T1811" s="917"/>
      <c r="U1811" s="918"/>
      <c r="V1811" s="916"/>
      <c r="W1811" s="917"/>
      <c r="X1811" s="917"/>
      <c r="Y1811" s="917"/>
      <c r="Z1811" s="917"/>
      <c r="AA1811" s="917"/>
      <c r="AB1811" s="917"/>
      <c r="AC1811" s="917"/>
      <c r="AD1811" s="917"/>
      <c r="AE1811" s="917"/>
      <c r="AF1811" s="917"/>
      <c r="AG1811" s="917"/>
      <c r="AH1811" s="917"/>
      <c r="AI1811" s="917"/>
      <c r="AJ1811" s="917"/>
      <c r="AK1811" s="917"/>
      <c r="AL1811" s="917"/>
      <c r="AM1811" s="917"/>
      <c r="AN1811" s="917"/>
      <c r="AO1811" s="918"/>
      <c r="AP1811" s="944" t="s">
        <v>993</v>
      </c>
      <c r="AQ1811" s="945"/>
      <c r="AR1811" s="945"/>
      <c r="AS1811" s="945"/>
      <c r="AT1811" s="938"/>
      <c r="AU1811" s="939"/>
      <c r="AV1811" s="939"/>
      <c r="AW1811" s="940"/>
    </row>
    <row r="1812" spans="1:49" ht="14.25" hidden="1" customHeight="1">
      <c r="A1812" s="931"/>
      <c r="B1812" s="916"/>
      <c r="C1812" s="917"/>
      <c r="D1812" s="917"/>
      <c r="E1812" s="917"/>
      <c r="F1812" s="917"/>
      <c r="G1812" s="917"/>
      <c r="H1812" s="917"/>
      <c r="I1812" s="917"/>
      <c r="J1812" s="917"/>
      <c r="K1812" s="917"/>
      <c r="L1812" s="917"/>
      <c r="M1812" s="917"/>
      <c r="N1812" s="917"/>
      <c r="O1812" s="917"/>
      <c r="P1812" s="917"/>
      <c r="Q1812" s="917"/>
      <c r="R1812" s="917"/>
      <c r="S1812" s="917"/>
      <c r="T1812" s="917"/>
      <c r="U1812" s="918"/>
      <c r="V1812" s="916"/>
      <c r="W1812" s="917"/>
      <c r="X1812" s="917"/>
      <c r="Y1812" s="917"/>
      <c r="Z1812" s="917"/>
      <c r="AA1812" s="917"/>
      <c r="AB1812" s="917"/>
      <c r="AC1812" s="917"/>
      <c r="AD1812" s="917"/>
      <c r="AE1812" s="917"/>
      <c r="AF1812" s="917"/>
      <c r="AG1812" s="917"/>
      <c r="AH1812" s="917"/>
      <c r="AI1812" s="917"/>
      <c r="AJ1812" s="917"/>
      <c r="AK1812" s="917"/>
      <c r="AL1812" s="917"/>
      <c r="AM1812" s="917"/>
      <c r="AN1812" s="917"/>
      <c r="AO1812" s="918"/>
      <c r="AP1812" s="944"/>
      <c r="AQ1812" s="945"/>
      <c r="AR1812" s="945"/>
      <c r="AS1812" s="945"/>
      <c r="AT1812" s="941"/>
      <c r="AU1812" s="942"/>
      <c r="AV1812" s="942"/>
      <c r="AW1812" s="943"/>
    </row>
    <row r="1813" spans="1:49" ht="14.25" hidden="1" customHeight="1">
      <c r="A1813" s="931"/>
      <c r="B1813" s="919"/>
      <c r="C1813" s="920"/>
      <c r="D1813" s="920"/>
      <c r="E1813" s="920"/>
      <c r="F1813" s="920"/>
      <c r="G1813" s="920"/>
      <c r="H1813" s="920"/>
      <c r="I1813" s="920"/>
      <c r="J1813" s="920"/>
      <c r="K1813" s="920"/>
      <c r="L1813" s="920"/>
      <c r="M1813" s="920"/>
      <c r="N1813" s="920"/>
      <c r="O1813" s="920"/>
      <c r="P1813" s="920"/>
      <c r="Q1813" s="920"/>
      <c r="R1813" s="920"/>
      <c r="S1813" s="920"/>
      <c r="T1813" s="920"/>
      <c r="U1813" s="921"/>
      <c r="V1813" s="919"/>
      <c r="W1813" s="920"/>
      <c r="X1813" s="920"/>
      <c r="Y1813" s="920"/>
      <c r="Z1813" s="920"/>
      <c r="AA1813" s="920"/>
      <c r="AB1813" s="920"/>
      <c r="AC1813" s="920"/>
      <c r="AD1813" s="920"/>
      <c r="AE1813" s="920"/>
      <c r="AF1813" s="920"/>
      <c r="AG1813" s="920"/>
      <c r="AH1813" s="920"/>
      <c r="AI1813" s="920"/>
      <c r="AJ1813" s="920"/>
      <c r="AK1813" s="920"/>
      <c r="AL1813" s="920"/>
      <c r="AM1813" s="920"/>
      <c r="AN1813" s="920"/>
      <c r="AO1813" s="921"/>
      <c r="AP1813" s="946" t="str">
        <f t="array" aca="1" ref="AP1813" ca="1">IF(RepairsPhotoIdentifier255="","",IF(INDIRECT("PropertyInspectionCatagoryPhoto"&amp;RIGHT("0"&amp;RepairsPhotoIdentifier255,2))="","",INDIRECT("PropertyInspectionCatagoryPhoto"&amp;RIGHT("0"&amp;RepairsPhotoIdentifier255,2))))</f>
        <v/>
      </c>
      <c r="AQ1813" s="962"/>
      <c r="AR1813" s="962"/>
      <c r="AS1813" s="962"/>
      <c r="AT1813" s="962"/>
      <c r="AU1813" s="962"/>
      <c r="AV1813" s="962"/>
      <c r="AW1813" s="963"/>
    </row>
    <row r="1814" spans="1:49" ht="14.25" hidden="1" customHeight="1">
      <c r="A1814" s="931">
        <v>256</v>
      </c>
      <c r="B1814" s="913"/>
      <c r="C1814" s="914"/>
      <c r="D1814" s="914"/>
      <c r="E1814" s="914"/>
      <c r="F1814" s="914"/>
      <c r="G1814" s="914"/>
      <c r="H1814" s="914"/>
      <c r="I1814" s="914"/>
      <c r="J1814" s="914"/>
      <c r="K1814" s="914"/>
      <c r="L1814" s="914"/>
      <c r="M1814" s="914"/>
      <c r="N1814" s="914"/>
      <c r="O1814" s="914"/>
      <c r="P1814" s="914"/>
      <c r="Q1814" s="914"/>
      <c r="R1814" s="914"/>
      <c r="S1814" s="914"/>
      <c r="T1814" s="914"/>
      <c r="U1814" s="915"/>
      <c r="V1814" s="913"/>
      <c r="W1814" s="914"/>
      <c r="X1814" s="914"/>
      <c r="Y1814" s="914"/>
      <c r="Z1814" s="914"/>
      <c r="AA1814" s="914"/>
      <c r="AB1814" s="914"/>
      <c r="AC1814" s="914"/>
      <c r="AD1814" s="914"/>
      <c r="AE1814" s="914"/>
      <c r="AF1814" s="914"/>
      <c r="AG1814" s="914"/>
      <c r="AH1814" s="914"/>
      <c r="AI1814" s="914"/>
      <c r="AJ1814" s="914"/>
      <c r="AK1814" s="914"/>
      <c r="AL1814" s="914"/>
      <c r="AM1814" s="914"/>
      <c r="AN1814" s="914"/>
      <c r="AO1814" s="915"/>
      <c r="AP1814" s="450" t="s">
        <v>990</v>
      </c>
      <c r="AQ1814" s="451"/>
      <c r="AR1814" s="451"/>
      <c r="AS1814" s="452"/>
      <c r="AT1814" s="932"/>
      <c r="AU1814" s="933"/>
      <c r="AV1814" s="933"/>
      <c r="AW1814" s="934"/>
    </row>
    <row r="1815" spans="1:49" ht="14.25" hidden="1" customHeight="1">
      <c r="A1815" s="931"/>
      <c r="B1815" s="916"/>
      <c r="C1815" s="917"/>
      <c r="D1815" s="917"/>
      <c r="E1815" s="917"/>
      <c r="F1815" s="917"/>
      <c r="G1815" s="917"/>
      <c r="H1815" s="917"/>
      <c r="I1815" s="917"/>
      <c r="J1815" s="917"/>
      <c r="K1815" s="917"/>
      <c r="L1815" s="917"/>
      <c r="M1815" s="917"/>
      <c r="N1815" s="917"/>
      <c r="O1815" s="917"/>
      <c r="P1815" s="917"/>
      <c r="Q1815" s="917"/>
      <c r="R1815" s="917"/>
      <c r="S1815" s="917"/>
      <c r="T1815" s="917"/>
      <c r="U1815" s="918"/>
      <c r="V1815" s="916"/>
      <c r="W1815" s="917"/>
      <c r="X1815" s="917"/>
      <c r="Y1815" s="917"/>
      <c r="Z1815" s="917"/>
      <c r="AA1815" s="917"/>
      <c r="AB1815" s="917"/>
      <c r="AC1815" s="917"/>
      <c r="AD1815" s="917"/>
      <c r="AE1815" s="917"/>
      <c r="AF1815" s="917"/>
      <c r="AG1815" s="917"/>
      <c r="AH1815" s="917"/>
      <c r="AI1815" s="917"/>
      <c r="AJ1815" s="917"/>
      <c r="AK1815" s="917"/>
      <c r="AL1815" s="917"/>
      <c r="AM1815" s="917"/>
      <c r="AN1815" s="917"/>
      <c r="AO1815" s="918"/>
      <c r="AP1815" s="453" t="s">
        <v>991</v>
      </c>
      <c r="AQ1815" s="262"/>
      <c r="AR1815" s="262"/>
      <c r="AS1815" s="262"/>
      <c r="AT1815" s="910"/>
      <c r="AU1815" s="911"/>
      <c r="AV1815" s="911"/>
      <c r="AW1815" s="912"/>
    </row>
    <row r="1816" spans="1:49" ht="14.25" hidden="1" customHeight="1">
      <c r="A1816" s="931"/>
      <c r="B1816" s="916"/>
      <c r="C1816" s="917"/>
      <c r="D1816" s="917"/>
      <c r="E1816" s="917"/>
      <c r="F1816" s="917"/>
      <c r="G1816" s="917"/>
      <c r="H1816" s="917"/>
      <c r="I1816" s="917"/>
      <c r="J1816" s="917"/>
      <c r="K1816" s="917"/>
      <c r="L1816" s="917"/>
      <c r="M1816" s="917"/>
      <c r="N1816" s="917"/>
      <c r="O1816" s="917"/>
      <c r="P1816" s="917"/>
      <c r="Q1816" s="917"/>
      <c r="R1816" s="917"/>
      <c r="S1816" s="917"/>
      <c r="T1816" s="917"/>
      <c r="U1816" s="918"/>
      <c r="V1816" s="916"/>
      <c r="W1816" s="917"/>
      <c r="X1816" s="917"/>
      <c r="Y1816" s="917"/>
      <c r="Z1816" s="917"/>
      <c r="AA1816" s="917"/>
      <c r="AB1816" s="917"/>
      <c r="AC1816" s="917"/>
      <c r="AD1816" s="917"/>
      <c r="AE1816" s="917"/>
      <c r="AF1816" s="917"/>
      <c r="AG1816" s="917"/>
      <c r="AH1816" s="917"/>
      <c r="AI1816" s="917"/>
      <c r="AJ1816" s="917"/>
      <c r="AK1816" s="917"/>
      <c r="AL1816" s="917"/>
      <c r="AM1816" s="917"/>
      <c r="AN1816" s="917"/>
      <c r="AO1816" s="918"/>
      <c r="AP1816" s="935" t="s">
        <v>992</v>
      </c>
      <c r="AQ1816" s="936"/>
      <c r="AR1816" s="936"/>
      <c r="AS1816" s="937"/>
      <c r="AT1816" s="938"/>
      <c r="AU1816" s="939"/>
      <c r="AV1816" s="939"/>
      <c r="AW1816" s="940"/>
    </row>
    <row r="1817" spans="1:49" ht="14.25" hidden="1" customHeight="1">
      <c r="A1817" s="931"/>
      <c r="B1817" s="916"/>
      <c r="C1817" s="917"/>
      <c r="D1817" s="917"/>
      <c r="E1817" s="917"/>
      <c r="F1817" s="917"/>
      <c r="G1817" s="917"/>
      <c r="H1817" s="917"/>
      <c r="I1817" s="917"/>
      <c r="J1817" s="917"/>
      <c r="K1817" s="917"/>
      <c r="L1817" s="917"/>
      <c r="M1817" s="917"/>
      <c r="N1817" s="917"/>
      <c r="O1817" s="917"/>
      <c r="P1817" s="917"/>
      <c r="Q1817" s="917"/>
      <c r="R1817" s="917"/>
      <c r="S1817" s="917"/>
      <c r="T1817" s="917"/>
      <c r="U1817" s="918"/>
      <c r="V1817" s="916"/>
      <c r="W1817" s="917"/>
      <c r="X1817" s="917"/>
      <c r="Y1817" s="917"/>
      <c r="Z1817" s="917"/>
      <c r="AA1817" s="917"/>
      <c r="AB1817" s="917"/>
      <c r="AC1817" s="917"/>
      <c r="AD1817" s="917"/>
      <c r="AE1817" s="917"/>
      <c r="AF1817" s="917"/>
      <c r="AG1817" s="917"/>
      <c r="AH1817" s="917"/>
      <c r="AI1817" s="917"/>
      <c r="AJ1817" s="917"/>
      <c r="AK1817" s="917"/>
      <c r="AL1817" s="917"/>
      <c r="AM1817" s="917"/>
      <c r="AN1817" s="917"/>
      <c r="AO1817" s="918"/>
      <c r="AP1817" s="935"/>
      <c r="AQ1817" s="936"/>
      <c r="AR1817" s="936"/>
      <c r="AS1817" s="937"/>
      <c r="AT1817" s="941"/>
      <c r="AU1817" s="942"/>
      <c r="AV1817" s="942"/>
      <c r="AW1817" s="943"/>
    </row>
    <row r="1818" spans="1:49" ht="14.25" hidden="1" customHeight="1">
      <c r="A1818" s="931"/>
      <c r="B1818" s="916"/>
      <c r="C1818" s="917"/>
      <c r="D1818" s="917"/>
      <c r="E1818" s="917"/>
      <c r="F1818" s="917"/>
      <c r="G1818" s="917"/>
      <c r="H1818" s="917"/>
      <c r="I1818" s="917"/>
      <c r="J1818" s="917"/>
      <c r="K1818" s="917"/>
      <c r="L1818" s="917"/>
      <c r="M1818" s="917"/>
      <c r="N1818" s="917"/>
      <c r="O1818" s="917"/>
      <c r="P1818" s="917"/>
      <c r="Q1818" s="917"/>
      <c r="R1818" s="917"/>
      <c r="S1818" s="917"/>
      <c r="T1818" s="917"/>
      <c r="U1818" s="918"/>
      <c r="V1818" s="916"/>
      <c r="W1818" s="917"/>
      <c r="X1818" s="917"/>
      <c r="Y1818" s="917"/>
      <c r="Z1818" s="917"/>
      <c r="AA1818" s="917"/>
      <c r="AB1818" s="917"/>
      <c r="AC1818" s="917"/>
      <c r="AD1818" s="917"/>
      <c r="AE1818" s="917"/>
      <c r="AF1818" s="917"/>
      <c r="AG1818" s="917"/>
      <c r="AH1818" s="917"/>
      <c r="AI1818" s="917"/>
      <c r="AJ1818" s="917"/>
      <c r="AK1818" s="917"/>
      <c r="AL1818" s="917"/>
      <c r="AM1818" s="917"/>
      <c r="AN1818" s="917"/>
      <c r="AO1818" s="918"/>
      <c r="AP1818" s="944" t="s">
        <v>993</v>
      </c>
      <c r="AQ1818" s="945"/>
      <c r="AR1818" s="945"/>
      <c r="AS1818" s="945"/>
      <c r="AT1818" s="938"/>
      <c r="AU1818" s="939"/>
      <c r="AV1818" s="939"/>
      <c r="AW1818" s="940"/>
    </row>
    <row r="1819" spans="1:49" ht="14.25" hidden="1" customHeight="1">
      <c r="A1819" s="931"/>
      <c r="B1819" s="916"/>
      <c r="C1819" s="917"/>
      <c r="D1819" s="917"/>
      <c r="E1819" s="917"/>
      <c r="F1819" s="917"/>
      <c r="G1819" s="917"/>
      <c r="H1819" s="917"/>
      <c r="I1819" s="917"/>
      <c r="J1819" s="917"/>
      <c r="K1819" s="917"/>
      <c r="L1819" s="917"/>
      <c r="M1819" s="917"/>
      <c r="N1819" s="917"/>
      <c r="O1819" s="917"/>
      <c r="P1819" s="917"/>
      <c r="Q1819" s="917"/>
      <c r="R1819" s="917"/>
      <c r="S1819" s="917"/>
      <c r="T1819" s="917"/>
      <c r="U1819" s="918"/>
      <c r="V1819" s="916"/>
      <c r="W1819" s="917"/>
      <c r="X1819" s="917"/>
      <c r="Y1819" s="917"/>
      <c r="Z1819" s="917"/>
      <c r="AA1819" s="917"/>
      <c r="AB1819" s="917"/>
      <c r="AC1819" s="917"/>
      <c r="AD1819" s="917"/>
      <c r="AE1819" s="917"/>
      <c r="AF1819" s="917"/>
      <c r="AG1819" s="917"/>
      <c r="AH1819" s="917"/>
      <c r="AI1819" s="917"/>
      <c r="AJ1819" s="917"/>
      <c r="AK1819" s="917"/>
      <c r="AL1819" s="917"/>
      <c r="AM1819" s="917"/>
      <c r="AN1819" s="917"/>
      <c r="AO1819" s="918"/>
      <c r="AP1819" s="944"/>
      <c r="AQ1819" s="945"/>
      <c r="AR1819" s="945"/>
      <c r="AS1819" s="945"/>
      <c r="AT1819" s="941"/>
      <c r="AU1819" s="942"/>
      <c r="AV1819" s="942"/>
      <c r="AW1819" s="943"/>
    </row>
    <row r="1820" spans="1:49" ht="14.25" hidden="1" customHeight="1">
      <c r="A1820" s="931"/>
      <c r="B1820" s="919"/>
      <c r="C1820" s="920"/>
      <c r="D1820" s="920"/>
      <c r="E1820" s="920"/>
      <c r="F1820" s="920"/>
      <c r="G1820" s="920"/>
      <c r="H1820" s="920"/>
      <c r="I1820" s="920"/>
      <c r="J1820" s="920"/>
      <c r="K1820" s="920"/>
      <c r="L1820" s="920"/>
      <c r="M1820" s="920"/>
      <c r="N1820" s="920"/>
      <c r="O1820" s="920"/>
      <c r="P1820" s="920"/>
      <c r="Q1820" s="920"/>
      <c r="R1820" s="920"/>
      <c r="S1820" s="920"/>
      <c r="T1820" s="920"/>
      <c r="U1820" s="921"/>
      <c r="V1820" s="919"/>
      <c r="W1820" s="920"/>
      <c r="X1820" s="920"/>
      <c r="Y1820" s="920"/>
      <c r="Z1820" s="920"/>
      <c r="AA1820" s="920"/>
      <c r="AB1820" s="920"/>
      <c r="AC1820" s="920"/>
      <c r="AD1820" s="920"/>
      <c r="AE1820" s="920"/>
      <c r="AF1820" s="920"/>
      <c r="AG1820" s="920"/>
      <c r="AH1820" s="920"/>
      <c r="AI1820" s="920"/>
      <c r="AJ1820" s="920"/>
      <c r="AK1820" s="920"/>
      <c r="AL1820" s="920"/>
      <c r="AM1820" s="920"/>
      <c r="AN1820" s="920"/>
      <c r="AO1820" s="921"/>
      <c r="AP1820" s="946" t="str">
        <f t="array" aca="1" ref="AP1820" ca="1">IF(RepairsPhotoIdentifier256="","",IF(INDIRECT("PropertyInspectionCatagoryPhoto"&amp;RIGHT("0"&amp;RepairsPhotoIdentifier256,2))="","",INDIRECT("PropertyInspectionCatagoryPhoto"&amp;RIGHT("0"&amp;RepairsPhotoIdentifier256,2))))</f>
        <v/>
      </c>
      <c r="AQ1820" s="962"/>
      <c r="AR1820" s="962"/>
      <c r="AS1820" s="962"/>
      <c r="AT1820" s="962"/>
      <c r="AU1820" s="962"/>
      <c r="AV1820" s="962"/>
      <c r="AW1820" s="963"/>
    </row>
    <row r="1821" spans="1:49" ht="14.25" hidden="1" customHeight="1">
      <c r="A1821" s="931">
        <v>257</v>
      </c>
      <c r="B1821" s="913"/>
      <c r="C1821" s="914"/>
      <c r="D1821" s="914"/>
      <c r="E1821" s="914"/>
      <c r="F1821" s="914"/>
      <c r="G1821" s="914"/>
      <c r="H1821" s="914"/>
      <c r="I1821" s="914"/>
      <c r="J1821" s="914"/>
      <c r="K1821" s="914"/>
      <c r="L1821" s="914"/>
      <c r="M1821" s="914"/>
      <c r="N1821" s="914"/>
      <c r="O1821" s="914"/>
      <c r="P1821" s="914"/>
      <c r="Q1821" s="914"/>
      <c r="R1821" s="914"/>
      <c r="S1821" s="914"/>
      <c r="T1821" s="914"/>
      <c r="U1821" s="915"/>
      <c r="V1821" s="913"/>
      <c r="W1821" s="914"/>
      <c r="X1821" s="914"/>
      <c r="Y1821" s="914"/>
      <c r="Z1821" s="914"/>
      <c r="AA1821" s="914"/>
      <c r="AB1821" s="914"/>
      <c r="AC1821" s="914"/>
      <c r="AD1821" s="914"/>
      <c r="AE1821" s="914"/>
      <c r="AF1821" s="914"/>
      <c r="AG1821" s="914"/>
      <c r="AH1821" s="914"/>
      <c r="AI1821" s="914"/>
      <c r="AJ1821" s="914"/>
      <c r="AK1821" s="914"/>
      <c r="AL1821" s="914"/>
      <c r="AM1821" s="914"/>
      <c r="AN1821" s="914"/>
      <c r="AO1821" s="915"/>
      <c r="AP1821" s="450" t="s">
        <v>990</v>
      </c>
      <c r="AQ1821" s="451"/>
      <c r="AR1821" s="451"/>
      <c r="AS1821" s="452"/>
      <c r="AT1821" s="932"/>
      <c r="AU1821" s="933"/>
      <c r="AV1821" s="933"/>
      <c r="AW1821" s="934"/>
    </row>
    <row r="1822" spans="1:49" ht="14.25" hidden="1" customHeight="1">
      <c r="A1822" s="931"/>
      <c r="B1822" s="916"/>
      <c r="C1822" s="917"/>
      <c r="D1822" s="917"/>
      <c r="E1822" s="917"/>
      <c r="F1822" s="917"/>
      <c r="G1822" s="917"/>
      <c r="H1822" s="917"/>
      <c r="I1822" s="917"/>
      <c r="J1822" s="917"/>
      <c r="K1822" s="917"/>
      <c r="L1822" s="917"/>
      <c r="M1822" s="917"/>
      <c r="N1822" s="917"/>
      <c r="O1822" s="917"/>
      <c r="P1822" s="917"/>
      <c r="Q1822" s="917"/>
      <c r="R1822" s="917"/>
      <c r="S1822" s="917"/>
      <c r="T1822" s="917"/>
      <c r="U1822" s="918"/>
      <c r="V1822" s="916"/>
      <c r="W1822" s="917"/>
      <c r="X1822" s="917"/>
      <c r="Y1822" s="917"/>
      <c r="Z1822" s="917"/>
      <c r="AA1822" s="917"/>
      <c r="AB1822" s="917"/>
      <c r="AC1822" s="917"/>
      <c r="AD1822" s="917"/>
      <c r="AE1822" s="917"/>
      <c r="AF1822" s="917"/>
      <c r="AG1822" s="917"/>
      <c r="AH1822" s="917"/>
      <c r="AI1822" s="917"/>
      <c r="AJ1822" s="917"/>
      <c r="AK1822" s="917"/>
      <c r="AL1822" s="917"/>
      <c r="AM1822" s="917"/>
      <c r="AN1822" s="917"/>
      <c r="AO1822" s="918"/>
      <c r="AP1822" s="453" t="s">
        <v>994</v>
      </c>
      <c r="AQ1822" s="262"/>
      <c r="AR1822" s="262"/>
      <c r="AS1822" s="262"/>
      <c r="AT1822" s="910"/>
      <c r="AU1822" s="911"/>
      <c r="AV1822" s="911"/>
      <c r="AW1822" s="912"/>
    </row>
    <row r="1823" spans="1:49" ht="14.25" hidden="1" customHeight="1">
      <c r="A1823" s="931"/>
      <c r="B1823" s="916"/>
      <c r="C1823" s="917"/>
      <c r="D1823" s="917"/>
      <c r="E1823" s="917"/>
      <c r="F1823" s="917"/>
      <c r="G1823" s="917"/>
      <c r="H1823" s="917"/>
      <c r="I1823" s="917"/>
      <c r="J1823" s="917"/>
      <c r="K1823" s="917"/>
      <c r="L1823" s="917"/>
      <c r="M1823" s="917"/>
      <c r="N1823" s="917"/>
      <c r="O1823" s="917"/>
      <c r="P1823" s="917"/>
      <c r="Q1823" s="917"/>
      <c r="R1823" s="917"/>
      <c r="S1823" s="917"/>
      <c r="T1823" s="917"/>
      <c r="U1823" s="918"/>
      <c r="V1823" s="916"/>
      <c r="W1823" s="917"/>
      <c r="X1823" s="917"/>
      <c r="Y1823" s="917"/>
      <c r="Z1823" s="917"/>
      <c r="AA1823" s="917"/>
      <c r="AB1823" s="917"/>
      <c r="AC1823" s="917"/>
      <c r="AD1823" s="917"/>
      <c r="AE1823" s="917"/>
      <c r="AF1823" s="917"/>
      <c r="AG1823" s="917"/>
      <c r="AH1823" s="917"/>
      <c r="AI1823" s="917"/>
      <c r="AJ1823" s="917"/>
      <c r="AK1823" s="917"/>
      <c r="AL1823" s="917"/>
      <c r="AM1823" s="917"/>
      <c r="AN1823" s="917"/>
      <c r="AO1823" s="918"/>
      <c r="AP1823" s="935" t="s">
        <v>992</v>
      </c>
      <c r="AQ1823" s="936"/>
      <c r="AR1823" s="936"/>
      <c r="AS1823" s="937"/>
      <c r="AT1823" s="938"/>
      <c r="AU1823" s="939"/>
      <c r="AV1823" s="939"/>
      <c r="AW1823" s="940"/>
    </row>
    <row r="1824" spans="1:49" ht="14.25" hidden="1" customHeight="1">
      <c r="A1824" s="931"/>
      <c r="B1824" s="916"/>
      <c r="C1824" s="917"/>
      <c r="D1824" s="917"/>
      <c r="E1824" s="917"/>
      <c r="F1824" s="917"/>
      <c r="G1824" s="917"/>
      <c r="H1824" s="917"/>
      <c r="I1824" s="917"/>
      <c r="J1824" s="917"/>
      <c r="K1824" s="917"/>
      <c r="L1824" s="917"/>
      <c r="M1824" s="917"/>
      <c r="N1824" s="917"/>
      <c r="O1824" s="917"/>
      <c r="P1824" s="917"/>
      <c r="Q1824" s="917"/>
      <c r="R1824" s="917"/>
      <c r="S1824" s="917"/>
      <c r="T1824" s="917"/>
      <c r="U1824" s="918"/>
      <c r="V1824" s="916"/>
      <c r="W1824" s="917"/>
      <c r="X1824" s="917"/>
      <c r="Y1824" s="917"/>
      <c r="Z1824" s="917"/>
      <c r="AA1824" s="917"/>
      <c r="AB1824" s="917"/>
      <c r="AC1824" s="917"/>
      <c r="AD1824" s="917"/>
      <c r="AE1824" s="917"/>
      <c r="AF1824" s="917"/>
      <c r="AG1824" s="917"/>
      <c r="AH1824" s="917"/>
      <c r="AI1824" s="917"/>
      <c r="AJ1824" s="917"/>
      <c r="AK1824" s="917"/>
      <c r="AL1824" s="917"/>
      <c r="AM1824" s="917"/>
      <c r="AN1824" s="917"/>
      <c r="AO1824" s="918"/>
      <c r="AP1824" s="935"/>
      <c r="AQ1824" s="936"/>
      <c r="AR1824" s="936"/>
      <c r="AS1824" s="937"/>
      <c r="AT1824" s="941"/>
      <c r="AU1824" s="942"/>
      <c r="AV1824" s="942"/>
      <c r="AW1824" s="943"/>
    </row>
    <row r="1825" spans="1:49" ht="14.25" hidden="1" customHeight="1">
      <c r="A1825" s="931"/>
      <c r="B1825" s="916"/>
      <c r="C1825" s="917"/>
      <c r="D1825" s="917"/>
      <c r="E1825" s="917"/>
      <c r="F1825" s="917"/>
      <c r="G1825" s="917"/>
      <c r="H1825" s="917"/>
      <c r="I1825" s="917"/>
      <c r="J1825" s="917"/>
      <c r="K1825" s="917"/>
      <c r="L1825" s="917"/>
      <c r="M1825" s="917"/>
      <c r="N1825" s="917"/>
      <c r="O1825" s="917"/>
      <c r="P1825" s="917"/>
      <c r="Q1825" s="917"/>
      <c r="R1825" s="917"/>
      <c r="S1825" s="917"/>
      <c r="T1825" s="917"/>
      <c r="U1825" s="918"/>
      <c r="V1825" s="916"/>
      <c r="W1825" s="917"/>
      <c r="X1825" s="917"/>
      <c r="Y1825" s="917"/>
      <c r="Z1825" s="917"/>
      <c r="AA1825" s="917"/>
      <c r="AB1825" s="917"/>
      <c r="AC1825" s="917"/>
      <c r="AD1825" s="917"/>
      <c r="AE1825" s="917"/>
      <c r="AF1825" s="917"/>
      <c r="AG1825" s="917"/>
      <c r="AH1825" s="917"/>
      <c r="AI1825" s="917"/>
      <c r="AJ1825" s="917"/>
      <c r="AK1825" s="917"/>
      <c r="AL1825" s="917"/>
      <c r="AM1825" s="917"/>
      <c r="AN1825" s="917"/>
      <c r="AO1825" s="918"/>
      <c r="AP1825" s="944" t="s">
        <v>993</v>
      </c>
      <c r="AQ1825" s="945"/>
      <c r="AR1825" s="945"/>
      <c r="AS1825" s="945"/>
      <c r="AT1825" s="938"/>
      <c r="AU1825" s="939"/>
      <c r="AV1825" s="939"/>
      <c r="AW1825" s="940"/>
    </row>
    <row r="1826" spans="1:49" ht="14.25" hidden="1" customHeight="1">
      <c r="A1826" s="931"/>
      <c r="B1826" s="916"/>
      <c r="C1826" s="917"/>
      <c r="D1826" s="917"/>
      <c r="E1826" s="917"/>
      <c r="F1826" s="917"/>
      <c r="G1826" s="917"/>
      <c r="H1826" s="917"/>
      <c r="I1826" s="917"/>
      <c r="J1826" s="917"/>
      <c r="K1826" s="917"/>
      <c r="L1826" s="917"/>
      <c r="M1826" s="917"/>
      <c r="N1826" s="917"/>
      <c r="O1826" s="917"/>
      <c r="P1826" s="917"/>
      <c r="Q1826" s="917"/>
      <c r="R1826" s="917"/>
      <c r="S1826" s="917"/>
      <c r="T1826" s="917"/>
      <c r="U1826" s="918"/>
      <c r="V1826" s="916"/>
      <c r="W1826" s="917"/>
      <c r="X1826" s="917"/>
      <c r="Y1826" s="917"/>
      <c r="Z1826" s="917"/>
      <c r="AA1826" s="917"/>
      <c r="AB1826" s="917"/>
      <c r="AC1826" s="917"/>
      <c r="AD1826" s="917"/>
      <c r="AE1826" s="917"/>
      <c r="AF1826" s="917"/>
      <c r="AG1826" s="917"/>
      <c r="AH1826" s="917"/>
      <c r="AI1826" s="917"/>
      <c r="AJ1826" s="917"/>
      <c r="AK1826" s="917"/>
      <c r="AL1826" s="917"/>
      <c r="AM1826" s="917"/>
      <c r="AN1826" s="917"/>
      <c r="AO1826" s="918"/>
      <c r="AP1826" s="944"/>
      <c r="AQ1826" s="945"/>
      <c r="AR1826" s="945"/>
      <c r="AS1826" s="945"/>
      <c r="AT1826" s="941"/>
      <c r="AU1826" s="942"/>
      <c r="AV1826" s="942"/>
      <c r="AW1826" s="943"/>
    </row>
    <row r="1827" spans="1:49" ht="14.25" hidden="1" customHeight="1">
      <c r="A1827" s="931"/>
      <c r="B1827" s="919"/>
      <c r="C1827" s="920"/>
      <c r="D1827" s="920"/>
      <c r="E1827" s="920"/>
      <c r="F1827" s="920"/>
      <c r="G1827" s="920"/>
      <c r="H1827" s="920"/>
      <c r="I1827" s="920"/>
      <c r="J1827" s="920"/>
      <c r="K1827" s="920"/>
      <c r="L1827" s="920"/>
      <c r="M1827" s="920"/>
      <c r="N1827" s="920"/>
      <c r="O1827" s="920"/>
      <c r="P1827" s="920"/>
      <c r="Q1827" s="920"/>
      <c r="R1827" s="920"/>
      <c r="S1827" s="920"/>
      <c r="T1827" s="920"/>
      <c r="U1827" s="921"/>
      <c r="V1827" s="919"/>
      <c r="W1827" s="920"/>
      <c r="X1827" s="920"/>
      <c r="Y1827" s="920"/>
      <c r="Z1827" s="920"/>
      <c r="AA1827" s="920"/>
      <c r="AB1827" s="920"/>
      <c r="AC1827" s="920"/>
      <c r="AD1827" s="920"/>
      <c r="AE1827" s="920"/>
      <c r="AF1827" s="920"/>
      <c r="AG1827" s="920"/>
      <c r="AH1827" s="920"/>
      <c r="AI1827" s="920"/>
      <c r="AJ1827" s="920"/>
      <c r="AK1827" s="920"/>
      <c r="AL1827" s="920"/>
      <c r="AM1827" s="920"/>
      <c r="AN1827" s="920"/>
      <c r="AO1827" s="921"/>
      <c r="AP1827" s="946" t="str">
        <f t="array" aca="1" ref="AP1827" ca="1">IF(RepairsPhotoIdentifier257="","",IF(INDIRECT("PropertyInspectionCatagoryPhoto"&amp;RIGHT("0"&amp;RepairsPhotoIdentifier257,2))="","",INDIRECT("PropertyInspectionCatagoryPhoto"&amp;RIGHT("0"&amp;RepairsPhotoIdentifier257,2))))</f>
        <v/>
      </c>
      <c r="AQ1827" s="962"/>
      <c r="AR1827" s="962"/>
      <c r="AS1827" s="962"/>
      <c r="AT1827" s="962"/>
      <c r="AU1827" s="962"/>
      <c r="AV1827" s="962"/>
      <c r="AW1827" s="963"/>
    </row>
    <row r="1828" spans="1:49" ht="14.25" hidden="1" customHeight="1">
      <c r="A1828" s="931">
        <v>258</v>
      </c>
      <c r="B1828" s="913"/>
      <c r="C1828" s="914"/>
      <c r="D1828" s="914"/>
      <c r="E1828" s="914"/>
      <c r="F1828" s="914"/>
      <c r="G1828" s="914"/>
      <c r="H1828" s="914"/>
      <c r="I1828" s="914"/>
      <c r="J1828" s="914"/>
      <c r="K1828" s="914"/>
      <c r="L1828" s="914"/>
      <c r="M1828" s="914"/>
      <c r="N1828" s="914"/>
      <c r="O1828" s="914"/>
      <c r="P1828" s="914"/>
      <c r="Q1828" s="914"/>
      <c r="R1828" s="914"/>
      <c r="S1828" s="914"/>
      <c r="T1828" s="914"/>
      <c r="U1828" s="915"/>
      <c r="V1828" s="913"/>
      <c r="W1828" s="914"/>
      <c r="X1828" s="914"/>
      <c r="Y1828" s="914"/>
      <c r="Z1828" s="914"/>
      <c r="AA1828" s="914"/>
      <c r="AB1828" s="914"/>
      <c r="AC1828" s="914"/>
      <c r="AD1828" s="914"/>
      <c r="AE1828" s="914"/>
      <c r="AF1828" s="914"/>
      <c r="AG1828" s="914"/>
      <c r="AH1828" s="914"/>
      <c r="AI1828" s="914"/>
      <c r="AJ1828" s="914"/>
      <c r="AK1828" s="914"/>
      <c r="AL1828" s="914"/>
      <c r="AM1828" s="914"/>
      <c r="AN1828" s="914"/>
      <c r="AO1828" s="915"/>
      <c r="AP1828" s="450" t="s">
        <v>990</v>
      </c>
      <c r="AQ1828" s="451"/>
      <c r="AR1828" s="451"/>
      <c r="AS1828" s="452"/>
      <c r="AT1828" s="932"/>
      <c r="AU1828" s="933"/>
      <c r="AV1828" s="933"/>
      <c r="AW1828" s="934"/>
    </row>
    <row r="1829" spans="1:49" ht="14.25" hidden="1" customHeight="1">
      <c r="A1829" s="931"/>
      <c r="B1829" s="916"/>
      <c r="C1829" s="917"/>
      <c r="D1829" s="917"/>
      <c r="E1829" s="917"/>
      <c r="F1829" s="917"/>
      <c r="G1829" s="917"/>
      <c r="H1829" s="917"/>
      <c r="I1829" s="917"/>
      <c r="J1829" s="917"/>
      <c r="K1829" s="917"/>
      <c r="L1829" s="917"/>
      <c r="M1829" s="917"/>
      <c r="N1829" s="917"/>
      <c r="O1829" s="917"/>
      <c r="P1829" s="917"/>
      <c r="Q1829" s="917"/>
      <c r="R1829" s="917"/>
      <c r="S1829" s="917"/>
      <c r="T1829" s="917"/>
      <c r="U1829" s="918"/>
      <c r="V1829" s="916"/>
      <c r="W1829" s="917"/>
      <c r="X1829" s="917"/>
      <c r="Y1829" s="917"/>
      <c r="Z1829" s="917"/>
      <c r="AA1829" s="917"/>
      <c r="AB1829" s="917"/>
      <c r="AC1829" s="917"/>
      <c r="AD1829" s="917"/>
      <c r="AE1829" s="917"/>
      <c r="AF1829" s="917"/>
      <c r="AG1829" s="917"/>
      <c r="AH1829" s="917"/>
      <c r="AI1829" s="917"/>
      <c r="AJ1829" s="917"/>
      <c r="AK1829" s="917"/>
      <c r="AL1829" s="917"/>
      <c r="AM1829" s="917"/>
      <c r="AN1829" s="917"/>
      <c r="AO1829" s="918"/>
      <c r="AP1829" s="453" t="s">
        <v>991</v>
      </c>
      <c r="AQ1829" s="262"/>
      <c r="AR1829" s="262"/>
      <c r="AS1829" s="262"/>
      <c r="AT1829" s="910"/>
      <c r="AU1829" s="911"/>
      <c r="AV1829" s="911"/>
      <c r="AW1829" s="912"/>
    </row>
    <row r="1830" spans="1:49" ht="14.25" hidden="1" customHeight="1">
      <c r="A1830" s="931"/>
      <c r="B1830" s="916"/>
      <c r="C1830" s="917"/>
      <c r="D1830" s="917"/>
      <c r="E1830" s="917"/>
      <c r="F1830" s="917"/>
      <c r="G1830" s="917"/>
      <c r="H1830" s="917"/>
      <c r="I1830" s="917"/>
      <c r="J1830" s="917"/>
      <c r="K1830" s="917"/>
      <c r="L1830" s="917"/>
      <c r="M1830" s="917"/>
      <c r="N1830" s="917"/>
      <c r="O1830" s="917"/>
      <c r="P1830" s="917"/>
      <c r="Q1830" s="917"/>
      <c r="R1830" s="917"/>
      <c r="S1830" s="917"/>
      <c r="T1830" s="917"/>
      <c r="U1830" s="918"/>
      <c r="V1830" s="916"/>
      <c r="W1830" s="917"/>
      <c r="X1830" s="917"/>
      <c r="Y1830" s="917"/>
      <c r="Z1830" s="917"/>
      <c r="AA1830" s="917"/>
      <c r="AB1830" s="917"/>
      <c r="AC1830" s="917"/>
      <c r="AD1830" s="917"/>
      <c r="AE1830" s="917"/>
      <c r="AF1830" s="917"/>
      <c r="AG1830" s="917"/>
      <c r="AH1830" s="917"/>
      <c r="AI1830" s="917"/>
      <c r="AJ1830" s="917"/>
      <c r="AK1830" s="917"/>
      <c r="AL1830" s="917"/>
      <c r="AM1830" s="917"/>
      <c r="AN1830" s="917"/>
      <c r="AO1830" s="918"/>
      <c r="AP1830" s="935" t="s">
        <v>992</v>
      </c>
      <c r="AQ1830" s="936"/>
      <c r="AR1830" s="936"/>
      <c r="AS1830" s="937"/>
      <c r="AT1830" s="938"/>
      <c r="AU1830" s="939"/>
      <c r="AV1830" s="939"/>
      <c r="AW1830" s="940"/>
    </row>
    <row r="1831" spans="1:49" ht="14.25" hidden="1" customHeight="1">
      <c r="A1831" s="931"/>
      <c r="B1831" s="916"/>
      <c r="C1831" s="917"/>
      <c r="D1831" s="917"/>
      <c r="E1831" s="917"/>
      <c r="F1831" s="917"/>
      <c r="G1831" s="917"/>
      <c r="H1831" s="917"/>
      <c r="I1831" s="917"/>
      <c r="J1831" s="917"/>
      <c r="K1831" s="917"/>
      <c r="L1831" s="917"/>
      <c r="M1831" s="917"/>
      <c r="N1831" s="917"/>
      <c r="O1831" s="917"/>
      <c r="P1831" s="917"/>
      <c r="Q1831" s="917"/>
      <c r="R1831" s="917"/>
      <c r="S1831" s="917"/>
      <c r="T1831" s="917"/>
      <c r="U1831" s="918"/>
      <c r="V1831" s="916"/>
      <c r="W1831" s="917"/>
      <c r="X1831" s="917"/>
      <c r="Y1831" s="917"/>
      <c r="Z1831" s="917"/>
      <c r="AA1831" s="917"/>
      <c r="AB1831" s="917"/>
      <c r="AC1831" s="917"/>
      <c r="AD1831" s="917"/>
      <c r="AE1831" s="917"/>
      <c r="AF1831" s="917"/>
      <c r="AG1831" s="917"/>
      <c r="AH1831" s="917"/>
      <c r="AI1831" s="917"/>
      <c r="AJ1831" s="917"/>
      <c r="AK1831" s="917"/>
      <c r="AL1831" s="917"/>
      <c r="AM1831" s="917"/>
      <c r="AN1831" s="917"/>
      <c r="AO1831" s="918"/>
      <c r="AP1831" s="935"/>
      <c r="AQ1831" s="936"/>
      <c r="AR1831" s="936"/>
      <c r="AS1831" s="937"/>
      <c r="AT1831" s="941"/>
      <c r="AU1831" s="942"/>
      <c r="AV1831" s="942"/>
      <c r="AW1831" s="943"/>
    </row>
    <row r="1832" spans="1:49" ht="14.25" hidden="1" customHeight="1">
      <c r="A1832" s="931"/>
      <c r="B1832" s="916"/>
      <c r="C1832" s="917"/>
      <c r="D1832" s="917"/>
      <c r="E1832" s="917"/>
      <c r="F1832" s="917"/>
      <c r="G1832" s="917"/>
      <c r="H1832" s="917"/>
      <c r="I1832" s="917"/>
      <c r="J1832" s="917"/>
      <c r="K1832" s="917"/>
      <c r="L1832" s="917"/>
      <c r="M1832" s="917"/>
      <c r="N1832" s="917"/>
      <c r="O1832" s="917"/>
      <c r="P1832" s="917"/>
      <c r="Q1832" s="917"/>
      <c r="R1832" s="917"/>
      <c r="S1832" s="917"/>
      <c r="T1832" s="917"/>
      <c r="U1832" s="918"/>
      <c r="V1832" s="916"/>
      <c r="W1832" s="917"/>
      <c r="X1832" s="917"/>
      <c r="Y1832" s="917"/>
      <c r="Z1832" s="917"/>
      <c r="AA1832" s="917"/>
      <c r="AB1832" s="917"/>
      <c r="AC1832" s="917"/>
      <c r="AD1832" s="917"/>
      <c r="AE1832" s="917"/>
      <c r="AF1832" s="917"/>
      <c r="AG1832" s="917"/>
      <c r="AH1832" s="917"/>
      <c r="AI1832" s="917"/>
      <c r="AJ1832" s="917"/>
      <c r="AK1832" s="917"/>
      <c r="AL1832" s="917"/>
      <c r="AM1832" s="917"/>
      <c r="AN1832" s="917"/>
      <c r="AO1832" s="918"/>
      <c r="AP1832" s="944" t="s">
        <v>993</v>
      </c>
      <c r="AQ1832" s="945"/>
      <c r="AR1832" s="945"/>
      <c r="AS1832" s="945"/>
      <c r="AT1832" s="938"/>
      <c r="AU1832" s="939"/>
      <c r="AV1832" s="939"/>
      <c r="AW1832" s="940"/>
    </row>
    <row r="1833" spans="1:49" ht="14.25" hidden="1" customHeight="1">
      <c r="A1833" s="931"/>
      <c r="B1833" s="916"/>
      <c r="C1833" s="917"/>
      <c r="D1833" s="917"/>
      <c r="E1833" s="917"/>
      <c r="F1833" s="917"/>
      <c r="G1833" s="917"/>
      <c r="H1833" s="917"/>
      <c r="I1833" s="917"/>
      <c r="J1833" s="917"/>
      <c r="K1833" s="917"/>
      <c r="L1833" s="917"/>
      <c r="M1833" s="917"/>
      <c r="N1833" s="917"/>
      <c r="O1833" s="917"/>
      <c r="P1833" s="917"/>
      <c r="Q1833" s="917"/>
      <c r="R1833" s="917"/>
      <c r="S1833" s="917"/>
      <c r="T1833" s="917"/>
      <c r="U1833" s="918"/>
      <c r="V1833" s="916"/>
      <c r="W1833" s="917"/>
      <c r="X1833" s="917"/>
      <c r="Y1833" s="917"/>
      <c r="Z1833" s="917"/>
      <c r="AA1833" s="917"/>
      <c r="AB1833" s="917"/>
      <c r="AC1833" s="917"/>
      <c r="AD1833" s="917"/>
      <c r="AE1833" s="917"/>
      <c r="AF1833" s="917"/>
      <c r="AG1833" s="917"/>
      <c r="AH1833" s="917"/>
      <c r="AI1833" s="917"/>
      <c r="AJ1833" s="917"/>
      <c r="AK1833" s="917"/>
      <c r="AL1833" s="917"/>
      <c r="AM1833" s="917"/>
      <c r="AN1833" s="917"/>
      <c r="AO1833" s="918"/>
      <c r="AP1833" s="944"/>
      <c r="AQ1833" s="945"/>
      <c r="AR1833" s="945"/>
      <c r="AS1833" s="945"/>
      <c r="AT1833" s="941"/>
      <c r="AU1833" s="942"/>
      <c r="AV1833" s="942"/>
      <c r="AW1833" s="943"/>
    </row>
    <row r="1834" spans="1:49" ht="14.25" hidden="1" customHeight="1">
      <c r="A1834" s="931"/>
      <c r="B1834" s="919"/>
      <c r="C1834" s="920"/>
      <c r="D1834" s="920"/>
      <c r="E1834" s="920"/>
      <c r="F1834" s="920"/>
      <c r="G1834" s="920"/>
      <c r="H1834" s="920"/>
      <c r="I1834" s="920"/>
      <c r="J1834" s="920"/>
      <c r="K1834" s="920"/>
      <c r="L1834" s="920"/>
      <c r="M1834" s="920"/>
      <c r="N1834" s="920"/>
      <c r="O1834" s="920"/>
      <c r="P1834" s="920"/>
      <c r="Q1834" s="920"/>
      <c r="R1834" s="920"/>
      <c r="S1834" s="920"/>
      <c r="T1834" s="920"/>
      <c r="U1834" s="921"/>
      <c r="V1834" s="919"/>
      <c r="W1834" s="920"/>
      <c r="X1834" s="920"/>
      <c r="Y1834" s="920"/>
      <c r="Z1834" s="920"/>
      <c r="AA1834" s="920"/>
      <c r="AB1834" s="920"/>
      <c r="AC1834" s="920"/>
      <c r="AD1834" s="920"/>
      <c r="AE1834" s="920"/>
      <c r="AF1834" s="920"/>
      <c r="AG1834" s="920"/>
      <c r="AH1834" s="920"/>
      <c r="AI1834" s="920"/>
      <c r="AJ1834" s="920"/>
      <c r="AK1834" s="920"/>
      <c r="AL1834" s="920"/>
      <c r="AM1834" s="920"/>
      <c r="AN1834" s="920"/>
      <c r="AO1834" s="921"/>
      <c r="AP1834" s="946" t="str">
        <f t="array" aca="1" ref="AP1834" ca="1">IF(RepairsPhotoIdentifier258="","",IF(INDIRECT("PropertyInspectionCatagoryPhoto"&amp;RIGHT("0"&amp;RepairsPhotoIdentifier258,2))="","",INDIRECT("PropertyInspectionCatagoryPhoto"&amp;RIGHT("0"&amp;RepairsPhotoIdentifier258,2))))</f>
        <v/>
      </c>
      <c r="AQ1834" s="962"/>
      <c r="AR1834" s="962"/>
      <c r="AS1834" s="962"/>
      <c r="AT1834" s="962"/>
      <c r="AU1834" s="962"/>
      <c r="AV1834" s="962"/>
      <c r="AW1834" s="963"/>
    </row>
    <row r="1835" spans="1:49" ht="14.25" hidden="1" customHeight="1">
      <c r="A1835" s="931">
        <v>259</v>
      </c>
      <c r="B1835" s="913"/>
      <c r="C1835" s="914"/>
      <c r="D1835" s="914"/>
      <c r="E1835" s="914"/>
      <c r="F1835" s="914"/>
      <c r="G1835" s="914"/>
      <c r="H1835" s="914"/>
      <c r="I1835" s="914"/>
      <c r="J1835" s="914"/>
      <c r="K1835" s="914"/>
      <c r="L1835" s="914"/>
      <c r="M1835" s="914"/>
      <c r="N1835" s="914"/>
      <c r="O1835" s="914"/>
      <c r="P1835" s="914"/>
      <c r="Q1835" s="914"/>
      <c r="R1835" s="914"/>
      <c r="S1835" s="914"/>
      <c r="T1835" s="914"/>
      <c r="U1835" s="915"/>
      <c r="V1835" s="913"/>
      <c r="W1835" s="914"/>
      <c r="X1835" s="914"/>
      <c r="Y1835" s="914"/>
      <c r="Z1835" s="914"/>
      <c r="AA1835" s="914"/>
      <c r="AB1835" s="914"/>
      <c r="AC1835" s="914"/>
      <c r="AD1835" s="914"/>
      <c r="AE1835" s="914"/>
      <c r="AF1835" s="914"/>
      <c r="AG1835" s="914"/>
      <c r="AH1835" s="914"/>
      <c r="AI1835" s="914"/>
      <c r="AJ1835" s="914"/>
      <c r="AK1835" s="914"/>
      <c r="AL1835" s="914"/>
      <c r="AM1835" s="914"/>
      <c r="AN1835" s="914"/>
      <c r="AO1835" s="915"/>
      <c r="AP1835" s="450" t="s">
        <v>990</v>
      </c>
      <c r="AQ1835" s="451"/>
      <c r="AR1835" s="451"/>
      <c r="AS1835" s="452"/>
      <c r="AT1835" s="932"/>
      <c r="AU1835" s="933"/>
      <c r="AV1835" s="933"/>
      <c r="AW1835" s="934"/>
    </row>
    <row r="1836" spans="1:49" ht="14.25" hidden="1" customHeight="1">
      <c r="A1836" s="931"/>
      <c r="B1836" s="916"/>
      <c r="C1836" s="917"/>
      <c r="D1836" s="917"/>
      <c r="E1836" s="917"/>
      <c r="F1836" s="917"/>
      <c r="G1836" s="917"/>
      <c r="H1836" s="917"/>
      <c r="I1836" s="917"/>
      <c r="J1836" s="917"/>
      <c r="K1836" s="917"/>
      <c r="L1836" s="917"/>
      <c r="M1836" s="917"/>
      <c r="N1836" s="917"/>
      <c r="O1836" s="917"/>
      <c r="P1836" s="917"/>
      <c r="Q1836" s="917"/>
      <c r="R1836" s="917"/>
      <c r="S1836" s="917"/>
      <c r="T1836" s="917"/>
      <c r="U1836" s="918"/>
      <c r="V1836" s="916"/>
      <c r="W1836" s="917"/>
      <c r="X1836" s="917"/>
      <c r="Y1836" s="917"/>
      <c r="Z1836" s="917"/>
      <c r="AA1836" s="917"/>
      <c r="AB1836" s="917"/>
      <c r="AC1836" s="917"/>
      <c r="AD1836" s="917"/>
      <c r="AE1836" s="917"/>
      <c r="AF1836" s="917"/>
      <c r="AG1836" s="917"/>
      <c r="AH1836" s="917"/>
      <c r="AI1836" s="917"/>
      <c r="AJ1836" s="917"/>
      <c r="AK1836" s="917"/>
      <c r="AL1836" s="917"/>
      <c r="AM1836" s="917"/>
      <c r="AN1836" s="917"/>
      <c r="AO1836" s="918"/>
      <c r="AP1836" s="453" t="s">
        <v>994</v>
      </c>
      <c r="AQ1836" s="262"/>
      <c r="AR1836" s="262"/>
      <c r="AS1836" s="262"/>
      <c r="AT1836" s="910"/>
      <c r="AU1836" s="911"/>
      <c r="AV1836" s="911"/>
      <c r="AW1836" s="912"/>
    </row>
    <row r="1837" spans="1:49" ht="14.25" hidden="1" customHeight="1">
      <c r="A1837" s="931"/>
      <c r="B1837" s="916"/>
      <c r="C1837" s="917"/>
      <c r="D1837" s="917"/>
      <c r="E1837" s="917"/>
      <c r="F1837" s="917"/>
      <c r="G1837" s="917"/>
      <c r="H1837" s="917"/>
      <c r="I1837" s="917"/>
      <c r="J1837" s="917"/>
      <c r="K1837" s="917"/>
      <c r="L1837" s="917"/>
      <c r="M1837" s="917"/>
      <c r="N1837" s="917"/>
      <c r="O1837" s="917"/>
      <c r="P1837" s="917"/>
      <c r="Q1837" s="917"/>
      <c r="R1837" s="917"/>
      <c r="S1837" s="917"/>
      <c r="T1837" s="917"/>
      <c r="U1837" s="918"/>
      <c r="V1837" s="916"/>
      <c r="W1837" s="917"/>
      <c r="X1837" s="917"/>
      <c r="Y1837" s="917"/>
      <c r="Z1837" s="917"/>
      <c r="AA1837" s="917"/>
      <c r="AB1837" s="917"/>
      <c r="AC1837" s="917"/>
      <c r="AD1837" s="917"/>
      <c r="AE1837" s="917"/>
      <c r="AF1837" s="917"/>
      <c r="AG1837" s="917"/>
      <c r="AH1837" s="917"/>
      <c r="AI1837" s="917"/>
      <c r="AJ1837" s="917"/>
      <c r="AK1837" s="917"/>
      <c r="AL1837" s="917"/>
      <c r="AM1837" s="917"/>
      <c r="AN1837" s="917"/>
      <c r="AO1837" s="918"/>
      <c r="AP1837" s="935" t="s">
        <v>992</v>
      </c>
      <c r="AQ1837" s="936"/>
      <c r="AR1837" s="936"/>
      <c r="AS1837" s="937"/>
      <c r="AT1837" s="938"/>
      <c r="AU1837" s="939"/>
      <c r="AV1837" s="939"/>
      <c r="AW1837" s="940"/>
    </row>
    <row r="1838" spans="1:49" ht="14.25" hidden="1" customHeight="1">
      <c r="A1838" s="931"/>
      <c r="B1838" s="916"/>
      <c r="C1838" s="917"/>
      <c r="D1838" s="917"/>
      <c r="E1838" s="917"/>
      <c r="F1838" s="917"/>
      <c r="G1838" s="917"/>
      <c r="H1838" s="917"/>
      <c r="I1838" s="917"/>
      <c r="J1838" s="917"/>
      <c r="K1838" s="917"/>
      <c r="L1838" s="917"/>
      <c r="M1838" s="917"/>
      <c r="N1838" s="917"/>
      <c r="O1838" s="917"/>
      <c r="P1838" s="917"/>
      <c r="Q1838" s="917"/>
      <c r="R1838" s="917"/>
      <c r="S1838" s="917"/>
      <c r="T1838" s="917"/>
      <c r="U1838" s="918"/>
      <c r="V1838" s="916"/>
      <c r="W1838" s="917"/>
      <c r="X1838" s="917"/>
      <c r="Y1838" s="917"/>
      <c r="Z1838" s="917"/>
      <c r="AA1838" s="917"/>
      <c r="AB1838" s="917"/>
      <c r="AC1838" s="917"/>
      <c r="AD1838" s="917"/>
      <c r="AE1838" s="917"/>
      <c r="AF1838" s="917"/>
      <c r="AG1838" s="917"/>
      <c r="AH1838" s="917"/>
      <c r="AI1838" s="917"/>
      <c r="AJ1838" s="917"/>
      <c r="AK1838" s="917"/>
      <c r="AL1838" s="917"/>
      <c r="AM1838" s="917"/>
      <c r="AN1838" s="917"/>
      <c r="AO1838" s="918"/>
      <c r="AP1838" s="935"/>
      <c r="AQ1838" s="936"/>
      <c r="AR1838" s="936"/>
      <c r="AS1838" s="937"/>
      <c r="AT1838" s="941"/>
      <c r="AU1838" s="942"/>
      <c r="AV1838" s="942"/>
      <c r="AW1838" s="943"/>
    </row>
    <row r="1839" spans="1:49" ht="14.25" hidden="1" customHeight="1">
      <c r="A1839" s="931"/>
      <c r="B1839" s="916"/>
      <c r="C1839" s="917"/>
      <c r="D1839" s="917"/>
      <c r="E1839" s="917"/>
      <c r="F1839" s="917"/>
      <c r="G1839" s="917"/>
      <c r="H1839" s="917"/>
      <c r="I1839" s="917"/>
      <c r="J1839" s="917"/>
      <c r="K1839" s="917"/>
      <c r="L1839" s="917"/>
      <c r="M1839" s="917"/>
      <c r="N1839" s="917"/>
      <c r="O1839" s="917"/>
      <c r="P1839" s="917"/>
      <c r="Q1839" s="917"/>
      <c r="R1839" s="917"/>
      <c r="S1839" s="917"/>
      <c r="T1839" s="917"/>
      <c r="U1839" s="918"/>
      <c r="V1839" s="916"/>
      <c r="W1839" s="917"/>
      <c r="X1839" s="917"/>
      <c r="Y1839" s="917"/>
      <c r="Z1839" s="917"/>
      <c r="AA1839" s="917"/>
      <c r="AB1839" s="917"/>
      <c r="AC1839" s="917"/>
      <c r="AD1839" s="917"/>
      <c r="AE1839" s="917"/>
      <c r="AF1839" s="917"/>
      <c r="AG1839" s="917"/>
      <c r="AH1839" s="917"/>
      <c r="AI1839" s="917"/>
      <c r="AJ1839" s="917"/>
      <c r="AK1839" s="917"/>
      <c r="AL1839" s="917"/>
      <c r="AM1839" s="917"/>
      <c r="AN1839" s="917"/>
      <c r="AO1839" s="918"/>
      <c r="AP1839" s="944" t="s">
        <v>993</v>
      </c>
      <c r="AQ1839" s="945"/>
      <c r="AR1839" s="945"/>
      <c r="AS1839" s="945"/>
      <c r="AT1839" s="938"/>
      <c r="AU1839" s="939"/>
      <c r="AV1839" s="939"/>
      <c r="AW1839" s="940"/>
    </row>
    <row r="1840" spans="1:49" ht="14.25" hidden="1" customHeight="1">
      <c r="A1840" s="931"/>
      <c r="B1840" s="916"/>
      <c r="C1840" s="917"/>
      <c r="D1840" s="917"/>
      <c r="E1840" s="917"/>
      <c r="F1840" s="917"/>
      <c r="G1840" s="917"/>
      <c r="H1840" s="917"/>
      <c r="I1840" s="917"/>
      <c r="J1840" s="917"/>
      <c r="K1840" s="917"/>
      <c r="L1840" s="917"/>
      <c r="M1840" s="917"/>
      <c r="N1840" s="917"/>
      <c r="O1840" s="917"/>
      <c r="P1840" s="917"/>
      <c r="Q1840" s="917"/>
      <c r="R1840" s="917"/>
      <c r="S1840" s="917"/>
      <c r="T1840" s="917"/>
      <c r="U1840" s="918"/>
      <c r="V1840" s="916"/>
      <c r="W1840" s="917"/>
      <c r="X1840" s="917"/>
      <c r="Y1840" s="917"/>
      <c r="Z1840" s="917"/>
      <c r="AA1840" s="917"/>
      <c r="AB1840" s="917"/>
      <c r="AC1840" s="917"/>
      <c r="AD1840" s="917"/>
      <c r="AE1840" s="917"/>
      <c r="AF1840" s="917"/>
      <c r="AG1840" s="917"/>
      <c r="AH1840" s="917"/>
      <c r="AI1840" s="917"/>
      <c r="AJ1840" s="917"/>
      <c r="AK1840" s="917"/>
      <c r="AL1840" s="917"/>
      <c r="AM1840" s="917"/>
      <c r="AN1840" s="917"/>
      <c r="AO1840" s="918"/>
      <c r="AP1840" s="944"/>
      <c r="AQ1840" s="945"/>
      <c r="AR1840" s="945"/>
      <c r="AS1840" s="945"/>
      <c r="AT1840" s="941"/>
      <c r="AU1840" s="942"/>
      <c r="AV1840" s="942"/>
      <c r="AW1840" s="943"/>
    </row>
    <row r="1841" spans="1:49" ht="14.25" hidden="1" customHeight="1">
      <c r="A1841" s="931"/>
      <c r="B1841" s="919"/>
      <c r="C1841" s="920"/>
      <c r="D1841" s="920"/>
      <c r="E1841" s="920"/>
      <c r="F1841" s="920"/>
      <c r="G1841" s="920"/>
      <c r="H1841" s="920"/>
      <c r="I1841" s="920"/>
      <c r="J1841" s="920"/>
      <c r="K1841" s="920"/>
      <c r="L1841" s="920"/>
      <c r="M1841" s="920"/>
      <c r="N1841" s="920"/>
      <c r="O1841" s="920"/>
      <c r="P1841" s="920"/>
      <c r="Q1841" s="920"/>
      <c r="R1841" s="920"/>
      <c r="S1841" s="920"/>
      <c r="T1841" s="920"/>
      <c r="U1841" s="921"/>
      <c r="V1841" s="919"/>
      <c r="W1841" s="920"/>
      <c r="X1841" s="920"/>
      <c r="Y1841" s="920"/>
      <c r="Z1841" s="920"/>
      <c r="AA1841" s="920"/>
      <c r="AB1841" s="920"/>
      <c r="AC1841" s="920"/>
      <c r="AD1841" s="920"/>
      <c r="AE1841" s="920"/>
      <c r="AF1841" s="920"/>
      <c r="AG1841" s="920"/>
      <c r="AH1841" s="920"/>
      <c r="AI1841" s="920"/>
      <c r="AJ1841" s="920"/>
      <c r="AK1841" s="920"/>
      <c r="AL1841" s="920"/>
      <c r="AM1841" s="920"/>
      <c r="AN1841" s="920"/>
      <c r="AO1841" s="921"/>
      <c r="AP1841" s="946" t="str">
        <f t="array" aca="1" ref="AP1841" ca="1">IF(RepairsPhotoIdentifier259="","",IF(INDIRECT("PropertyInspectionCatagoryPhoto"&amp;RIGHT("0"&amp;RepairsPhotoIdentifier259,2))="","",INDIRECT("PropertyInspectionCatagoryPhoto"&amp;RIGHT("0"&amp;RepairsPhotoIdentifier259,2))))</f>
        <v/>
      </c>
      <c r="AQ1841" s="962"/>
      <c r="AR1841" s="962"/>
      <c r="AS1841" s="962"/>
      <c r="AT1841" s="962"/>
      <c r="AU1841" s="962"/>
      <c r="AV1841" s="962"/>
      <c r="AW1841" s="963"/>
    </row>
    <row r="1842" spans="1:49" ht="14.25" hidden="1" customHeight="1">
      <c r="A1842" s="931">
        <v>260</v>
      </c>
      <c r="B1842" s="913"/>
      <c r="C1842" s="914"/>
      <c r="D1842" s="914"/>
      <c r="E1842" s="914"/>
      <c r="F1842" s="914"/>
      <c r="G1842" s="914"/>
      <c r="H1842" s="914"/>
      <c r="I1842" s="914"/>
      <c r="J1842" s="914"/>
      <c r="K1842" s="914"/>
      <c r="L1842" s="914"/>
      <c r="M1842" s="914"/>
      <c r="N1842" s="914"/>
      <c r="O1842" s="914"/>
      <c r="P1842" s="914"/>
      <c r="Q1842" s="914"/>
      <c r="R1842" s="914"/>
      <c r="S1842" s="914"/>
      <c r="T1842" s="914"/>
      <c r="U1842" s="915"/>
      <c r="V1842" s="913"/>
      <c r="W1842" s="914"/>
      <c r="X1842" s="914"/>
      <c r="Y1842" s="914"/>
      <c r="Z1842" s="914"/>
      <c r="AA1842" s="914"/>
      <c r="AB1842" s="914"/>
      <c r="AC1842" s="914"/>
      <c r="AD1842" s="914"/>
      <c r="AE1842" s="914"/>
      <c r="AF1842" s="914"/>
      <c r="AG1842" s="914"/>
      <c r="AH1842" s="914"/>
      <c r="AI1842" s="914"/>
      <c r="AJ1842" s="914"/>
      <c r="AK1842" s="914"/>
      <c r="AL1842" s="914"/>
      <c r="AM1842" s="914"/>
      <c r="AN1842" s="914"/>
      <c r="AO1842" s="915"/>
      <c r="AP1842" s="450" t="s">
        <v>990</v>
      </c>
      <c r="AQ1842" s="451"/>
      <c r="AR1842" s="451"/>
      <c r="AS1842" s="452"/>
      <c r="AT1842" s="932"/>
      <c r="AU1842" s="933"/>
      <c r="AV1842" s="933"/>
      <c r="AW1842" s="934"/>
    </row>
    <row r="1843" spans="1:49" ht="14.25" hidden="1" customHeight="1">
      <c r="A1843" s="931"/>
      <c r="B1843" s="916"/>
      <c r="C1843" s="917"/>
      <c r="D1843" s="917"/>
      <c r="E1843" s="917"/>
      <c r="F1843" s="917"/>
      <c r="G1843" s="917"/>
      <c r="H1843" s="917"/>
      <c r="I1843" s="917"/>
      <c r="J1843" s="917"/>
      <c r="K1843" s="917"/>
      <c r="L1843" s="917"/>
      <c r="M1843" s="917"/>
      <c r="N1843" s="917"/>
      <c r="O1843" s="917"/>
      <c r="P1843" s="917"/>
      <c r="Q1843" s="917"/>
      <c r="R1843" s="917"/>
      <c r="S1843" s="917"/>
      <c r="T1843" s="917"/>
      <c r="U1843" s="918"/>
      <c r="V1843" s="916"/>
      <c r="W1843" s="917"/>
      <c r="X1843" s="917"/>
      <c r="Y1843" s="917"/>
      <c r="Z1843" s="917"/>
      <c r="AA1843" s="917"/>
      <c r="AB1843" s="917"/>
      <c r="AC1843" s="917"/>
      <c r="AD1843" s="917"/>
      <c r="AE1843" s="917"/>
      <c r="AF1843" s="917"/>
      <c r="AG1843" s="917"/>
      <c r="AH1843" s="917"/>
      <c r="AI1843" s="917"/>
      <c r="AJ1843" s="917"/>
      <c r="AK1843" s="917"/>
      <c r="AL1843" s="917"/>
      <c r="AM1843" s="917"/>
      <c r="AN1843" s="917"/>
      <c r="AO1843" s="918"/>
      <c r="AP1843" s="453" t="s">
        <v>991</v>
      </c>
      <c r="AQ1843" s="262"/>
      <c r="AR1843" s="262"/>
      <c r="AS1843" s="262"/>
      <c r="AT1843" s="910"/>
      <c r="AU1843" s="911"/>
      <c r="AV1843" s="911"/>
      <c r="AW1843" s="912"/>
    </row>
    <row r="1844" spans="1:49" ht="14.25" hidden="1" customHeight="1">
      <c r="A1844" s="931"/>
      <c r="B1844" s="916"/>
      <c r="C1844" s="917"/>
      <c r="D1844" s="917"/>
      <c r="E1844" s="917"/>
      <c r="F1844" s="917"/>
      <c r="G1844" s="917"/>
      <c r="H1844" s="917"/>
      <c r="I1844" s="917"/>
      <c r="J1844" s="917"/>
      <c r="K1844" s="917"/>
      <c r="L1844" s="917"/>
      <c r="M1844" s="917"/>
      <c r="N1844" s="917"/>
      <c r="O1844" s="917"/>
      <c r="P1844" s="917"/>
      <c r="Q1844" s="917"/>
      <c r="R1844" s="917"/>
      <c r="S1844" s="917"/>
      <c r="T1844" s="917"/>
      <c r="U1844" s="918"/>
      <c r="V1844" s="916"/>
      <c r="W1844" s="917"/>
      <c r="X1844" s="917"/>
      <c r="Y1844" s="917"/>
      <c r="Z1844" s="917"/>
      <c r="AA1844" s="917"/>
      <c r="AB1844" s="917"/>
      <c r="AC1844" s="917"/>
      <c r="AD1844" s="917"/>
      <c r="AE1844" s="917"/>
      <c r="AF1844" s="917"/>
      <c r="AG1844" s="917"/>
      <c r="AH1844" s="917"/>
      <c r="AI1844" s="917"/>
      <c r="AJ1844" s="917"/>
      <c r="AK1844" s="917"/>
      <c r="AL1844" s="917"/>
      <c r="AM1844" s="917"/>
      <c r="AN1844" s="917"/>
      <c r="AO1844" s="918"/>
      <c r="AP1844" s="935" t="s">
        <v>992</v>
      </c>
      <c r="AQ1844" s="936"/>
      <c r="AR1844" s="936"/>
      <c r="AS1844" s="937"/>
      <c r="AT1844" s="938"/>
      <c r="AU1844" s="939"/>
      <c r="AV1844" s="939"/>
      <c r="AW1844" s="940"/>
    </row>
    <row r="1845" spans="1:49" ht="14.25" hidden="1" customHeight="1">
      <c r="A1845" s="931"/>
      <c r="B1845" s="916"/>
      <c r="C1845" s="917"/>
      <c r="D1845" s="917"/>
      <c r="E1845" s="917"/>
      <c r="F1845" s="917"/>
      <c r="G1845" s="917"/>
      <c r="H1845" s="917"/>
      <c r="I1845" s="917"/>
      <c r="J1845" s="917"/>
      <c r="K1845" s="917"/>
      <c r="L1845" s="917"/>
      <c r="M1845" s="917"/>
      <c r="N1845" s="917"/>
      <c r="O1845" s="917"/>
      <c r="P1845" s="917"/>
      <c r="Q1845" s="917"/>
      <c r="R1845" s="917"/>
      <c r="S1845" s="917"/>
      <c r="T1845" s="917"/>
      <c r="U1845" s="918"/>
      <c r="V1845" s="916"/>
      <c r="W1845" s="917"/>
      <c r="X1845" s="917"/>
      <c r="Y1845" s="917"/>
      <c r="Z1845" s="917"/>
      <c r="AA1845" s="917"/>
      <c r="AB1845" s="917"/>
      <c r="AC1845" s="917"/>
      <c r="AD1845" s="917"/>
      <c r="AE1845" s="917"/>
      <c r="AF1845" s="917"/>
      <c r="AG1845" s="917"/>
      <c r="AH1845" s="917"/>
      <c r="AI1845" s="917"/>
      <c r="AJ1845" s="917"/>
      <c r="AK1845" s="917"/>
      <c r="AL1845" s="917"/>
      <c r="AM1845" s="917"/>
      <c r="AN1845" s="917"/>
      <c r="AO1845" s="918"/>
      <c r="AP1845" s="935"/>
      <c r="AQ1845" s="936"/>
      <c r="AR1845" s="936"/>
      <c r="AS1845" s="937"/>
      <c r="AT1845" s="941"/>
      <c r="AU1845" s="942"/>
      <c r="AV1845" s="942"/>
      <c r="AW1845" s="943"/>
    </row>
    <row r="1846" spans="1:49" ht="14.25" hidden="1" customHeight="1">
      <c r="A1846" s="931"/>
      <c r="B1846" s="916"/>
      <c r="C1846" s="917"/>
      <c r="D1846" s="917"/>
      <c r="E1846" s="917"/>
      <c r="F1846" s="917"/>
      <c r="G1846" s="917"/>
      <c r="H1846" s="917"/>
      <c r="I1846" s="917"/>
      <c r="J1846" s="917"/>
      <c r="K1846" s="917"/>
      <c r="L1846" s="917"/>
      <c r="M1846" s="917"/>
      <c r="N1846" s="917"/>
      <c r="O1846" s="917"/>
      <c r="P1846" s="917"/>
      <c r="Q1846" s="917"/>
      <c r="R1846" s="917"/>
      <c r="S1846" s="917"/>
      <c r="T1846" s="917"/>
      <c r="U1846" s="918"/>
      <c r="V1846" s="916"/>
      <c r="W1846" s="917"/>
      <c r="X1846" s="917"/>
      <c r="Y1846" s="917"/>
      <c r="Z1846" s="917"/>
      <c r="AA1846" s="917"/>
      <c r="AB1846" s="917"/>
      <c r="AC1846" s="917"/>
      <c r="AD1846" s="917"/>
      <c r="AE1846" s="917"/>
      <c r="AF1846" s="917"/>
      <c r="AG1846" s="917"/>
      <c r="AH1846" s="917"/>
      <c r="AI1846" s="917"/>
      <c r="AJ1846" s="917"/>
      <c r="AK1846" s="917"/>
      <c r="AL1846" s="917"/>
      <c r="AM1846" s="917"/>
      <c r="AN1846" s="917"/>
      <c r="AO1846" s="918"/>
      <c r="AP1846" s="944" t="s">
        <v>993</v>
      </c>
      <c r="AQ1846" s="945"/>
      <c r="AR1846" s="945"/>
      <c r="AS1846" s="945"/>
      <c r="AT1846" s="938"/>
      <c r="AU1846" s="939"/>
      <c r="AV1846" s="939"/>
      <c r="AW1846" s="940"/>
    </row>
    <row r="1847" spans="1:49" ht="14.25" hidden="1" customHeight="1">
      <c r="A1847" s="931"/>
      <c r="B1847" s="916"/>
      <c r="C1847" s="917"/>
      <c r="D1847" s="917"/>
      <c r="E1847" s="917"/>
      <c r="F1847" s="917"/>
      <c r="G1847" s="917"/>
      <c r="H1847" s="917"/>
      <c r="I1847" s="917"/>
      <c r="J1847" s="917"/>
      <c r="K1847" s="917"/>
      <c r="L1847" s="917"/>
      <c r="M1847" s="917"/>
      <c r="N1847" s="917"/>
      <c r="O1847" s="917"/>
      <c r="P1847" s="917"/>
      <c r="Q1847" s="917"/>
      <c r="R1847" s="917"/>
      <c r="S1847" s="917"/>
      <c r="T1847" s="917"/>
      <c r="U1847" s="918"/>
      <c r="V1847" s="916"/>
      <c r="W1847" s="917"/>
      <c r="X1847" s="917"/>
      <c r="Y1847" s="917"/>
      <c r="Z1847" s="917"/>
      <c r="AA1847" s="917"/>
      <c r="AB1847" s="917"/>
      <c r="AC1847" s="917"/>
      <c r="AD1847" s="917"/>
      <c r="AE1847" s="917"/>
      <c r="AF1847" s="917"/>
      <c r="AG1847" s="917"/>
      <c r="AH1847" s="917"/>
      <c r="AI1847" s="917"/>
      <c r="AJ1847" s="917"/>
      <c r="AK1847" s="917"/>
      <c r="AL1847" s="917"/>
      <c r="AM1847" s="917"/>
      <c r="AN1847" s="917"/>
      <c r="AO1847" s="918"/>
      <c r="AP1847" s="944"/>
      <c r="AQ1847" s="945"/>
      <c r="AR1847" s="945"/>
      <c r="AS1847" s="945"/>
      <c r="AT1847" s="941"/>
      <c r="AU1847" s="942"/>
      <c r="AV1847" s="942"/>
      <c r="AW1847" s="943"/>
    </row>
    <row r="1848" spans="1:49" ht="14.25" hidden="1" customHeight="1">
      <c r="A1848" s="931"/>
      <c r="B1848" s="919"/>
      <c r="C1848" s="920"/>
      <c r="D1848" s="920"/>
      <c r="E1848" s="920"/>
      <c r="F1848" s="920"/>
      <c r="G1848" s="920"/>
      <c r="H1848" s="920"/>
      <c r="I1848" s="920"/>
      <c r="J1848" s="920"/>
      <c r="K1848" s="920"/>
      <c r="L1848" s="920"/>
      <c r="M1848" s="920"/>
      <c r="N1848" s="920"/>
      <c r="O1848" s="920"/>
      <c r="P1848" s="920"/>
      <c r="Q1848" s="920"/>
      <c r="R1848" s="920"/>
      <c r="S1848" s="920"/>
      <c r="T1848" s="920"/>
      <c r="U1848" s="921"/>
      <c r="V1848" s="919"/>
      <c r="W1848" s="920"/>
      <c r="X1848" s="920"/>
      <c r="Y1848" s="920"/>
      <c r="Z1848" s="920"/>
      <c r="AA1848" s="920"/>
      <c r="AB1848" s="920"/>
      <c r="AC1848" s="920"/>
      <c r="AD1848" s="920"/>
      <c r="AE1848" s="920"/>
      <c r="AF1848" s="920"/>
      <c r="AG1848" s="920"/>
      <c r="AH1848" s="920"/>
      <c r="AI1848" s="920"/>
      <c r="AJ1848" s="920"/>
      <c r="AK1848" s="920"/>
      <c r="AL1848" s="920"/>
      <c r="AM1848" s="920"/>
      <c r="AN1848" s="920"/>
      <c r="AO1848" s="921"/>
      <c r="AP1848" s="946" t="str">
        <f t="array" aca="1" ref="AP1848" ca="1">IF(RepairsPhotoIdentifier260="","",IF(INDIRECT("PropertyInspectionCatagoryPhoto"&amp;RIGHT("0"&amp;RepairsPhotoIdentifier260,2))="","",INDIRECT("PropertyInspectionCatagoryPhoto"&amp;RIGHT("0"&amp;RepairsPhotoIdentifier260,2))))</f>
        <v/>
      </c>
      <c r="AQ1848" s="962"/>
      <c r="AR1848" s="962"/>
      <c r="AS1848" s="962"/>
      <c r="AT1848" s="962"/>
      <c r="AU1848" s="962"/>
      <c r="AV1848" s="962"/>
      <c r="AW1848" s="963"/>
    </row>
    <row r="1849" spans="1:49" ht="14.25" hidden="1" customHeight="1">
      <c r="A1849" s="931">
        <v>261</v>
      </c>
      <c r="B1849" s="913"/>
      <c r="C1849" s="914"/>
      <c r="D1849" s="914"/>
      <c r="E1849" s="914"/>
      <c r="F1849" s="914"/>
      <c r="G1849" s="914"/>
      <c r="H1849" s="914"/>
      <c r="I1849" s="914"/>
      <c r="J1849" s="914"/>
      <c r="K1849" s="914"/>
      <c r="L1849" s="914"/>
      <c r="M1849" s="914"/>
      <c r="N1849" s="914"/>
      <c r="O1849" s="914"/>
      <c r="P1849" s="914"/>
      <c r="Q1849" s="914"/>
      <c r="R1849" s="914"/>
      <c r="S1849" s="914"/>
      <c r="T1849" s="914"/>
      <c r="U1849" s="915"/>
      <c r="V1849" s="913"/>
      <c r="W1849" s="914"/>
      <c r="X1849" s="914"/>
      <c r="Y1849" s="914"/>
      <c r="Z1849" s="914"/>
      <c r="AA1849" s="914"/>
      <c r="AB1849" s="914"/>
      <c r="AC1849" s="914"/>
      <c r="AD1849" s="914"/>
      <c r="AE1849" s="914"/>
      <c r="AF1849" s="914"/>
      <c r="AG1849" s="914"/>
      <c r="AH1849" s="914"/>
      <c r="AI1849" s="914"/>
      <c r="AJ1849" s="914"/>
      <c r="AK1849" s="914"/>
      <c r="AL1849" s="914"/>
      <c r="AM1849" s="914"/>
      <c r="AN1849" s="914"/>
      <c r="AO1849" s="915"/>
      <c r="AP1849" s="450" t="s">
        <v>990</v>
      </c>
      <c r="AQ1849" s="451"/>
      <c r="AR1849" s="451"/>
      <c r="AS1849" s="452"/>
      <c r="AT1849" s="932"/>
      <c r="AU1849" s="933"/>
      <c r="AV1849" s="933"/>
      <c r="AW1849" s="934"/>
    </row>
    <row r="1850" spans="1:49" ht="14.25" hidden="1" customHeight="1">
      <c r="A1850" s="931"/>
      <c r="B1850" s="916"/>
      <c r="C1850" s="917"/>
      <c r="D1850" s="917"/>
      <c r="E1850" s="917"/>
      <c r="F1850" s="917"/>
      <c r="G1850" s="917"/>
      <c r="H1850" s="917"/>
      <c r="I1850" s="917"/>
      <c r="J1850" s="917"/>
      <c r="K1850" s="917"/>
      <c r="L1850" s="917"/>
      <c r="M1850" s="917"/>
      <c r="N1850" s="917"/>
      <c r="O1850" s="917"/>
      <c r="P1850" s="917"/>
      <c r="Q1850" s="917"/>
      <c r="R1850" s="917"/>
      <c r="S1850" s="917"/>
      <c r="T1850" s="917"/>
      <c r="U1850" s="918"/>
      <c r="V1850" s="916"/>
      <c r="W1850" s="917"/>
      <c r="X1850" s="917"/>
      <c r="Y1850" s="917"/>
      <c r="Z1850" s="917"/>
      <c r="AA1850" s="917"/>
      <c r="AB1850" s="917"/>
      <c r="AC1850" s="917"/>
      <c r="AD1850" s="917"/>
      <c r="AE1850" s="917"/>
      <c r="AF1850" s="917"/>
      <c r="AG1850" s="917"/>
      <c r="AH1850" s="917"/>
      <c r="AI1850" s="917"/>
      <c r="AJ1850" s="917"/>
      <c r="AK1850" s="917"/>
      <c r="AL1850" s="917"/>
      <c r="AM1850" s="917"/>
      <c r="AN1850" s="917"/>
      <c r="AO1850" s="918"/>
      <c r="AP1850" s="453" t="s">
        <v>994</v>
      </c>
      <c r="AQ1850" s="262"/>
      <c r="AR1850" s="262"/>
      <c r="AS1850" s="262"/>
      <c r="AT1850" s="910"/>
      <c r="AU1850" s="911"/>
      <c r="AV1850" s="911"/>
      <c r="AW1850" s="912"/>
    </row>
    <row r="1851" spans="1:49" ht="14.25" hidden="1" customHeight="1">
      <c r="A1851" s="931"/>
      <c r="B1851" s="916"/>
      <c r="C1851" s="917"/>
      <c r="D1851" s="917"/>
      <c r="E1851" s="917"/>
      <c r="F1851" s="917"/>
      <c r="G1851" s="917"/>
      <c r="H1851" s="917"/>
      <c r="I1851" s="917"/>
      <c r="J1851" s="917"/>
      <c r="K1851" s="917"/>
      <c r="L1851" s="917"/>
      <c r="M1851" s="917"/>
      <c r="N1851" s="917"/>
      <c r="O1851" s="917"/>
      <c r="P1851" s="917"/>
      <c r="Q1851" s="917"/>
      <c r="R1851" s="917"/>
      <c r="S1851" s="917"/>
      <c r="T1851" s="917"/>
      <c r="U1851" s="918"/>
      <c r="V1851" s="916"/>
      <c r="W1851" s="917"/>
      <c r="X1851" s="917"/>
      <c r="Y1851" s="917"/>
      <c r="Z1851" s="917"/>
      <c r="AA1851" s="917"/>
      <c r="AB1851" s="917"/>
      <c r="AC1851" s="917"/>
      <c r="AD1851" s="917"/>
      <c r="AE1851" s="917"/>
      <c r="AF1851" s="917"/>
      <c r="AG1851" s="917"/>
      <c r="AH1851" s="917"/>
      <c r="AI1851" s="917"/>
      <c r="AJ1851" s="917"/>
      <c r="AK1851" s="917"/>
      <c r="AL1851" s="917"/>
      <c r="AM1851" s="917"/>
      <c r="AN1851" s="917"/>
      <c r="AO1851" s="918"/>
      <c r="AP1851" s="935" t="s">
        <v>992</v>
      </c>
      <c r="AQ1851" s="936"/>
      <c r="AR1851" s="936"/>
      <c r="AS1851" s="937"/>
      <c r="AT1851" s="938"/>
      <c r="AU1851" s="939"/>
      <c r="AV1851" s="939"/>
      <c r="AW1851" s="940"/>
    </row>
    <row r="1852" spans="1:49" ht="14.25" hidden="1" customHeight="1">
      <c r="A1852" s="931"/>
      <c r="B1852" s="916"/>
      <c r="C1852" s="917"/>
      <c r="D1852" s="917"/>
      <c r="E1852" s="917"/>
      <c r="F1852" s="917"/>
      <c r="G1852" s="917"/>
      <c r="H1852" s="917"/>
      <c r="I1852" s="917"/>
      <c r="J1852" s="917"/>
      <c r="K1852" s="917"/>
      <c r="L1852" s="917"/>
      <c r="M1852" s="917"/>
      <c r="N1852" s="917"/>
      <c r="O1852" s="917"/>
      <c r="P1852" s="917"/>
      <c r="Q1852" s="917"/>
      <c r="R1852" s="917"/>
      <c r="S1852" s="917"/>
      <c r="T1852" s="917"/>
      <c r="U1852" s="918"/>
      <c r="V1852" s="916"/>
      <c r="W1852" s="917"/>
      <c r="X1852" s="917"/>
      <c r="Y1852" s="917"/>
      <c r="Z1852" s="917"/>
      <c r="AA1852" s="917"/>
      <c r="AB1852" s="917"/>
      <c r="AC1852" s="917"/>
      <c r="AD1852" s="917"/>
      <c r="AE1852" s="917"/>
      <c r="AF1852" s="917"/>
      <c r="AG1852" s="917"/>
      <c r="AH1852" s="917"/>
      <c r="AI1852" s="917"/>
      <c r="AJ1852" s="917"/>
      <c r="AK1852" s="917"/>
      <c r="AL1852" s="917"/>
      <c r="AM1852" s="917"/>
      <c r="AN1852" s="917"/>
      <c r="AO1852" s="918"/>
      <c r="AP1852" s="935"/>
      <c r="AQ1852" s="936"/>
      <c r="AR1852" s="936"/>
      <c r="AS1852" s="937"/>
      <c r="AT1852" s="941"/>
      <c r="AU1852" s="942"/>
      <c r="AV1852" s="942"/>
      <c r="AW1852" s="943"/>
    </row>
    <row r="1853" spans="1:49" ht="14.25" hidden="1" customHeight="1">
      <c r="A1853" s="931"/>
      <c r="B1853" s="916"/>
      <c r="C1853" s="917"/>
      <c r="D1853" s="917"/>
      <c r="E1853" s="917"/>
      <c r="F1853" s="917"/>
      <c r="G1853" s="917"/>
      <c r="H1853" s="917"/>
      <c r="I1853" s="917"/>
      <c r="J1853" s="917"/>
      <c r="K1853" s="917"/>
      <c r="L1853" s="917"/>
      <c r="M1853" s="917"/>
      <c r="N1853" s="917"/>
      <c r="O1853" s="917"/>
      <c r="P1853" s="917"/>
      <c r="Q1853" s="917"/>
      <c r="R1853" s="917"/>
      <c r="S1853" s="917"/>
      <c r="T1853" s="917"/>
      <c r="U1853" s="918"/>
      <c r="V1853" s="916"/>
      <c r="W1853" s="917"/>
      <c r="X1853" s="917"/>
      <c r="Y1853" s="917"/>
      <c r="Z1853" s="917"/>
      <c r="AA1853" s="917"/>
      <c r="AB1853" s="917"/>
      <c r="AC1853" s="917"/>
      <c r="AD1853" s="917"/>
      <c r="AE1853" s="917"/>
      <c r="AF1853" s="917"/>
      <c r="AG1853" s="917"/>
      <c r="AH1853" s="917"/>
      <c r="AI1853" s="917"/>
      <c r="AJ1853" s="917"/>
      <c r="AK1853" s="917"/>
      <c r="AL1853" s="917"/>
      <c r="AM1853" s="917"/>
      <c r="AN1853" s="917"/>
      <c r="AO1853" s="918"/>
      <c r="AP1853" s="944" t="s">
        <v>993</v>
      </c>
      <c r="AQ1853" s="945"/>
      <c r="AR1853" s="945"/>
      <c r="AS1853" s="945"/>
      <c r="AT1853" s="938"/>
      <c r="AU1853" s="939"/>
      <c r="AV1853" s="939"/>
      <c r="AW1853" s="940"/>
    </row>
    <row r="1854" spans="1:49" ht="14.25" hidden="1" customHeight="1">
      <c r="A1854" s="931"/>
      <c r="B1854" s="916"/>
      <c r="C1854" s="917"/>
      <c r="D1854" s="917"/>
      <c r="E1854" s="917"/>
      <c r="F1854" s="917"/>
      <c r="G1854" s="917"/>
      <c r="H1854" s="917"/>
      <c r="I1854" s="917"/>
      <c r="J1854" s="917"/>
      <c r="K1854" s="917"/>
      <c r="L1854" s="917"/>
      <c r="M1854" s="917"/>
      <c r="N1854" s="917"/>
      <c r="O1854" s="917"/>
      <c r="P1854" s="917"/>
      <c r="Q1854" s="917"/>
      <c r="R1854" s="917"/>
      <c r="S1854" s="917"/>
      <c r="T1854" s="917"/>
      <c r="U1854" s="918"/>
      <c r="V1854" s="916"/>
      <c r="W1854" s="917"/>
      <c r="X1854" s="917"/>
      <c r="Y1854" s="917"/>
      <c r="Z1854" s="917"/>
      <c r="AA1854" s="917"/>
      <c r="AB1854" s="917"/>
      <c r="AC1854" s="917"/>
      <c r="AD1854" s="917"/>
      <c r="AE1854" s="917"/>
      <c r="AF1854" s="917"/>
      <c r="AG1854" s="917"/>
      <c r="AH1854" s="917"/>
      <c r="AI1854" s="917"/>
      <c r="AJ1854" s="917"/>
      <c r="AK1854" s="917"/>
      <c r="AL1854" s="917"/>
      <c r="AM1854" s="917"/>
      <c r="AN1854" s="917"/>
      <c r="AO1854" s="918"/>
      <c r="AP1854" s="944"/>
      <c r="AQ1854" s="945"/>
      <c r="AR1854" s="945"/>
      <c r="AS1854" s="945"/>
      <c r="AT1854" s="941"/>
      <c r="AU1854" s="942"/>
      <c r="AV1854" s="942"/>
      <c r="AW1854" s="943"/>
    </row>
    <row r="1855" spans="1:49" ht="14.25" hidden="1" customHeight="1">
      <c r="A1855" s="931"/>
      <c r="B1855" s="919"/>
      <c r="C1855" s="920"/>
      <c r="D1855" s="920"/>
      <c r="E1855" s="920"/>
      <c r="F1855" s="920"/>
      <c r="G1855" s="920"/>
      <c r="H1855" s="920"/>
      <c r="I1855" s="920"/>
      <c r="J1855" s="920"/>
      <c r="K1855" s="920"/>
      <c r="L1855" s="920"/>
      <c r="M1855" s="920"/>
      <c r="N1855" s="920"/>
      <c r="O1855" s="920"/>
      <c r="P1855" s="920"/>
      <c r="Q1855" s="920"/>
      <c r="R1855" s="920"/>
      <c r="S1855" s="920"/>
      <c r="T1855" s="920"/>
      <c r="U1855" s="921"/>
      <c r="V1855" s="919"/>
      <c r="W1855" s="920"/>
      <c r="X1855" s="920"/>
      <c r="Y1855" s="920"/>
      <c r="Z1855" s="920"/>
      <c r="AA1855" s="920"/>
      <c r="AB1855" s="920"/>
      <c r="AC1855" s="920"/>
      <c r="AD1855" s="920"/>
      <c r="AE1855" s="920"/>
      <c r="AF1855" s="920"/>
      <c r="AG1855" s="920"/>
      <c r="AH1855" s="920"/>
      <c r="AI1855" s="920"/>
      <c r="AJ1855" s="920"/>
      <c r="AK1855" s="920"/>
      <c r="AL1855" s="920"/>
      <c r="AM1855" s="920"/>
      <c r="AN1855" s="920"/>
      <c r="AO1855" s="921"/>
      <c r="AP1855" s="946" t="str">
        <f t="array" aca="1" ref="AP1855" ca="1">IF(RepairsPhotoIdentifier261="","",IF(INDIRECT("PropertyInspectionCatagoryPhoto"&amp;RIGHT("0"&amp;RepairsPhotoIdentifier261,2))="","",INDIRECT("PropertyInspectionCatagoryPhoto"&amp;RIGHT("0"&amp;RepairsPhotoIdentifier261,2))))</f>
        <v/>
      </c>
      <c r="AQ1855" s="962"/>
      <c r="AR1855" s="962"/>
      <c r="AS1855" s="962"/>
      <c r="AT1855" s="962"/>
      <c r="AU1855" s="962"/>
      <c r="AV1855" s="962"/>
      <c r="AW1855" s="963"/>
    </row>
    <row r="1856" spans="1:49" ht="14.25" hidden="1" customHeight="1">
      <c r="A1856" s="931">
        <v>262</v>
      </c>
      <c r="B1856" s="913"/>
      <c r="C1856" s="914"/>
      <c r="D1856" s="914"/>
      <c r="E1856" s="914"/>
      <c r="F1856" s="914"/>
      <c r="G1856" s="914"/>
      <c r="H1856" s="914"/>
      <c r="I1856" s="914"/>
      <c r="J1856" s="914"/>
      <c r="K1856" s="914"/>
      <c r="L1856" s="914"/>
      <c r="M1856" s="914"/>
      <c r="N1856" s="914"/>
      <c r="O1856" s="914"/>
      <c r="P1856" s="914"/>
      <c r="Q1856" s="914"/>
      <c r="R1856" s="914"/>
      <c r="S1856" s="914"/>
      <c r="T1856" s="914"/>
      <c r="U1856" s="915"/>
      <c r="V1856" s="913"/>
      <c r="W1856" s="914"/>
      <c r="X1856" s="914"/>
      <c r="Y1856" s="914"/>
      <c r="Z1856" s="914"/>
      <c r="AA1856" s="914"/>
      <c r="AB1856" s="914"/>
      <c r="AC1856" s="914"/>
      <c r="AD1856" s="914"/>
      <c r="AE1856" s="914"/>
      <c r="AF1856" s="914"/>
      <c r="AG1856" s="914"/>
      <c r="AH1856" s="914"/>
      <c r="AI1856" s="914"/>
      <c r="AJ1856" s="914"/>
      <c r="AK1856" s="914"/>
      <c r="AL1856" s="914"/>
      <c r="AM1856" s="914"/>
      <c r="AN1856" s="914"/>
      <c r="AO1856" s="915"/>
      <c r="AP1856" s="450" t="s">
        <v>990</v>
      </c>
      <c r="AQ1856" s="451"/>
      <c r="AR1856" s="451"/>
      <c r="AS1856" s="452"/>
      <c r="AT1856" s="932"/>
      <c r="AU1856" s="933"/>
      <c r="AV1856" s="933"/>
      <c r="AW1856" s="934"/>
    </row>
    <row r="1857" spans="1:49" ht="14.25" hidden="1" customHeight="1">
      <c r="A1857" s="931"/>
      <c r="B1857" s="916"/>
      <c r="C1857" s="917"/>
      <c r="D1857" s="917"/>
      <c r="E1857" s="917"/>
      <c r="F1857" s="917"/>
      <c r="G1857" s="917"/>
      <c r="H1857" s="917"/>
      <c r="I1857" s="917"/>
      <c r="J1857" s="917"/>
      <c r="K1857" s="917"/>
      <c r="L1857" s="917"/>
      <c r="M1857" s="917"/>
      <c r="N1857" s="917"/>
      <c r="O1857" s="917"/>
      <c r="P1857" s="917"/>
      <c r="Q1857" s="917"/>
      <c r="R1857" s="917"/>
      <c r="S1857" s="917"/>
      <c r="T1857" s="917"/>
      <c r="U1857" s="918"/>
      <c r="V1857" s="916"/>
      <c r="W1857" s="917"/>
      <c r="X1857" s="917"/>
      <c r="Y1857" s="917"/>
      <c r="Z1857" s="917"/>
      <c r="AA1857" s="917"/>
      <c r="AB1857" s="917"/>
      <c r="AC1857" s="917"/>
      <c r="AD1857" s="917"/>
      <c r="AE1857" s="917"/>
      <c r="AF1857" s="917"/>
      <c r="AG1857" s="917"/>
      <c r="AH1857" s="917"/>
      <c r="AI1857" s="917"/>
      <c r="AJ1857" s="917"/>
      <c r="AK1857" s="917"/>
      <c r="AL1857" s="917"/>
      <c r="AM1857" s="917"/>
      <c r="AN1857" s="917"/>
      <c r="AO1857" s="918"/>
      <c r="AP1857" s="453" t="s">
        <v>991</v>
      </c>
      <c r="AQ1857" s="262"/>
      <c r="AR1857" s="262"/>
      <c r="AS1857" s="262"/>
      <c r="AT1857" s="910"/>
      <c r="AU1857" s="911"/>
      <c r="AV1857" s="911"/>
      <c r="AW1857" s="912"/>
    </row>
    <row r="1858" spans="1:49" ht="14.25" hidden="1" customHeight="1">
      <c r="A1858" s="931"/>
      <c r="B1858" s="916"/>
      <c r="C1858" s="917"/>
      <c r="D1858" s="917"/>
      <c r="E1858" s="917"/>
      <c r="F1858" s="917"/>
      <c r="G1858" s="917"/>
      <c r="H1858" s="917"/>
      <c r="I1858" s="917"/>
      <c r="J1858" s="917"/>
      <c r="K1858" s="917"/>
      <c r="L1858" s="917"/>
      <c r="M1858" s="917"/>
      <c r="N1858" s="917"/>
      <c r="O1858" s="917"/>
      <c r="P1858" s="917"/>
      <c r="Q1858" s="917"/>
      <c r="R1858" s="917"/>
      <c r="S1858" s="917"/>
      <c r="T1858" s="917"/>
      <c r="U1858" s="918"/>
      <c r="V1858" s="916"/>
      <c r="W1858" s="917"/>
      <c r="X1858" s="917"/>
      <c r="Y1858" s="917"/>
      <c r="Z1858" s="917"/>
      <c r="AA1858" s="917"/>
      <c r="AB1858" s="917"/>
      <c r="AC1858" s="917"/>
      <c r="AD1858" s="917"/>
      <c r="AE1858" s="917"/>
      <c r="AF1858" s="917"/>
      <c r="AG1858" s="917"/>
      <c r="AH1858" s="917"/>
      <c r="AI1858" s="917"/>
      <c r="AJ1858" s="917"/>
      <c r="AK1858" s="917"/>
      <c r="AL1858" s="917"/>
      <c r="AM1858" s="917"/>
      <c r="AN1858" s="917"/>
      <c r="AO1858" s="918"/>
      <c r="AP1858" s="935" t="s">
        <v>992</v>
      </c>
      <c r="AQ1858" s="936"/>
      <c r="AR1858" s="936"/>
      <c r="AS1858" s="937"/>
      <c r="AT1858" s="938"/>
      <c r="AU1858" s="939"/>
      <c r="AV1858" s="939"/>
      <c r="AW1858" s="940"/>
    </row>
    <row r="1859" spans="1:49" ht="14.25" hidden="1" customHeight="1">
      <c r="A1859" s="931"/>
      <c r="B1859" s="916"/>
      <c r="C1859" s="917"/>
      <c r="D1859" s="917"/>
      <c r="E1859" s="917"/>
      <c r="F1859" s="917"/>
      <c r="G1859" s="917"/>
      <c r="H1859" s="917"/>
      <c r="I1859" s="917"/>
      <c r="J1859" s="917"/>
      <c r="K1859" s="917"/>
      <c r="L1859" s="917"/>
      <c r="M1859" s="917"/>
      <c r="N1859" s="917"/>
      <c r="O1859" s="917"/>
      <c r="P1859" s="917"/>
      <c r="Q1859" s="917"/>
      <c r="R1859" s="917"/>
      <c r="S1859" s="917"/>
      <c r="T1859" s="917"/>
      <c r="U1859" s="918"/>
      <c r="V1859" s="916"/>
      <c r="W1859" s="917"/>
      <c r="X1859" s="917"/>
      <c r="Y1859" s="917"/>
      <c r="Z1859" s="917"/>
      <c r="AA1859" s="917"/>
      <c r="AB1859" s="917"/>
      <c r="AC1859" s="917"/>
      <c r="AD1859" s="917"/>
      <c r="AE1859" s="917"/>
      <c r="AF1859" s="917"/>
      <c r="AG1859" s="917"/>
      <c r="AH1859" s="917"/>
      <c r="AI1859" s="917"/>
      <c r="AJ1859" s="917"/>
      <c r="AK1859" s="917"/>
      <c r="AL1859" s="917"/>
      <c r="AM1859" s="917"/>
      <c r="AN1859" s="917"/>
      <c r="AO1859" s="918"/>
      <c r="AP1859" s="935"/>
      <c r="AQ1859" s="936"/>
      <c r="AR1859" s="936"/>
      <c r="AS1859" s="937"/>
      <c r="AT1859" s="941"/>
      <c r="AU1859" s="942"/>
      <c r="AV1859" s="942"/>
      <c r="AW1859" s="943"/>
    </row>
    <row r="1860" spans="1:49" ht="14.25" hidden="1" customHeight="1">
      <c r="A1860" s="931"/>
      <c r="B1860" s="916"/>
      <c r="C1860" s="917"/>
      <c r="D1860" s="917"/>
      <c r="E1860" s="917"/>
      <c r="F1860" s="917"/>
      <c r="G1860" s="917"/>
      <c r="H1860" s="917"/>
      <c r="I1860" s="917"/>
      <c r="J1860" s="917"/>
      <c r="K1860" s="917"/>
      <c r="L1860" s="917"/>
      <c r="M1860" s="917"/>
      <c r="N1860" s="917"/>
      <c r="O1860" s="917"/>
      <c r="P1860" s="917"/>
      <c r="Q1860" s="917"/>
      <c r="R1860" s="917"/>
      <c r="S1860" s="917"/>
      <c r="T1860" s="917"/>
      <c r="U1860" s="918"/>
      <c r="V1860" s="916"/>
      <c r="W1860" s="917"/>
      <c r="X1860" s="917"/>
      <c r="Y1860" s="917"/>
      <c r="Z1860" s="917"/>
      <c r="AA1860" s="917"/>
      <c r="AB1860" s="917"/>
      <c r="AC1860" s="917"/>
      <c r="AD1860" s="917"/>
      <c r="AE1860" s="917"/>
      <c r="AF1860" s="917"/>
      <c r="AG1860" s="917"/>
      <c r="AH1860" s="917"/>
      <c r="AI1860" s="917"/>
      <c r="AJ1860" s="917"/>
      <c r="AK1860" s="917"/>
      <c r="AL1860" s="917"/>
      <c r="AM1860" s="917"/>
      <c r="AN1860" s="917"/>
      <c r="AO1860" s="918"/>
      <c r="AP1860" s="944" t="s">
        <v>993</v>
      </c>
      <c r="AQ1860" s="945"/>
      <c r="AR1860" s="945"/>
      <c r="AS1860" s="945"/>
      <c r="AT1860" s="938"/>
      <c r="AU1860" s="939"/>
      <c r="AV1860" s="939"/>
      <c r="AW1860" s="940"/>
    </row>
    <row r="1861" spans="1:49" ht="14.25" hidden="1" customHeight="1">
      <c r="A1861" s="931"/>
      <c r="B1861" s="916"/>
      <c r="C1861" s="917"/>
      <c r="D1861" s="917"/>
      <c r="E1861" s="917"/>
      <c r="F1861" s="917"/>
      <c r="G1861" s="917"/>
      <c r="H1861" s="917"/>
      <c r="I1861" s="917"/>
      <c r="J1861" s="917"/>
      <c r="K1861" s="917"/>
      <c r="L1861" s="917"/>
      <c r="M1861" s="917"/>
      <c r="N1861" s="917"/>
      <c r="O1861" s="917"/>
      <c r="P1861" s="917"/>
      <c r="Q1861" s="917"/>
      <c r="R1861" s="917"/>
      <c r="S1861" s="917"/>
      <c r="T1861" s="917"/>
      <c r="U1861" s="918"/>
      <c r="V1861" s="916"/>
      <c r="W1861" s="917"/>
      <c r="X1861" s="917"/>
      <c r="Y1861" s="917"/>
      <c r="Z1861" s="917"/>
      <c r="AA1861" s="917"/>
      <c r="AB1861" s="917"/>
      <c r="AC1861" s="917"/>
      <c r="AD1861" s="917"/>
      <c r="AE1861" s="917"/>
      <c r="AF1861" s="917"/>
      <c r="AG1861" s="917"/>
      <c r="AH1861" s="917"/>
      <c r="AI1861" s="917"/>
      <c r="AJ1861" s="917"/>
      <c r="AK1861" s="917"/>
      <c r="AL1861" s="917"/>
      <c r="AM1861" s="917"/>
      <c r="AN1861" s="917"/>
      <c r="AO1861" s="918"/>
      <c r="AP1861" s="944"/>
      <c r="AQ1861" s="945"/>
      <c r="AR1861" s="945"/>
      <c r="AS1861" s="945"/>
      <c r="AT1861" s="941"/>
      <c r="AU1861" s="942"/>
      <c r="AV1861" s="942"/>
      <c r="AW1861" s="943"/>
    </row>
    <row r="1862" spans="1:49" ht="14.25" hidden="1" customHeight="1">
      <c r="A1862" s="931"/>
      <c r="B1862" s="919"/>
      <c r="C1862" s="920"/>
      <c r="D1862" s="920"/>
      <c r="E1862" s="920"/>
      <c r="F1862" s="920"/>
      <c r="G1862" s="920"/>
      <c r="H1862" s="920"/>
      <c r="I1862" s="920"/>
      <c r="J1862" s="920"/>
      <c r="K1862" s="920"/>
      <c r="L1862" s="920"/>
      <c r="M1862" s="920"/>
      <c r="N1862" s="920"/>
      <c r="O1862" s="920"/>
      <c r="P1862" s="920"/>
      <c r="Q1862" s="920"/>
      <c r="R1862" s="920"/>
      <c r="S1862" s="920"/>
      <c r="T1862" s="920"/>
      <c r="U1862" s="921"/>
      <c r="V1862" s="919"/>
      <c r="W1862" s="920"/>
      <c r="X1862" s="920"/>
      <c r="Y1862" s="920"/>
      <c r="Z1862" s="920"/>
      <c r="AA1862" s="920"/>
      <c r="AB1862" s="920"/>
      <c r="AC1862" s="920"/>
      <c r="AD1862" s="920"/>
      <c r="AE1862" s="920"/>
      <c r="AF1862" s="920"/>
      <c r="AG1862" s="920"/>
      <c r="AH1862" s="920"/>
      <c r="AI1862" s="920"/>
      <c r="AJ1862" s="920"/>
      <c r="AK1862" s="920"/>
      <c r="AL1862" s="920"/>
      <c r="AM1862" s="920"/>
      <c r="AN1862" s="920"/>
      <c r="AO1862" s="921"/>
      <c r="AP1862" s="946" t="str">
        <f t="array" aca="1" ref="AP1862" ca="1">IF(RepairsPhotoIdentifier262="","",IF(INDIRECT("PropertyInspectionCatagoryPhoto"&amp;RIGHT("0"&amp;RepairsPhotoIdentifier262,2))="","",INDIRECT("PropertyInspectionCatagoryPhoto"&amp;RIGHT("0"&amp;RepairsPhotoIdentifier262,2))))</f>
        <v/>
      </c>
      <c r="AQ1862" s="962"/>
      <c r="AR1862" s="962"/>
      <c r="AS1862" s="962"/>
      <c r="AT1862" s="962"/>
      <c r="AU1862" s="962"/>
      <c r="AV1862" s="962"/>
      <c r="AW1862" s="963"/>
    </row>
    <row r="1863" spans="1:49" ht="14.25" hidden="1" customHeight="1">
      <c r="A1863" s="931">
        <v>263</v>
      </c>
      <c r="B1863" s="913"/>
      <c r="C1863" s="914"/>
      <c r="D1863" s="914"/>
      <c r="E1863" s="914"/>
      <c r="F1863" s="914"/>
      <c r="G1863" s="914"/>
      <c r="H1863" s="914"/>
      <c r="I1863" s="914"/>
      <c r="J1863" s="914"/>
      <c r="K1863" s="914"/>
      <c r="L1863" s="914"/>
      <c r="M1863" s="914"/>
      <c r="N1863" s="914"/>
      <c r="O1863" s="914"/>
      <c r="P1863" s="914"/>
      <c r="Q1863" s="914"/>
      <c r="R1863" s="914"/>
      <c r="S1863" s="914"/>
      <c r="T1863" s="914"/>
      <c r="U1863" s="915"/>
      <c r="V1863" s="913"/>
      <c r="W1863" s="914"/>
      <c r="X1863" s="914"/>
      <c r="Y1863" s="914"/>
      <c r="Z1863" s="914"/>
      <c r="AA1863" s="914"/>
      <c r="AB1863" s="914"/>
      <c r="AC1863" s="914"/>
      <c r="AD1863" s="914"/>
      <c r="AE1863" s="914"/>
      <c r="AF1863" s="914"/>
      <c r="AG1863" s="914"/>
      <c r="AH1863" s="914"/>
      <c r="AI1863" s="914"/>
      <c r="AJ1863" s="914"/>
      <c r="AK1863" s="914"/>
      <c r="AL1863" s="914"/>
      <c r="AM1863" s="914"/>
      <c r="AN1863" s="914"/>
      <c r="AO1863" s="915"/>
      <c r="AP1863" s="450" t="s">
        <v>990</v>
      </c>
      <c r="AQ1863" s="451"/>
      <c r="AR1863" s="451"/>
      <c r="AS1863" s="452"/>
      <c r="AT1863" s="932"/>
      <c r="AU1863" s="933"/>
      <c r="AV1863" s="933"/>
      <c r="AW1863" s="934"/>
    </row>
    <row r="1864" spans="1:49" ht="14.25" hidden="1" customHeight="1">
      <c r="A1864" s="931"/>
      <c r="B1864" s="916"/>
      <c r="C1864" s="917"/>
      <c r="D1864" s="917"/>
      <c r="E1864" s="917"/>
      <c r="F1864" s="917"/>
      <c r="G1864" s="917"/>
      <c r="H1864" s="917"/>
      <c r="I1864" s="917"/>
      <c r="J1864" s="917"/>
      <c r="K1864" s="917"/>
      <c r="L1864" s="917"/>
      <c r="M1864" s="917"/>
      <c r="N1864" s="917"/>
      <c r="O1864" s="917"/>
      <c r="P1864" s="917"/>
      <c r="Q1864" s="917"/>
      <c r="R1864" s="917"/>
      <c r="S1864" s="917"/>
      <c r="T1864" s="917"/>
      <c r="U1864" s="918"/>
      <c r="V1864" s="916"/>
      <c r="W1864" s="917"/>
      <c r="X1864" s="917"/>
      <c r="Y1864" s="917"/>
      <c r="Z1864" s="917"/>
      <c r="AA1864" s="917"/>
      <c r="AB1864" s="917"/>
      <c r="AC1864" s="917"/>
      <c r="AD1864" s="917"/>
      <c r="AE1864" s="917"/>
      <c r="AF1864" s="917"/>
      <c r="AG1864" s="917"/>
      <c r="AH1864" s="917"/>
      <c r="AI1864" s="917"/>
      <c r="AJ1864" s="917"/>
      <c r="AK1864" s="917"/>
      <c r="AL1864" s="917"/>
      <c r="AM1864" s="917"/>
      <c r="AN1864" s="917"/>
      <c r="AO1864" s="918"/>
      <c r="AP1864" s="453" t="s">
        <v>994</v>
      </c>
      <c r="AQ1864" s="262"/>
      <c r="AR1864" s="262"/>
      <c r="AS1864" s="262"/>
      <c r="AT1864" s="910"/>
      <c r="AU1864" s="911"/>
      <c r="AV1864" s="911"/>
      <c r="AW1864" s="912"/>
    </row>
    <row r="1865" spans="1:49" ht="14.25" hidden="1" customHeight="1">
      <c r="A1865" s="931"/>
      <c r="B1865" s="916"/>
      <c r="C1865" s="917"/>
      <c r="D1865" s="917"/>
      <c r="E1865" s="917"/>
      <c r="F1865" s="917"/>
      <c r="G1865" s="917"/>
      <c r="H1865" s="917"/>
      <c r="I1865" s="917"/>
      <c r="J1865" s="917"/>
      <c r="K1865" s="917"/>
      <c r="L1865" s="917"/>
      <c r="M1865" s="917"/>
      <c r="N1865" s="917"/>
      <c r="O1865" s="917"/>
      <c r="P1865" s="917"/>
      <c r="Q1865" s="917"/>
      <c r="R1865" s="917"/>
      <c r="S1865" s="917"/>
      <c r="T1865" s="917"/>
      <c r="U1865" s="918"/>
      <c r="V1865" s="916"/>
      <c r="W1865" s="917"/>
      <c r="X1865" s="917"/>
      <c r="Y1865" s="917"/>
      <c r="Z1865" s="917"/>
      <c r="AA1865" s="917"/>
      <c r="AB1865" s="917"/>
      <c r="AC1865" s="917"/>
      <c r="AD1865" s="917"/>
      <c r="AE1865" s="917"/>
      <c r="AF1865" s="917"/>
      <c r="AG1865" s="917"/>
      <c r="AH1865" s="917"/>
      <c r="AI1865" s="917"/>
      <c r="AJ1865" s="917"/>
      <c r="AK1865" s="917"/>
      <c r="AL1865" s="917"/>
      <c r="AM1865" s="917"/>
      <c r="AN1865" s="917"/>
      <c r="AO1865" s="918"/>
      <c r="AP1865" s="935" t="s">
        <v>992</v>
      </c>
      <c r="AQ1865" s="936"/>
      <c r="AR1865" s="936"/>
      <c r="AS1865" s="937"/>
      <c r="AT1865" s="938"/>
      <c r="AU1865" s="939"/>
      <c r="AV1865" s="939"/>
      <c r="AW1865" s="940"/>
    </row>
    <row r="1866" spans="1:49" ht="14.25" hidden="1" customHeight="1">
      <c r="A1866" s="931"/>
      <c r="B1866" s="916"/>
      <c r="C1866" s="917"/>
      <c r="D1866" s="917"/>
      <c r="E1866" s="917"/>
      <c r="F1866" s="917"/>
      <c r="G1866" s="917"/>
      <c r="H1866" s="917"/>
      <c r="I1866" s="917"/>
      <c r="J1866" s="917"/>
      <c r="K1866" s="917"/>
      <c r="L1866" s="917"/>
      <c r="M1866" s="917"/>
      <c r="N1866" s="917"/>
      <c r="O1866" s="917"/>
      <c r="P1866" s="917"/>
      <c r="Q1866" s="917"/>
      <c r="R1866" s="917"/>
      <c r="S1866" s="917"/>
      <c r="T1866" s="917"/>
      <c r="U1866" s="918"/>
      <c r="V1866" s="916"/>
      <c r="W1866" s="917"/>
      <c r="X1866" s="917"/>
      <c r="Y1866" s="917"/>
      <c r="Z1866" s="917"/>
      <c r="AA1866" s="917"/>
      <c r="AB1866" s="917"/>
      <c r="AC1866" s="917"/>
      <c r="AD1866" s="917"/>
      <c r="AE1866" s="917"/>
      <c r="AF1866" s="917"/>
      <c r="AG1866" s="917"/>
      <c r="AH1866" s="917"/>
      <c r="AI1866" s="917"/>
      <c r="AJ1866" s="917"/>
      <c r="AK1866" s="917"/>
      <c r="AL1866" s="917"/>
      <c r="AM1866" s="917"/>
      <c r="AN1866" s="917"/>
      <c r="AO1866" s="918"/>
      <c r="AP1866" s="935"/>
      <c r="AQ1866" s="936"/>
      <c r="AR1866" s="936"/>
      <c r="AS1866" s="937"/>
      <c r="AT1866" s="941"/>
      <c r="AU1866" s="942"/>
      <c r="AV1866" s="942"/>
      <c r="AW1866" s="943"/>
    </row>
    <row r="1867" spans="1:49" ht="14.25" hidden="1" customHeight="1">
      <c r="A1867" s="931"/>
      <c r="B1867" s="916"/>
      <c r="C1867" s="917"/>
      <c r="D1867" s="917"/>
      <c r="E1867" s="917"/>
      <c r="F1867" s="917"/>
      <c r="G1867" s="917"/>
      <c r="H1867" s="917"/>
      <c r="I1867" s="917"/>
      <c r="J1867" s="917"/>
      <c r="K1867" s="917"/>
      <c r="L1867" s="917"/>
      <c r="M1867" s="917"/>
      <c r="N1867" s="917"/>
      <c r="O1867" s="917"/>
      <c r="P1867" s="917"/>
      <c r="Q1867" s="917"/>
      <c r="R1867" s="917"/>
      <c r="S1867" s="917"/>
      <c r="T1867" s="917"/>
      <c r="U1867" s="918"/>
      <c r="V1867" s="916"/>
      <c r="W1867" s="917"/>
      <c r="X1867" s="917"/>
      <c r="Y1867" s="917"/>
      <c r="Z1867" s="917"/>
      <c r="AA1867" s="917"/>
      <c r="AB1867" s="917"/>
      <c r="AC1867" s="917"/>
      <c r="AD1867" s="917"/>
      <c r="AE1867" s="917"/>
      <c r="AF1867" s="917"/>
      <c r="AG1867" s="917"/>
      <c r="AH1867" s="917"/>
      <c r="AI1867" s="917"/>
      <c r="AJ1867" s="917"/>
      <c r="AK1867" s="917"/>
      <c r="AL1867" s="917"/>
      <c r="AM1867" s="917"/>
      <c r="AN1867" s="917"/>
      <c r="AO1867" s="918"/>
      <c r="AP1867" s="944" t="s">
        <v>993</v>
      </c>
      <c r="AQ1867" s="945"/>
      <c r="AR1867" s="945"/>
      <c r="AS1867" s="945"/>
      <c r="AT1867" s="938"/>
      <c r="AU1867" s="939"/>
      <c r="AV1867" s="939"/>
      <c r="AW1867" s="940"/>
    </row>
    <row r="1868" spans="1:49" ht="14.25" hidden="1" customHeight="1">
      <c r="A1868" s="931"/>
      <c r="B1868" s="916"/>
      <c r="C1868" s="917"/>
      <c r="D1868" s="917"/>
      <c r="E1868" s="917"/>
      <c r="F1868" s="917"/>
      <c r="G1868" s="917"/>
      <c r="H1868" s="917"/>
      <c r="I1868" s="917"/>
      <c r="J1868" s="917"/>
      <c r="K1868" s="917"/>
      <c r="L1868" s="917"/>
      <c r="M1868" s="917"/>
      <c r="N1868" s="917"/>
      <c r="O1868" s="917"/>
      <c r="P1868" s="917"/>
      <c r="Q1868" s="917"/>
      <c r="R1868" s="917"/>
      <c r="S1868" s="917"/>
      <c r="T1868" s="917"/>
      <c r="U1868" s="918"/>
      <c r="V1868" s="916"/>
      <c r="W1868" s="917"/>
      <c r="X1868" s="917"/>
      <c r="Y1868" s="917"/>
      <c r="Z1868" s="917"/>
      <c r="AA1868" s="917"/>
      <c r="AB1868" s="917"/>
      <c r="AC1868" s="917"/>
      <c r="AD1868" s="917"/>
      <c r="AE1868" s="917"/>
      <c r="AF1868" s="917"/>
      <c r="AG1868" s="917"/>
      <c r="AH1868" s="917"/>
      <c r="AI1868" s="917"/>
      <c r="AJ1868" s="917"/>
      <c r="AK1868" s="917"/>
      <c r="AL1868" s="917"/>
      <c r="AM1868" s="917"/>
      <c r="AN1868" s="917"/>
      <c r="AO1868" s="918"/>
      <c r="AP1868" s="944"/>
      <c r="AQ1868" s="945"/>
      <c r="AR1868" s="945"/>
      <c r="AS1868" s="945"/>
      <c r="AT1868" s="941"/>
      <c r="AU1868" s="942"/>
      <c r="AV1868" s="942"/>
      <c r="AW1868" s="943"/>
    </row>
    <row r="1869" spans="1:49" ht="14.25" hidden="1" customHeight="1">
      <c r="A1869" s="931"/>
      <c r="B1869" s="919"/>
      <c r="C1869" s="920"/>
      <c r="D1869" s="920"/>
      <c r="E1869" s="920"/>
      <c r="F1869" s="920"/>
      <c r="G1869" s="920"/>
      <c r="H1869" s="920"/>
      <c r="I1869" s="920"/>
      <c r="J1869" s="920"/>
      <c r="K1869" s="920"/>
      <c r="L1869" s="920"/>
      <c r="M1869" s="920"/>
      <c r="N1869" s="920"/>
      <c r="O1869" s="920"/>
      <c r="P1869" s="920"/>
      <c r="Q1869" s="920"/>
      <c r="R1869" s="920"/>
      <c r="S1869" s="920"/>
      <c r="T1869" s="920"/>
      <c r="U1869" s="921"/>
      <c r="V1869" s="919"/>
      <c r="W1869" s="920"/>
      <c r="X1869" s="920"/>
      <c r="Y1869" s="920"/>
      <c r="Z1869" s="920"/>
      <c r="AA1869" s="920"/>
      <c r="AB1869" s="920"/>
      <c r="AC1869" s="920"/>
      <c r="AD1869" s="920"/>
      <c r="AE1869" s="920"/>
      <c r="AF1869" s="920"/>
      <c r="AG1869" s="920"/>
      <c r="AH1869" s="920"/>
      <c r="AI1869" s="920"/>
      <c r="AJ1869" s="920"/>
      <c r="AK1869" s="920"/>
      <c r="AL1869" s="920"/>
      <c r="AM1869" s="920"/>
      <c r="AN1869" s="920"/>
      <c r="AO1869" s="921"/>
      <c r="AP1869" s="946" t="str">
        <f t="array" aca="1" ref="AP1869" ca="1">IF(RepairsPhotoIdentifier263="","",IF(INDIRECT("PropertyInspectionCatagoryPhoto"&amp;RIGHT("0"&amp;RepairsPhotoIdentifier263,2))="","",INDIRECT("PropertyInspectionCatagoryPhoto"&amp;RIGHT("0"&amp;RepairsPhotoIdentifier263,2))))</f>
        <v/>
      </c>
      <c r="AQ1869" s="962"/>
      <c r="AR1869" s="962"/>
      <c r="AS1869" s="962"/>
      <c r="AT1869" s="962"/>
      <c r="AU1869" s="962"/>
      <c r="AV1869" s="962"/>
      <c r="AW1869" s="963"/>
    </row>
    <row r="1870" spans="1:49" ht="14.25" hidden="1" customHeight="1">
      <c r="A1870" s="931">
        <v>264</v>
      </c>
      <c r="B1870" s="913"/>
      <c r="C1870" s="914"/>
      <c r="D1870" s="914"/>
      <c r="E1870" s="914"/>
      <c r="F1870" s="914"/>
      <c r="G1870" s="914"/>
      <c r="H1870" s="914"/>
      <c r="I1870" s="914"/>
      <c r="J1870" s="914"/>
      <c r="K1870" s="914"/>
      <c r="L1870" s="914"/>
      <c r="M1870" s="914"/>
      <c r="N1870" s="914"/>
      <c r="O1870" s="914"/>
      <c r="P1870" s="914"/>
      <c r="Q1870" s="914"/>
      <c r="R1870" s="914"/>
      <c r="S1870" s="914"/>
      <c r="T1870" s="914"/>
      <c r="U1870" s="915"/>
      <c r="V1870" s="913"/>
      <c r="W1870" s="914"/>
      <c r="X1870" s="914"/>
      <c r="Y1870" s="914"/>
      <c r="Z1870" s="914"/>
      <c r="AA1870" s="914"/>
      <c r="AB1870" s="914"/>
      <c r="AC1870" s="914"/>
      <c r="AD1870" s="914"/>
      <c r="AE1870" s="914"/>
      <c r="AF1870" s="914"/>
      <c r="AG1870" s="914"/>
      <c r="AH1870" s="914"/>
      <c r="AI1870" s="914"/>
      <c r="AJ1870" s="914"/>
      <c r="AK1870" s="914"/>
      <c r="AL1870" s="914"/>
      <c r="AM1870" s="914"/>
      <c r="AN1870" s="914"/>
      <c r="AO1870" s="915"/>
      <c r="AP1870" s="450" t="s">
        <v>990</v>
      </c>
      <c r="AQ1870" s="451"/>
      <c r="AR1870" s="451"/>
      <c r="AS1870" s="452"/>
      <c r="AT1870" s="932"/>
      <c r="AU1870" s="933"/>
      <c r="AV1870" s="933"/>
      <c r="AW1870" s="934"/>
    </row>
    <row r="1871" spans="1:49" ht="14.25" hidden="1" customHeight="1">
      <c r="A1871" s="931"/>
      <c r="B1871" s="916"/>
      <c r="C1871" s="917"/>
      <c r="D1871" s="917"/>
      <c r="E1871" s="917"/>
      <c r="F1871" s="917"/>
      <c r="G1871" s="917"/>
      <c r="H1871" s="917"/>
      <c r="I1871" s="917"/>
      <c r="J1871" s="917"/>
      <c r="K1871" s="917"/>
      <c r="L1871" s="917"/>
      <c r="M1871" s="917"/>
      <c r="N1871" s="917"/>
      <c r="O1871" s="917"/>
      <c r="P1871" s="917"/>
      <c r="Q1871" s="917"/>
      <c r="R1871" s="917"/>
      <c r="S1871" s="917"/>
      <c r="T1871" s="917"/>
      <c r="U1871" s="918"/>
      <c r="V1871" s="916"/>
      <c r="W1871" s="917"/>
      <c r="X1871" s="917"/>
      <c r="Y1871" s="917"/>
      <c r="Z1871" s="917"/>
      <c r="AA1871" s="917"/>
      <c r="AB1871" s="917"/>
      <c r="AC1871" s="917"/>
      <c r="AD1871" s="917"/>
      <c r="AE1871" s="917"/>
      <c r="AF1871" s="917"/>
      <c r="AG1871" s="917"/>
      <c r="AH1871" s="917"/>
      <c r="AI1871" s="917"/>
      <c r="AJ1871" s="917"/>
      <c r="AK1871" s="917"/>
      <c r="AL1871" s="917"/>
      <c r="AM1871" s="917"/>
      <c r="AN1871" s="917"/>
      <c r="AO1871" s="918"/>
      <c r="AP1871" s="453" t="s">
        <v>991</v>
      </c>
      <c r="AQ1871" s="262"/>
      <c r="AR1871" s="262"/>
      <c r="AS1871" s="262"/>
      <c r="AT1871" s="910"/>
      <c r="AU1871" s="911"/>
      <c r="AV1871" s="911"/>
      <c r="AW1871" s="912"/>
    </row>
    <row r="1872" spans="1:49" ht="14.25" hidden="1" customHeight="1">
      <c r="A1872" s="931"/>
      <c r="B1872" s="916"/>
      <c r="C1872" s="917"/>
      <c r="D1872" s="917"/>
      <c r="E1872" s="917"/>
      <c r="F1872" s="917"/>
      <c r="G1872" s="917"/>
      <c r="H1872" s="917"/>
      <c r="I1872" s="917"/>
      <c r="J1872" s="917"/>
      <c r="K1872" s="917"/>
      <c r="L1872" s="917"/>
      <c r="M1872" s="917"/>
      <c r="N1872" s="917"/>
      <c r="O1872" s="917"/>
      <c r="P1872" s="917"/>
      <c r="Q1872" s="917"/>
      <c r="R1872" s="917"/>
      <c r="S1872" s="917"/>
      <c r="T1872" s="917"/>
      <c r="U1872" s="918"/>
      <c r="V1872" s="916"/>
      <c r="W1872" s="917"/>
      <c r="X1872" s="917"/>
      <c r="Y1872" s="917"/>
      <c r="Z1872" s="917"/>
      <c r="AA1872" s="917"/>
      <c r="AB1872" s="917"/>
      <c r="AC1872" s="917"/>
      <c r="AD1872" s="917"/>
      <c r="AE1872" s="917"/>
      <c r="AF1872" s="917"/>
      <c r="AG1872" s="917"/>
      <c r="AH1872" s="917"/>
      <c r="AI1872" s="917"/>
      <c r="AJ1872" s="917"/>
      <c r="AK1872" s="917"/>
      <c r="AL1872" s="917"/>
      <c r="AM1872" s="917"/>
      <c r="AN1872" s="917"/>
      <c r="AO1872" s="918"/>
      <c r="AP1872" s="935" t="s">
        <v>992</v>
      </c>
      <c r="AQ1872" s="936"/>
      <c r="AR1872" s="936"/>
      <c r="AS1872" s="937"/>
      <c r="AT1872" s="938"/>
      <c r="AU1872" s="939"/>
      <c r="AV1872" s="939"/>
      <c r="AW1872" s="940"/>
    </row>
    <row r="1873" spans="1:49" ht="14.25" hidden="1" customHeight="1">
      <c r="A1873" s="931"/>
      <c r="B1873" s="916"/>
      <c r="C1873" s="917"/>
      <c r="D1873" s="917"/>
      <c r="E1873" s="917"/>
      <c r="F1873" s="917"/>
      <c r="G1873" s="917"/>
      <c r="H1873" s="917"/>
      <c r="I1873" s="917"/>
      <c r="J1873" s="917"/>
      <c r="K1873" s="917"/>
      <c r="L1873" s="917"/>
      <c r="M1873" s="917"/>
      <c r="N1873" s="917"/>
      <c r="O1873" s="917"/>
      <c r="P1873" s="917"/>
      <c r="Q1873" s="917"/>
      <c r="R1873" s="917"/>
      <c r="S1873" s="917"/>
      <c r="T1873" s="917"/>
      <c r="U1873" s="918"/>
      <c r="V1873" s="916"/>
      <c r="W1873" s="917"/>
      <c r="X1873" s="917"/>
      <c r="Y1873" s="917"/>
      <c r="Z1873" s="917"/>
      <c r="AA1873" s="917"/>
      <c r="AB1873" s="917"/>
      <c r="AC1873" s="917"/>
      <c r="AD1873" s="917"/>
      <c r="AE1873" s="917"/>
      <c r="AF1873" s="917"/>
      <c r="AG1873" s="917"/>
      <c r="AH1873" s="917"/>
      <c r="AI1873" s="917"/>
      <c r="AJ1873" s="917"/>
      <c r="AK1873" s="917"/>
      <c r="AL1873" s="917"/>
      <c r="AM1873" s="917"/>
      <c r="AN1873" s="917"/>
      <c r="AO1873" s="918"/>
      <c r="AP1873" s="935"/>
      <c r="AQ1873" s="936"/>
      <c r="AR1873" s="936"/>
      <c r="AS1873" s="937"/>
      <c r="AT1873" s="941"/>
      <c r="AU1873" s="942"/>
      <c r="AV1873" s="942"/>
      <c r="AW1873" s="943"/>
    </row>
    <row r="1874" spans="1:49" ht="14.25" hidden="1" customHeight="1">
      <c r="A1874" s="931"/>
      <c r="B1874" s="916"/>
      <c r="C1874" s="917"/>
      <c r="D1874" s="917"/>
      <c r="E1874" s="917"/>
      <c r="F1874" s="917"/>
      <c r="G1874" s="917"/>
      <c r="H1874" s="917"/>
      <c r="I1874" s="917"/>
      <c r="J1874" s="917"/>
      <c r="K1874" s="917"/>
      <c r="L1874" s="917"/>
      <c r="M1874" s="917"/>
      <c r="N1874" s="917"/>
      <c r="O1874" s="917"/>
      <c r="P1874" s="917"/>
      <c r="Q1874" s="917"/>
      <c r="R1874" s="917"/>
      <c r="S1874" s="917"/>
      <c r="T1874" s="917"/>
      <c r="U1874" s="918"/>
      <c r="V1874" s="916"/>
      <c r="W1874" s="917"/>
      <c r="X1874" s="917"/>
      <c r="Y1874" s="917"/>
      <c r="Z1874" s="917"/>
      <c r="AA1874" s="917"/>
      <c r="AB1874" s="917"/>
      <c r="AC1874" s="917"/>
      <c r="AD1874" s="917"/>
      <c r="AE1874" s="917"/>
      <c r="AF1874" s="917"/>
      <c r="AG1874" s="917"/>
      <c r="AH1874" s="917"/>
      <c r="AI1874" s="917"/>
      <c r="AJ1874" s="917"/>
      <c r="AK1874" s="917"/>
      <c r="AL1874" s="917"/>
      <c r="AM1874" s="917"/>
      <c r="AN1874" s="917"/>
      <c r="AO1874" s="918"/>
      <c r="AP1874" s="944" t="s">
        <v>993</v>
      </c>
      <c r="AQ1874" s="945"/>
      <c r="AR1874" s="945"/>
      <c r="AS1874" s="945"/>
      <c r="AT1874" s="938"/>
      <c r="AU1874" s="939"/>
      <c r="AV1874" s="939"/>
      <c r="AW1874" s="940"/>
    </row>
    <row r="1875" spans="1:49" ht="14.25" hidden="1" customHeight="1">
      <c r="A1875" s="931"/>
      <c r="B1875" s="916"/>
      <c r="C1875" s="917"/>
      <c r="D1875" s="917"/>
      <c r="E1875" s="917"/>
      <c r="F1875" s="917"/>
      <c r="G1875" s="917"/>
      <c r="H1875" s="917"/>
      <c r="I1875" s="917"/>
      <c r="J1875" s="917"/>
      <c r="K1875" s="917"/>
      <c r="L1875" s="917"/>
      <c r="M1875" s="917"/>
      <c r="N1875" s="917"/>
      <c r="O1875" s="917"/>
      <c r="P1875" s="917"/>
      <c r="Q1875" s="917"/>
      <c r="R1875" s="917"/>
      <c r="S1875" s="917"/>
      <c r="T1875" s="917"/>
      <c r="U1875" s="918"/>
      <c r="V1875" s="916"/>
      <c r="W1875" s="917"/>
      <c r="X1875" s="917"/>
      <c r="Y1875" s="917"/>
      <c r="Z1875" s="917"/>
      <c r="AA1875" s="917"/>
      <c r="AB1875" s="917"/>
      <c r="AC1875" s="917"/>
      <c r="AD1875" s="917"/>
      <c r="AE1875" s="917"/>
      <c r="AF1875" s="917"/>
      <c r="AG1875" s="917"/>
      <c r="AH1875" s="917"/>
      <c r="AI1875" s="917"/>
      <c r="AJ1875" s="917"/>
      <c r="AK1875" s="917"/>
      <c r="AL1875" s="917"/>
      <c r="AM1875" s="917"/>
      <c r="AN1875" s="917"/>
      <c r="AO1875" s="918"/>
      <c r="AP1875" s="944"/>
      <c r="AQ1875" s="945"/>
      <c r="AR1875" s="945"/>
      <c r="AS1875" s="945"/>
      <c r="AT1875" s="941"/>
      <c r="AU1875" s="942"/>
      <c r="AV1875" s="942"/>
      <c r="AW1875" s="943"/>
    </row>
    <row r="1876" spans="1:49" ht="14.25" hidden="1" customHeight="1">
      <c r="A1876" s="931"/>
      <c r="B1876" s="919"/>
      <c r="C1876" s="920"/>
      <c r="D1876" s="920"/>
      <c r="E1876" s="920"/>
      <c r="F1876" s="920"/>
      <c r="G1876" s="920"/>
      <c r="H1876" s="920"/>
      <c r="I1876" s="920"/>
      <c r="J1876" s="920"/>
      <c r="K1876" s="920"/>
      <c r="L1876" s="920"/>
      <c r="M1876" s="920"/>
      <c r="N1876" s="920"/>
      <c r="O1876" s="920"/>
      <c r="P1876" s="920"/>
      <c r="Q1876" s="920"/>
      <c r="R1876" s="920"/>
      <c r="S1876" s="920"/>
      <c r="T1876" s="920"/>
      <c r="U1876" s="921"/>
      <c r="V1876" s="919"/>
      <c r="W1876" s="920"/>
      <c r="X1876" s="920"/>
      <c r="Y1876" s="920"/>
      <c r="Z1876" s="920"/>
      <c r="AA1876" s="920"/>
      <c r="AB1876" s="920"/>
      <c r="AC1876" s="920"/>
      <c r="AD1876" s="920"/>
      <c r="AE1876" s="920"/>
      <c r="AF1876" s="920"/>
      <c r="AG1876" s="920"/>
      <c r="AH1876" s="920"/>
      <c r="AI1876" s="920"/>
      <c r="AJ1876" s="920"/>
      <c r="AK1876" s="920"/>
      <c r="AL1876" s="920"/>
      <c r="AM1876" s="920"/>
      <c r="AN1876" s="920"/>
      <c r="AO1876" s="921"/>
      <c r="AP1876" s="946" t="str">
        <f t="array" aca="1" ref="AP1876" ca="1">IF(RepairsPhotoIdentifier264="","",IF(INDIRECT("PropertyInspectionCatagoryPhoto"&amp;RIGHT("0"&amp;RepairsPhotoIdentifier264,2))="","",INDIRECT("PropertyInspectionCatagoryPhoto"&amp;RIGHT("0"&amp;RepairsPhotoIdentifier264,2))))</f>
        <v/>
      </c>
      <c r="AQ1876" s="962"/>
      <c r="AR1876" s="962"/>
      <c r="AS1876" s="962"/>
      <c r="AT1876" s="962"/>
      <c r="AU1876" s="962"/>
      <c r="AV1876" s="962"/>
      <c r="AW1876" s="963"/>
    </row>
    <row r="1877" spans="1:49" ht="14.25" hidden="1" customHeight="1">
      <c r="A1877" s="931">
        <v>265</v>
      </c>
      <c r="B1877" s="913"/>
      <c r="C1877" s="914"/>
      <c r="D1877" s="914"/>
      <c r="E1877" s="914"/>
      <c r="F1877" s="914"/>
      <c r="G1877" s="914"/>
      <c r="H1877" s="914"/>
      <c r="I1877" s="914"/>
      <c r="J1877" s="914"/>
      <c r="K1877" s="914"/>
      <c r="L1877" s="914"/>
      <c r="M1877" s="914"/>
      <c r="N1877" s="914"/>
      <c r="O1877" s="914"/>
      <c r="P1877" s="914"/>
      <c r="Q1877" s="914"/>
      <c r="R1877" s="914"/>
      <c r="S1877" s="914"/>
      <c r="T1877" s="914"/>
      <c r="U1877" s="915"/>
      <c r="V1877" s="913"/>
      <c r="W1877" s="914"/>
      <c r="X1877" s="914"/>
      <c r="Y1877" s="914"/>
      <c r="Z1877" s="914"/>
      <c r="AA1877" s="914"/>
      <c r="AB1877" s="914"/>
      <c r="AC1877" s="914"/>
      <c r="AD1877" s="914"/>
      <c r="AE1877" s="914"/>
      <c r="AF1877" s="914"/>
      <c r="AG1877" s="914"/>
      <c r="AH1877" s="914"/>
      <c r="AI1877" s="914"/>
      <c r="AJ1877" s="914"/>
      <c r="AK1877" s="914"/>
      <c r="AL1877" s="914"/>
      <c r="AM1877" s="914"/>
      <c r="AN1877" s="914"/>
      <c r="AO1877" s="915"/>
      <c r="AP1877" s="450" t="s">
        <v>990</v>
      </c>
      <c r="AQ1877" s="451"/>
      <c r="AR1877" s="451"/>
      <c r="AS1877" s="452"/>
      <c r="AT1877" s="932"/>
      <c r="AU1877" s="933"/>
      <c r="AV1877" s="933"/>
      <c r="AW1877" s="934"/>
    </row>
    <row r="1878" spans="1:49" ht="14.25" hidden="1" customHeight="1">
      <c r="A1878" s="931"/>
      <c r="B1878" s="916"/>
      <c r="C1878" s="917"/>
      <c r="D1878" s="917"/>
      <c r="E1878" s="917"/>
      <c r="F1878" s="917"/>
      <c r="G1878" s="917"/>
      <c r="H1878" s="917"/>
      <c r="I1878" s="917"/>
      <c r="J1878" s="917"/>
      <c r="K1878" s="917"/>
      <c r="L1878" s="917"/>
      <c r="M1878" s="917"/>
      <c r="N1878" s="917"/>
      <c r="O1878" s="917"/>
      <c r="P1878" s="917"/>
      <c r="Q1878" s="917"/>
      <c r="R1878" s="917"/>
      <c r="S1878" s="917"/>
      <c r="T1878" s="917"/>
      <c r="U1878" s="918"/>
      <c r="V1878" s="916"/>
      <c r="W1878" s="917"/>
      <c r="X1878" s="917"/>
      <c r="Y1878" s="917"/>
      <c r="Z1878" s="917"/>
      <c r="AA1878" s="917"/>
      <c r="AB1878" s="917"/>
      <c r="AC1878" s="917"/>
      <c r="AD1878" s="917"/>
      <c r="AE1878" s="917"/>
      <c r="AF1878" s="917"/>
      <c r="AG1878" s="917"/>
      <c r="AH1878" s="917"/>
      <c r="AI1878" s="917"/>
      <c r="AJ1878" s="917"/>
      <c r="AK1878" s="917"/>
      <c r="AL1878" s="917"/>
      <c r="AM1878" s="917"/>
      <c r="AN1878" s="917"/>
      <c r="AO1878" s="918"/>
      <c r="AP1878" s="453" t="s">
        <v>994</v>
      </c>
      <c r="AQ1878" s="262"/>
      <c r="AR1878" s="262"/>
      <c r="AS1878" s="262"/>
      <c r="AT1878" s="910"/>
      <c r="AU1878" s="911"/>
      <c r="AV1878" s="911"/>
      <c r="AW1878" s="912"/>
    </row>
    <row r="1879" spans="1:49" ht="14.25" hidden="1" customHeight="1">
      <c r="A1879" s="931"/>
      <c r="B1879" s="916"/>
      <c r="C1879" s="917"/>
      <c r="D1879" s="917"/>
      <c r="E1879" s="917"/>
      <c r="F1879" s="917"/>
      <c r="G1879" s="917"/>
      <c r="H1879" s="917"/>
      <c r="I1879" s="917"/>
      <c r="J1879" s="917"/>
      <c r="K1879" s="917"/>
      <c r="L1879" s="917"/>
      <c r="M1879" s="917"/>
      <c r="N1879" s="917"/>
      <c r="O1879" s="917"/>
      <c r="P1879" s="917"/>
      <c r="Q1879" s="917"/>
      <c r="R1879" s="917"/>
      <c r="S1879" s="917"/>
      <c r="T1879" s="917"/>
      <c r="U1879" s="918"/>
      <c r="V1879" s="916"/>
      <c r="W1879" s="917"/>
      <c r="X1879" s="917"/>
      <c r="Y1879" s="917"/>
      <c r="Z1879" s="917"/>
      <c r="AA1879" s="917"/>
      <c r="AB1879" s="917"/>
      <c r="AC1879" s="917"/>
      <c r="AD1879" s="917"/>
      <c r="AE1879" s="917"/>
      <c r="AF1879" s="917"/>
      <c r="AG1879" s="917"/>
      <c r="AH1879" s="917"/>
      <c r="AI1879" s="917"/>
      <c r="AJ1879" s="917"/>
      <c r="AK1879" s="917"/>
      <c r="AL1879" s="917"/>
      <c r="AM1879" s="917"/>
      <c r="AN1879" s="917"/>
      <c r="AO1879" s="918"/>
      <c r="AP1879" s="935" t="s">
        <v>992</v>
      </c>
      <c r="AQ1879" s="936"/>
      <c r="AR1879" s="936"/>
      <c r="AS1879" s="937"/>
      <c r="AT1879" s="938"/>
      <c r="AU1879" s="939"/>
      <c r="AV1879" s="939"/>
      <c r="AW1879" s="940"/>
    </row>
    <row r="1880" spans="1:49" ht="14.25" hidden="1" customHeight="1">
      <c r="A1880" s="931"/>
      <c r="B1880" s="916"/>
      <c r="C1880" s="917"/>
      <c r="D1880" s="917"/>
      <c r="E1880" s="917"/>
      <c r="F1880" s="917"/>
      <c r="G1880" s="917"/>
      <c r="H1880" s="917"/>
      <c r="I1880" s="917"/>
      <c r="J1880" s="917"/>
      <c r="K1880" s="917"/>
      <c r="L1880" s="917"/>
      <c r="M1880" s="917"/>
      <c r="N1880" s="917"/>
      <c r="O1880" s="917"/>
      <c r="P1880" s="917"/>
      <c r="Q1880" s="917"/>
      <c r="R1880" s="917"/>
      <c r="S1880" s="917"/>
      <c r="T1880" s="917"/>
      <c r="U1880" s="918"/>
      <c r="V1880" s="916"/>
      <c r="W1880" s="917"/>
      <c r="X1880" s="917"/>
      <c r="Y1880" s="917"/>
      <c r="Z1880" s="917"/>
      <c r="AA1880" s="917"/>
      <c r="AB1880" s="917"/>
      <c r="AC1880" s="917"/>
      <c r="AD1880" s="917"/>
      <c r="AE1880" s="917"/>
      <c r="AF1880" s="917"/>
      <c r="AG1880" s="917"/>
      <c r="AH1880" s="917"/>
      <c r="AI1880" s="917"/>
      <c r="AJ1880" s="917"/>
      <c r="AK1880" s="917"/>
      <c r="AL1880" s="917"/>
      <c r="AM1880" s="917"/>
      <c r="AN1880" s="917"/>
      <c r="AO1880" s="918"/>
      <c r="AP1880" s="935"/>
      <c r="AQ1880" s="936"/>
      <c r="AR1880" s="936"/>
      <c r="AS1880" s="937"/>
      <c r="AT1880" s="941"/>
      <c r="AU1880" s="942"/>
      <c r="AV1880" s="942"/>
      <c r="AW1880" s="943"/>
    </row>
    <row r="1881" spans="1:49" ht="14.25" hidden="1" customHeight="1">
      <c r="A1881" s="931"/>
      <c r="B1881" s="916"/>
      <c r="C1881" s="917"/>
      <c r="D1881" s="917"/>
      <c r="E1881" s="917"/>
      <c r="F1881" s="917"/>
      <c r="G1881" s="917"/>
      <c r="H1881" s="917"/>
      <c r="I1881" s="917"/>
      <c r="J1881" s="917"/>
      <c r="K1881" s="917"/>
      <c r="L1881" s="917"/>
      <c r="M1881" s="917"/>
      <c r="N1881" s="917"/>
      <c r="O1881" s="917"/>
      <c r="P1881" s="917"/>
      <c r="Q1881" s="917"/>
      <c r="R1881" s="917"/>
      <c r="S1881" s="917"/>
      <c r="T1881" s="917"/>
      <c r="U1881" s="918"/>
      <c r="V1881" s="916"/>
      <c r="W1881" s="917"/>
      <c r="X1881" s="917"/>
      <c r="Y1881" s="917"/>
      <c r="Z1881" s="917"/>
      <c r="AA1881" s="917"/>
      <c r="AB1881" s="917"/>
      <c r="AC1881" s="917"/>
      <c r="AD1881" s="917"/>
      <c r="AE1881" s="917"/>
      <c r="AF1881" s="917"/>
      <c r="AG1881" s="917"/>
      <c r="AH1881" s="917"/>
      <c r="AI1881" s="917"/>
      <c r="AJ1881" s="917"/>
      <c r="AK1881" s="917"/>
      <c r="AL1881" s="917"/>
      <c r="AM1881" s="917"/>
      <c r="AN1881" s="917"/>
      <c r="AO1881" s="918"/>
      <c r="AP1881" s="944" t="s">
        <v>993</v>
      </c>
      <c r="AQ1881" s="945"/>
      <c r="AR1881" s="945"/>
      <c r="AS1881" s="945"/>
      <c r="AT1881" s="938"/>
      <c r="AU1881" s="939"/>
      <c r="AV1881" s="939"/>
      <c r="AW1881" s="940"/>
    </row>
    <row r="1882" spans="1:49" ht="14.25" hidden="1" customHeight="1">
      <c r="A1882" s="931"/>
      <c r="B1882" s="916"/>
      <c r="C1882" s="917"/>
      <c r="D1882" s="917"/>
      <c r="E1882" s="917"/>
      <c r="F1882" s="917"/>
      <c r="G1882" s="917"/>
      <c r="H1882" s="917"/>
      <c r="I1882" s="917"/>
      <c r="J1882" s="917"/>
      <c r="K1882" s="917"/>
      <c r="L1882" s="917"/>
      <c r="M1882" s="917"/>
      <c r="N1882" s="917"/>
      <c r="O1882" s="917"/>
      <c r="P1882" s="917"/>
      <c r="Q1882" s="917"/>
      <c r="R1882" s="917"/>
      <c r="S1882" s="917"/>
      <c r="T1882" s="917"/>
      <c r="U1882" s="918"/>
      <c r="V1882" s="916"/>
      <c r="W1882" s="917"/>
      <c r="X1882" s="917"/>
      <c r="Y1882" s="917"/>
      <c r="Z1882" s="917"/>
      <c r="AA1882" s="917"/>
      <c r="AB1882" s="917"/>
      <c r="AC1882" s="917"/>
      <c r="AD1882" s="917"/>
      <c r="AE1882" s="917"/>
      <c r="AF1882" s="917"/>
      <c r="AG1882" s="917"/>
      <c r="AH1882" s="917"/>
      <c r="AI1882" s="917"/>
      <c r="AJ1882" s="917"/>
      <c r="AK1882" s="917"/>
      <c r="AL1882" s="917"/>
      <c r="AM1882" s="917"/>
      <c r="AN1882" s="917"/>
      <c r="AO1882" s="918"/>
      <c r="AP1882" s="944"/>
      <c r="AQ1882" s="945"/>
      <c r="AR1882" s="945"/>
      <c r="AS1882" s="945"/>
      <c r="AT1882" s="941"/>
      <c r="AU1882" s="942"/>
      <c r="AV1882" s="942"/>
      <c r="AW1882" s="943"/>
    </row>
    <row r="1883" spans="1:49" ht="14.25" hidden="1" customHeight="1">
      <c r="A1883" s="931"/>
      <c r="B1883" s="919"/>
      <c r="C1883" s="920"/>
      <c r="D1883" s="920"/>
      <c r="E1883" s="920"/>
      <c r="F1883" s="920"/>
      <c r="G1883" s="920"/>
      <c r="H1883" s="920"/>
      <c r="I1883" s="920"/>
      <c r="J1883" s="920"/>
      <c r="K1883" s="920"/>
      <c r="L1883" s="920"/>
      <c r="M1883" s="920"/>
      <c r="N1883" s="920"/>
      <c r="O1883" s="920"/>
      <c r="P1883" s="920"/>
      <c r="Q1883" s="920"/>
      <c r="R1883" s="920"/>
      <c r="S1883" s="920"/>
      <c r="T1883" s="920"/>
      <c r="U1883" s="921"/>
      <c r="V1883" s="919"/>
      <c r="W1883" s="920"/>
      <c r="X1883" s="920"/>
      <c r="Y1883" s="920"/>
      <c r="Z1883" s="920"/>
      <c r="AA1883" s="920"/>
      <c r="AB1883" s="920"/>
      <c r="AC1883" s="920"/>
      <c r="AD1883" s="920"/>
      <c r="AE1883" s="920"/>
      <c r="AF1883" s="920"/>
      <c r="AG1883" s="920"/>
      <c r="AH1883" s="920"/>
      <c r="AI1883" s="920"/>
      <c r="AJ1883" s="920"/>
      <c r="AK1883" s="920"/>
      <c r="AL1883" s="920"/>
      <c r="AM1883" s="920"/>
      <c r="AN1883" s="920"/>
      <c r="AO1883" s="921"/>
      <c r="AP1883" s="946" t="str">
        <f t="array" aca="1" ref="AP1883" ca="1">IF(RepairsPhotoIdentifier265="","",IF(INDIRECT("PropertyInspectionCatagoryPhoto"&amp;RIGHT("0"&amp;RepairsPhotoIdentifier265,2))="","",INDIRECT("PropertyInspectionCatagoryPhoto"&amp;RIGHT("0"&amp;RepairsPhotoIdentifier265,2))))</f>
        <v/>
      </c>
      <c r="AQ1883" s="962"/>
      <c r="AR1883" s="962"/>
      <c r="AS1883" s="962"/>
      <c r="AT1883" s="962"/>
      <c r="AU1883" s="962"/>
      <c r="AV1883" s="962"/>
      <c r="AW1883" s="963"/>
    </row>
    <row r="1884" spans="1:49" ht="14.25" hidden="1" customHeight="1">
      <c r="A1884" s="931">
        <v>266</v>
      </c>
      <c r="B1884" s="913"/>
      <c r="C1884" s="914"/>
      <c r="D1884" s="914"/>
      <c r="E1884" s="914"/>
      <c r="F1884" s="914"/>
      <c r="G1884" s="914"/>
      <c r="H1884" s="914"/>
      <c r="I1884" s="914"/>
      <c r="J1884" s="914"/>
      <c r="K1884" s="914"/>
      <c r="L1884" s="914"/>
      <c r="M1884" s="914"/>
      <c r="N1884" s="914"/>
      <c r="O1884" s="914"/>
      <c r="P1884" s="914"/>
      <c r="Q1884" s="914"/>
      <c r="R1884" s="914"/>
      <c r="S1884" s="914"/>
      <c r="T1884" s="914"/>
      <c r="U1884" s="915"/>
      <c r="V1884" s="913"/>
      <c r="W1884" s="914"/>
      <c r="X1884" s="914"/>
      <c r="Y1884" s="914"/>
      <c r="Z1884" s="914"/>
      <c r="AA1884" s="914"/>
      <c r="AB1884" s="914"/>
      <c r="AC1884" s="914"/>
      <c r="AD1884" s="914"/>
      <c r="AE1884" s="914"/>
      <c r="AF1884" s="914"/>
      <c r="AG1884" s="914"/>
      <c r="AH1884" s="914"/>
      <c r="AI1884" s="914"/>
      <c r="AJ1884" s="914"/>
      <c r="AK1884" s="914"/>
      <c r="AL1884" s="914"/>
      <c r="AM1884" s="914"/>
      <c r="AN1884" s="914"/>
      <c r="AO1884" s="915"/>
      <c r="AP1884" s="450" t="s">
        <v>990</v>
      </c>
      <c r="AQ1884" s="451"/>
      <c r="AR1884" s="451"/>
      <c r="AS1884" s="452"/>
      <c r="AT1884" s="932"/>
      <c r="AU1884" s="933"/>
      <c r="AV1884" s="933"/>
      <c r="AW1884" s="934"/>
    </row>
    <row r="1885" spans="1:49" ht="14.25" hidden="1" customHeight="1">
      <c r="A1885" s="931"/>
      <c r="B1885" s="916"/>
      <c r="C1885" s="917"/>
      <c r="D1885" s="917"/>
      <c r="E1885" s="917"/>
      <c r="F1885" s="917"/>
      <c r="G1885" s="917"/>
      <c r="H1885" s="917"/>
      <c r="I1885" s="917"/>
      <c r="J1885" s="917"/>
      <c r="K1885" s="917"/>
      <c r="L1885" s="917"/>
      <c r="M1885" s="917"/>
      <c r="N1885" s="917"/>
      <c r="O1885" s="917"/>
      <c r="P1885" s="917"/>
      <c r="Q1885" s="917"/>
      <c r="R1885" s="917"/>
      <c r="S1885" s="917"/>
      <c r="T1885" s="917"/>
      <c r="U1885" s="918"/>
      <c r="V1885" s="916"/>
      <c r="W1885" s="917"/>
      <c r="X1885" s="917"/>
      <c r="Y1885" s="917"/>
      <c r="Z1885" s="917"/>
      <c r="AA1885" s="917"/>
      <c r="AB1885" s="917"/>
      <c r="AC1885" s="917"/>
      <c r="AD1885" s="917"/>
      <c r="AE1885" s="917"/>
      <c r="AF1885" s="917"/>
      <c r="AG1885" s="917"/>
      <c r="AH1885" s="917"/>
      <c r="AI1885" s="917"/>
      <c r="AJ1885" s="917"/>
      <c r="AK1885" s="917"/>
      <c r="AL1885" s="917"/>
      <c r="AM1885" s="917"/>
      <c r="AN1885" s="917"/>
      <c r="AO1885" s="918"/>
      <c r="AP1885" s="453" t="s">
        <v>991</v>
      </c>
      <c r="AQ1885" s="262"/>
      <c r="AR1885" s="262"/>
      <c r="AS1885" s="262"/>
      <c r="AT1885" s="910"/>
      <c r="AU1885" s="911"/>
      <c r="AV1885" s="911"/>
      <c r="AW1885" s="912"/>
    </row>
    <row r="1886" spans="1:49" ht="14.25" hidden="1" customHeight="1">
      <c r="A1886" s="931"/>
      <c r="B1886" s="916"/>
      <c r="C1886" s="917"/>
      <c r="D1886" s="917"/>
      <c r="E1886" s="917"/>
      <c r="F1886" s="917"/>
      <c r="G1886" s="917"/>
      <c r="H1886" s="917"/>
      <c r="I1886" s="917"/>
      <c r="J1886" s="917"/>
      <c r="K1886" s="917"/>
      <c r="L1886" s="917"/>
      <c r="M1886" s="917"/>
      <c r="N1886" s="917"/>
      <c r="O1886" s="917"/>
      <c r="P1886" s="917"/>
      <c r="Q1886" s="917"/>
      <c r="R1886" s="917"/>
      <c r="S1886" s="917"/>
      <c r="T1886" s="917"/>
      <c r="U1886" s="918"/>
      <c r="V1886" s="916"/>
      <c r="W1886" s="917"/>
      <c r="X1886" s="917"/>
      <c r="Y1886" s="917"/>
      <c r="Z1886" s="917"/>
      <c r="AA1886" s="917"/>
      <c r="AB1886" s="917"/>
      <c r="AC1886" s="917"/>
      <c r="AD1886" s="917"/>
      <c r="AE1886" s="917"/>
      <c r="AF1886" s="917"/>
      <c r="AG1886" s="917"/>
      <c r="AH1886" s="917"/>
      <c r="AI1886" s="917"/>
      <c r="AJ1886" s="917"/>
      <c r="AK1886" s="917"/>
      <c r="AL1886" s="917"/>
      <c r="AM1886" s="917"/>
      <c r="AN1886" s="917"/>
      <c r="AO1886" s="918"/>
      <c r="AP1886" s="935" t="s">
        <v>992</v>
      </c>
      <c r="AQ1886" s="936"/>
      <c r="AR1886" s="936"/>
      <c r="AS1886" s="937"/>
      <c r="AT1886" s="938"/>
      <c r="AU1886" s="939"/>
      <c r="AV1886" s="939"/>
      <c r="AW1886" s="940"/>
    </row>
    <row r="1887" spans="1:49" ht="14.25" hidden="1" customHeight="1">
      <c r="A1887" s="931"/>
      <c r="B1887" s="916"/>
      <c r="C1887" s="917"/>
      <c r="D1887" s="917"/>
      <c r="E1887" s="917"/>
      <c r="F1887" s="917"/>
      <c r="G1887" s="917"/>
      <c r="H1887" s="917"/>
      <c r="I1887" s="917"/>
      <c r="J1887" s="917"/>
      <c r="K1887" s="917"/>
      <c r="L1887" s="917"/>
      <c r="M1887" s="917"/>
      <c r="N1887" s="917"/>
      <c r="O1887" s="917"/>
      <c r="P1887" s="917"/>
      <c r="Q1887" s="917"/>
      <c r="R1887" s="917"/>
      <c r="S1887" s="917"/>
      <c r="T1887" s="917"/>
      <c r="U1887" s="918"/>
      <c r="V1887" s="916"/>
      <c r="W1887" s="917"/>
      <c r="X1887" s="917"/>
      <c r="Y1887" s="917"/>
      <c r="Z1887" s="917"/>
      <c r="AA1887" s="917"/>
      <c r="AB1887" s="917"/>
      <c r="AC1887" s="917"/>
      <c r="AD1887" s="917"/>
      <c r="AE1887" s="917"/>
      <c r="AF1887" s="917"/>
      <c r="AG1887" s="917"/>
      <c r="AH1887" s="917"/>
      <c r="AI1887" s="917"/>
      <c r="AJ1887" s="917"/>
      <c r="AK1887" s="917"/>
      <c r="AL1887" s="917"/>
      <c r="AM1887" s="917"/>
      <c r="AN1887" s="917"/>
      <c r="AO1887" s="918"/>
      <c r="AP1887" s="935"/>
      <c r="AQ1887" s="936"/>
      <c r="AR1887" s="936"/>
      <c r="AS1887" s="937"/>
      <c r="AT1887" s="941"/>
      <c r="AU1887" s="942"/>
      <c r="AV1887" s="942"/>
      <c r="AW1887" s="943"/>
    </row>
    <row r="1888" spans="1:49" ht="14.25" hidden="1" customHeight="1">
      <c r="A1888" s="931"/>
      <c r="B1888" s="916"/>
      <c r="C1888" s="917"/>
      <c r="D1888" s="917"/>
      <c r="E1888" s="917"/>
      <c r="F1888" s="917"/>
      <c r="G1888" s="917"/>
      <c r="H1888" s="917"/>
      <c r="I1888" s="917"/>
      <c r="J1888" s="917"/>
      <c r="K1888" s="917"/>
      <c r="L1888" s="917"/>
      <c r="M1888" s="917"/>
      <c r="N1888" s="917"/>
      <c r="O1888" s="917"/>
      <c r="P1888" s="917"/>
      <c r="Q1888" s="917"/>
      <c r="R1888" s="917"/>
      <c r="S1888" s="917"/>
      <c r="T1888" s="917"/>
      <c r="U1888" s="918"/>
      <c r="V1888" s="916"/>
      <c r="W1888" s="917"/>
      <c r="X1888" s="917"/>
      <c r="Y1888" s="917"/>
      <c r="Z1888" s="917"/>
      <c r="AA1888" s="917"/>
      <c r="AB1888" s="917"/>
      <c r="AC1888" s="917"/>
      <c r="AD1888" s="917"/>
      <c r="AE1888" s="917"/>
      <c r="AF1888" s="917"/>
      <c r="AG1888" s="917"/>
      <c r="AH1888" s="917"/>
      <c r="AI1888" s="917"/>
      <c r="AJ1888" s="917"/>
      <c r="AK1888" s="917"/>
      <c r="AL1888" s="917"/>
      <c r="AM1888" s="917"/>
      <c r="AN1888" s="917"/>
      <c r="AO1888" s="918"/>
      <c r="AP1888" s="944" t="s">
        <v>993</v>
      </c>
      <c r="AQ1888" s="945"/>
      <c r="AR1888" s="945"/>
      <c r="AS1888" s="945"/>
      <c r="AT1888" s="938"/>
      <c r="AU1888" s="939"/>
      <c r="AV1888" s="939"/>
      <c r="AW1888" s="940"/>
    </row>
    <row r="1889" spans="1:49" ht="14.25" hidden="1" customHeight="1">
      <c r="A1889" s="931"/>
      <c r="B1889" s="916"/>
      <c r="C1889" s="917"/>
      <c r="D1889" s="917"/>
      <c r="E1889" s="917"/>
      <c r="F1889" s="917"/>
      <c r="G1889" s="917"/>
      <c r="H1889" s="917"/>
      <c r="I1889" s="917"/>
      <c r="J1889" s="917"/>
      <c r="K1889" s="917"/>
      <c r="L1889" s="917"/>
      <c r="M1889" s="917"/>
      <c r="N1889" s="917"/>
      <c r="O1889" s="917"/>
      <c r="P1889" s="917"/>
      <c r="Q1889" s="917"/>
      <c r="R1889" s="917"/>
      <c r="S1889" s="917"/>
      <c r="T1889" s="917"/>
      <c r="U1889" s="918"/>
      <c r="V1889" s="916"/>
      <c r="W1889" s="917"/>
      <c r="X1889" s="917"/>
      <c r="Y1889" s="917"/>
      <c r="Z1889" s="917"/>
      <c r="AA1889" s="917"/>
      <c r="AB1889" s="917"/>
      <c r="AC1889" s="917"/>
      <c r="AD1889" s="917"/>
      <c r="AE1889" s="917"/>
      <c r="AF1889" s="917"/>
      <c r="AG1889" s="917"/>
      <c r="AH1889" s="917"/>
      <c r="AI1889" s="917"/>
      <c r="AJ1889" s="917"/>
      <c r="AK1889" s="917"/>
      <c r="AL1889" s="917"/>
      <c r="AM1889" s="917"/>
      <c r="AN1889" s="917"/>
      <c r="AO1889" s="918"/>
      <c r="AP1889" s="944"/>
      <c r="AQ1889" s="945"/>
      <c r="AR1889" s="945"/>
      <c r="AS1889" s="945"/>
      <c r="AT1889" s="941"/>
      <c r="AU1889" s="942"/>
      <c r="AV1889" s="942"/>
      <c r="AW1889" s="943"/>
    </row>
    <row r="1890" spans="1:49" ht="14.25" hidden="1" customHeight="1">
      <c r="A1890" s="931"/>
      <c r="B1890" s="919"/>
      <c r="C1890" s="920"/>
      <c r="D1890" s="920"/>
      <c r="E1890" s="920"/>
      <c r="F1890" s="920"/>
      <c r="G1890" s="920"/>
      <c r="H1890" s="920"/>
      <c r="I1890" s="920"/>
      <c r="J1890" s="920"/>
      <c r="K1890" s="920"/>
      <c r="L1890" s="920"/>
      <c r="M1890" s="920"/>
      <c r="N1890" s="920"/>
      <c r="O1890" s="920"/>
      <c r="P1890" s="920"/>
      <c r="Q1890" s="920"/>
      <c r="R1890" s="920"/>
      <c r="S1890" s="920"/>
      <c r="T1890" s="920"/>
      <c r="U1890" s="921"/>
      <c r="V1890" s="919"/>
      <c r="W1890" s="920"/>
      <c r="X1890" s="920"/>
      <c r="Y1890" s="920"/>
      <c r="Z1890" s="920"/>
      <c r="AA1890" s="920"/>
      <c r="AB1890" s="920"/>
      <c r="AC1890" s="920"/>
      <c r="AD1890" s="920"/>
      <c r="AE1890" s="920"/>
      <c r="AF1890" s="920"/>
      <c r="AG1890" s="920"/>
      <c r="AH1890" s="920"/>
      <c r="AI1890" s="920"/>
      <c r="AJ1890" s="920"/>
      <c r="AK1890" s="920"/>
      <c r="AL1890" s="920"/>
      <c r="AM1890" s="920"/>
      <c r="AN1890" s="920"/>
      <c r="AO1890" s="921"/>
      <c r="AP1890" s="946" t="str">
        <f t="array" aca="1" ref="AP1890" ca="1">IF(RepairsPhotoIdentifier266="","",IF(INDIRECT("PropertyInspectionCatagoryPhoto"&amp;RIGHT("0"&amp;RepairsPhotoIdentifier266,2))="","",INDIRECT("PropertyInspectionCatagoryPhoto"&amp;RIGHT("0"&amp;RepairsPhotoIdentifier266,2))))</f>
        <v/>
      </c>
      <c r="AQ1890" s="962"/>
      <c r="AR1890" s="962"/>
      <c r="AS1890" s="962"/>
      <c r="AT1890" s="962"/>
      <c r="AU1890" s="962"/>
      <c r="AV1890" s="962"/>
      <c r="AW1890" s="963"/>
    </row>
    <row r="1891" spans="1:49" ht="14.25" hidden="1" customHeight="1">
      <c r="A1891" s="931">
        <v>267</v>
      </c>
      <c r="B1891" s="913"/>
      <c r="C1891" s="914"/>
      <c r="D1891" s="914"/>
      <c r="E1891" s="914"/>
      <c r="F1891" s="914"/>
      <c r="G1891" s="914"/>
      <c r="H1891" s="914"/>
      <c r="I1891" s="914"/>
      <c r="J1891" s="914"/>
      <c r="K1891" s="914"/>
      <c r="L1891" s="914"/>
      <c r="M1891" s="914"/>
      <c r="N1891" s="914"/>
      <c r="O1891" s="914"/>
      <c r="P1891" s="914"/>
      <c r="Q1891" s="914"/>
      <c r="R1891" s="914"/>
      <c r="S1891" s="914"/>
      <c r="T1891" s="914"/>
      <c r="U1891" s="915"/>
      <c r="V1891" s="913"/>
      <c r="W1891" s="914"/>
      <c r="X1891" s="914"/>
      <c r="Y1891" s="914"/>
      <c r="Z1891" s="914"/>
      <c r="AA1891" s="914"/>
      <c r="AB1891" s="914"/>
      <c r="AC1891" s="914"/>
      <c r="AD1891" s="914"/>
      <c r="AE1891" s="914"/>
      <c r="AF1891" s="914"/>
      <c r="AG1891" s="914"/>
      <c r="AH1891" s="914"/>
      <c r="AI1891" s="914"/>
      <c r="AJ1891" s="914"/>
      <c r="AK1891" s="914"/>
      <c r="AL1891" s="914"/>
      <c r="AM1891" s="914"/>
      <c r="AN1891" s="914"/>
      <c r="AO1891" s="915"/>
      <c r="AP1891" s="450" t="s">
        <v>990</v>
      </c>
      <c r="AQ1891" s="451"/>
      <c r="AR1891" s="451"/>
      <c r="AS1891" s="452"/>
      <c r="AT1891" s="932"/>
      <c r="AU1891" s="933"/>
      <c r="AV1891" s="933"/>
      <c r="AW1891" s="934"/>
    </row>
    <row r="1892" spans="1:49" ht="14.25" hidden="1" customHeight="1">
      <c r="A1892" s="931"/>
      <c r="B1892" s="916"/>
      <c r="C1892" s="917"/>
      <c r="D1892" s="917"/>
      <c r="E1892" s="917"/>
      <c r="F1892" s="917"/>
      <c r="G1892" s="917"/>
      <c r="H1892" s="917"/>
      <c r="I1892" s="917"/>
      <c r="J1892" s="917"/>
      <c r="K1892" s="917"/>
      <c r="L1892" s="917"/>
      <c r="M1892" s="917"/>
      <c r="N1892" s="917"/>
      <c r="O1892" s="917"/>
      <c r="P1892" s="917"/>
      <c r="Q1892" s="917"/>
      <c r="R1892" s="917"/>
      <c r="S1892" s="917"/>
      <c r="T1892" s="917"/>
      <c r="U1892" s="918"/>
      <c r="V1892" s="916"/>
      <c r="W1892" s="917"/>
      <c r="X1892" s="917"/>
      <c r="Y1892" s="917"/>
      <c r="Z1892" s="917"/>
      <c r="AA1892" s="917"/>
      <c r="AB1892" s="917"/>
      <c r="AC1892" s="917"/>
      <c r="AD1892" s="917"/>
      <c r="AE1892" s="917"/>
      <c r="AF1892" s="917"/>
      <c r="AG1892" s="917"/>
      <c r="AH1892" s="917"/>
      <c r="AI1892" s="917"/>
      <c r="AJ1892" s="917"/>
      <c r="AK1892" s="917"/>
      <c r="AL1892" s="917"/>
      <c r="AM1892" s="917"/>
      <c r="AN1892" s="917"/>
      <c r="AO1892" s="918"/>
      <c r="AP1892" s="453" t="s">
        <v>994</v>
      </c>
      <c r="AQ1892" s="262"/>
      <c r="AR1892" s="262"/>
      <c r="AS1892" s="262"/>
      <c r="AT1892" s="910"/>
      <c r="AU1892" s="911"/>
      <c r="AV1892" s="911"/>
      <c r="AW1892" s="912"/>
    </row>
    <row r="1893" spans="1:49" ht="14.25" hidden="1" customHeight="1">
      <c r="A1893" s="931"/>
      <c r="B1893" s="916"/>
      <c r="C1893" s="917"/>
      <c r="D1893" s="917"/>
      <c r="E1893" s="917"/>
      <c r="F1893" s="917"/>
      <c r="G1893" s="917"/>
      <c r="H1893" s="917"/>
      <c r="I1893" s="917"/>
      <c r="J1893" s="917"/>
      <c r="K1893" s="917"/>
      <c r="L1893" s="917"/>
      <c r="M1893" s="917"/>
      <c r="N1893" s="917"/>
      <c r="O1893" s="917"/>
      <c r="P1893" s="917"/>
      <c r="Q1893" s="917"/>
      <c r="R1893" s="917"/>
      <c r="S1893" s="917"/>
      <c r="T1893" s="917"/>
      <c r="U1893" s="918"/>
      <c r="V1893" s="916"/>
      <c r="W1893" s="917"/>
      <c r="X1893" s="917"/>
      <c r="Y1893" s="917"/>
      <c r="Z1893" s="917"/>
      <c r="AA1893" s="917"/>
      <c r="AB1893" s="917"/>
      <c r="AC1893" s="917"/>
      <c r="AD1893" s="917"/>
      <c r="AE1893" s="917"/>
      <c r="AF1893" s="917"/>
      <c r="AG1893" s="917"/>
      <c r="AH1893" s="917"/>
      <c r="AI1893" s="917"/>
      <c r="AJ1893" s="917"/>
      <c r="AK1893" s="917"/>
      <c r="AL1893" s="917"/>
      <c r="AM1893" s="917"/>
      <c r="AN1893" s="917"/>
      <c r="AO1893" s="918"/>
      <c r="AP1893" s="935" t="s">
        <v>992</v>
      </c>
      <c r="AQ1893" s="936"/>
      <c r="AR1893" s="936"/>
      <c r="AS1893" s="937"/>
      <c r="AT1893" s="938"/>
      <c r="AU1893" s="939"/>
      <c r="AV1893" s="939"/>
      <c r="AW1893" s="940"/>
    </row>
    <row r="1894" spans="1:49" ht="14.25" hidden="1" customHeight="1">
      <c r="A1894" s="931"/>
      <c r="B1894" s="916"/>
      <c r="C1894" s="917"/>
      <c r="D1894" s="917"/>
      <c r="E1894" s="917"/>
      <c r="F1894" s="917"/>
      <c r="G1894" s="917"/>
      <c r="H1894" s="917"/>
      <c r="I1894" s="917"/>
      <c r="J1894" s="917"/>
      <c r="K1894" s="917"/>
      <c r="L1894" s="917"/>
      <c r="M1894" s="917"/>
      <c r="N1894" s="917"/>
      <c r="O1894" s="917"/>
      <c r="P1894" s="917"/>
      <c r="Q1894" s="917"/>
      <c r="R1894" s="917"/>
      <c r="S1894" s="917"/>
      <c r="T1894" s="917"/>
      <c r="U1894" s="918"/>
      <c r="V1894" s="916"/>
      <c r="W1894" s="917"/>
      <c r="X1894" s="917"/>
      <c r="Y1894" s="917"/>
      <c r="Z1894" s="917"/>
      <c r="AA1894" s="917"/>
      <c r="AB1894" s="917"/>
      <c r="AC1894" s="917"/>
      <c r="AD1894" s="917"/>
      <c r="AE1894" s="917"/>
      <c r="AF1894" s="917"/>
      <c r="AG1894" s="917"/>
      <c r="AH1894" s="917"/>
      <c r="AI1894" s="917"/>
      <c r="AJ1894" s="917"/>
      <c r="AK1894" s="917"/>
      <c r="AL1894" s="917"/>
      <c r="AM1894" s="917"/>
      <c r="AN1894" s="917"/>
      <c r="AO1894" s="918"/>
      <c r="AP1894" s="935"/>
      <c r="AQ1894" s="936"/>
      <c r="AR1894" s="936"/>
      <c r="AS1894" s="937"/>
      <c r="AT1894" s="941"/>
      <c r="AU1894" s="942"/>
      <c r="AV1894" s="942"/>
      <c r="AW1894" s="943"/>
    </row>
    <row r="1895" spans="1:49" ht="14.25" hidden="1" customHeight="1">
      <c r="A1895" s="931"/>
      <c r="B1895" s="916"/>
      <c r="C1895" s="917"/>
      <c r="D1895" s="917"/>
      <c r="E1895" s="917"/>
      <c r="F1895" s="917"/>
      <c r="G1895" s="917"/>
      <c r="H1895" s="917"/>
      <c r="I1895" s="917"/>
      <c r="J1895" s="917"/>
      <c r="K1895" s="917"/>
      <c r="L1895" s="917"/>
      <c r="M1895" s="917"/>
      <c r="N1895" s="917"/>
      <c r="O1895" s="917"/>
      <c r="P1895" s="917"/>
      <c r="Q1895" s="917"/>
      <c r="R1895" s="917"/>
      <c r="S1895" s="917"/>
      <c r="T1895" s="917"/>
      <c r="U1895" s="918"/>
      <c r="V1895" s="916"/>
      <c r="W1895" s="917"/>
      <c r="X1895" s="917"/>
      <c r="Y1895" s="917"/>
      <c r="Z1895" s="917"/>
      <c r="AA1895" s="917"/>
      <c r="AB1895" s="917"/>
      <c r="AC1895" s="917"/>
      <c r="AD1895" s="917"/>
      <c r="AE1895" s="917"/>
      <c r="AF1895" s="917"/>
      <c r="AG1895" s="917"/>
      <c r="AH1895" s="917"/>
      <c r="AI1895" s="917"/>
      <c r="AJ1895" s="917"/>
      <c r="AK1895" s="917"/>
      <c r="AL1895" s="917"/>
      <c r="AM1895" s="917"/>
      <c r="AN1895" s="917"/>
      <c r="AO1895" s="918"/>
      <c r="AP1895" s="944" t="s">
        <v>993</v>
      </c>
      <c r="AQ1895" s="945"/>
      <c r="AR1895" s="945"/>
      <c r="AS1895" s="945"/>
      <c r="AT1895" s="938"/>
      <c r="AU1895" s="939"/>
      <c r="AV1895" s="939"/>
      <c r="AW1895" s="940"/>
    </row>
    <row r="1896" spans="1:49" ht="14.25" hidden="1" customHeight="1">
      <c r="A1896" s="931"/>
      <c r="B1896" s="916"/>
      <c r="C1896" s="917"/>
      <c r="D1896" s="917"/>
      <c r="E1896" s="917"/>
      <c r="F1896" s="917"/>
      <c r="G1896" s="917"/>
      <c r="H1896" s="917"/>
      <c r="I1896" s="917"/>
      <c r="J1896" s="917"/>
      <c r="K1896" s="917"/>
      <c r="L1896" s="917"/>
      <c r="M1896" s="917"/>
      <c r="N1896" s="917"/>
      <c r="O1896" s="917"/>
      <c r="P1896" s="917"/>
      <c r="Q1896" s="917"/>
      <c r="R1896" s="917"/>
      <c r="S1896" s="917"/>
      <c r="T1896" s="917"/>
      <c r="U1896" s="918"/>
      <c r="V1896" s="916"/>
      <c r="W1896" s="917"/>
      <c r="X1896" s="917"/>
      <c r="Y1896" s="917"/>
      <c r="Z1896" s="917"/>
      <c r="AA1896" s="917"/>
      <c r="AB1896" s="917"/>
      <c r="AC1896" s="917"/>
      <c r="AD1896" s="917"/>
      <c r="AE1896" s="917"/>
      <c r="AF1896" s="917"/>
      <c r="AG1896" s="917"/>
      <c r="AH1896" s="917"/>
      <c r="AI1896" s="917"/>
      <c r="AJ1896" s="917"/>
      <c r="AK1896" s="917"/>
      <c r="AL1896" s="917"/>
      <c r="AM1896" s="917"/>
      <c r="AN1896" s="917"/>
      <c r="AO1896" s="918"/>
      <c r="AP1896" s="944"/>
      <c r="AQ1896" s="945"/>
      <c r="AR1896" s="945"/>
      <c r="AS1896" s="945"/>
      <c r="AT1896" s="941"/>
      <c r="AU1896" s="942"/>
      <c r="AV1896" s="942"/>
      <c r="AW1896" s="943"/>
    </row>
    <row r="1897" spans="1:49" ht="14.25" hidden="1" customHeight="1">
      <c r="A1897" s="931"/>
      <c r="B1897" s="919"/>
      <c r="C1897" s="920"/>
      <c r="D1897" s="920"/>
      <c r="E1897" s="920"/>
      <c r="F1897" s="920"/>
      <c r="G1897" s="920"/>
      <c r="H1897" s="920"/>
      <c r="I1897" s="920"/>
      <c r="J1897" s="920"/>
      <c r="K1897" s="920"/>
      <c r="L1897" s="920"/>
      <c r="M1897" s="920"/>
      <c r="N1897" s="920"/>
      <c r="O1897" s="920"/>
      <c r="P1897" s="920"/>
      <c r="Q1897" s="920"/>
      <c r="R1897" s="920"/>
      <c r="S1897" s="920"/>
      <c r="T1897" s="920"/>
      <c r="U1897" s="921"/>
      <c r="V1897" s="919"/>
      <c r="W1897" s="920"/>
      <c r="X1897" s="920"/>
      <c r="Y1897" s="920"/>
      <c r="Z1897" s="920"/>
      <c r="AA1897" s="920"/>
      <c r="AB1897" s="920"/>
      <c r="AC1897" s="920"/>
      <c r="AD1897" s="920"/>
      <c r="AE1897" s="920"/>
      <c r="AF1897" s="920"/>
      <c r="AG1897" s="920"/>
      <c r="AH1897" s="920"/>
      <c r="AI1897" s="920"/>
      <c r="AJ1897" s="920"/>
      <c r="AK1897" s="920"/>
      <c r="AL1897" s="920"/>
      <c r="AM1897" s="920"/>
      <c r="AN1897" s="920"/>
      <c r="AO1897" s="921"/>
      <c r="AP1897" s="946" t="str">
        <f t="array" aca="1" ref="AP1897" ca="1">IF(RepairsPhotoIdentifier267="","",IF(INDIRECT("PropertyInspectionCatagoryPhoto"&amp;RIGHT("0"&amp;RepairsPhotoIdentifier267,2))="","",INDIRECT("PropertyInspectionCatagoryPhoto"&amp;RIGHT("0"&amp;RepairsPhotoIdentifier267,2))))</f>
        <v/>
      </c>
      <c r="AQ1897" s="962"/>
      <c r="AR1897" s="962"/>
      <c r="AS1897" s="962"/>
      <c r="AT1897" s="962"/>
      <c r="AU1897" s="962"/>
      <c r="AV1897" s="962"/>
      <c r="AW1897" s="963"/>
    </row>
    <row r="1898" spans="1:49" ht="14.25" hidden="1" customHeight="1">
      <c r="A1898" s="931">
        <v>268</v>
      </c>
      <c r="B1898" s="913"/>
      <c r="C1898" s="914"/>
      <c r="D1898" s="914"/>
      <c r="E1898" s="914"/>
      <c r="F1898" s="914"/>
      <c r="G1898" s="914"/>
      <c r="H1898" s="914"/>
      <c r="I1898" s="914"/>
      <c r="J1898" s="914"/>
      <c r="K1898" s="914"/>
      <c r="L1898" s="914"/>
      <c r="M1898" s="914"/>
      <c r="N1898" s="914"/>
      <c r="O1898" s="914"/>
      <c r="P1898" s="914"/>
      <c r="Q1898" s="914"/>
      <c r="R1898" s="914"/>
      <c r="S1898" s="914"/>
      <c r="T1898" s="914"/>
      <c r="U1898" s="915"/>
      <c r="V1898" s="913"/>
      <c r="W1898" s="914"/>
      <c r="X1898" s="914"/>
      <c r="Y1898" s="914"/>
      <c r="Z1898" s="914"/>
      <c r="AA1898" s="914"/>
      <c r="AB1898" s="914"/>
      <c r="AC1898" s="914"/>
      <c r="AD1898" s="914"/>
      <c r="AE1898" s="914"/>
      <c r="AF1898" s="914"/>
      <c r="AG1898" s="914"/>
      <c r="AH1898" s="914"/>
      <c r="AI1898" s="914"/>
      <c r="AJ1898" s="914"/>
      <c r="AK1898" s="914"/>
      <c r="AL1898" s="914"/>
      <c r="AM1898" s="914"/>
      <c r="AN1898" s="914"/>
      <c r="AO1898" s="915"/>
      <c r="AP1898" s="450" t="s">
        <v>990</v>
      </c>
      <c r="AQ1898" s="451"/>
      <c r="AR1898" s="451"/>
      <c r="AS1898" s="452"/>
      <c r="AT1898" s="932"/>
      <c r="AU1898" s="933"/>
      <c r="AV1898" s="933"/>
      <c r="AW1898" s="934"/>
    </row>
    <row r="1899" spans="1:49" ht="14.25" hidden="1" customHeight="1">
      <c r="A1899" s="931"/>
      <c r="B1899" s="916"/>
      <c r="C1899" s="917"/>
      <c r="D1899" s="917"/>
      <c r="E1899" s="917"/>
      <c r="F1899" s="917"/>
      <c r="G1899" s="917"/>
      <c r="H1899" s="917"/>
      <c r="I1899" s="917"/>
      <c r="J1899" s="917"/>
      <c r="K1899" s="917"/>
      <c r="L1899" s="917"/>
      <c r="M1899" s="917"/>
      <c r="N1899" s="917"/>
      <c r="O1899" s="917"/>
      <c r="P1899" s="917"/>
      <c r="Q1899" s="917"/>
      <c r="R1899" s="917"/>
      <c r="S1899" s="917"/>
      <c r="T1899" s="917"/>
      <c r="U1899" s="918"/>
      <c r="V1899" s="916"/>
      <c r="W1899" s="917"/>
      <c r="X1899" s="917"/>
      <c r="Y1899" s="917"/>
      <c r="Z1899" s="917"/>
      <c r="AA1899" s="917"/>
      <c r="AB1899" s="917"/>
      <c r="AC1899" s="917"/>
      <c r="AD1899" s="917"/>
      <c r="AE1899" s="917"/>
      <c r="AF1899" s="917"/>
      <c r="AG1899" s="917"/>
      <c r="AH1899" s="917"/>
      <c r="AI1899" s="917"/>
      <c r="AJ1899" s="917"/>
      <c r="AK1899" s="917"/>
      <c r="AL1899" s="917"/>
      <c r="AM1899" s="917"/>
      <c r="AN1899" s="917"/>
      <c r="AO1899" s="918"/>
      <c r="AP1899" s="453" t="s">
        <v>991</v>
      </c>
      <c r="AQ1899" s="262"/>
      <c r="AR1899" s="262"/>
      <c r="AS1899" s="262"/>
      <c r="AT1899" s="910"/>
      <c r="AU1899" s="911"/>
      <c r="AV1899" s="911"/>
      <c r="AW1899" s="912"/>
    </row>
    <row r="1900" spans="1:49" ht="14.25" hidden="1" customHeight="1">
      <c r="A1900" s="931"/>
      <c r="B1900" s="916"/>
      <c r="C1900" s="917"/>
      <c r="D1900" s="917"/>
      <c r="E1900" s="917"/>
      <c r="F1900" s="917"/>
      <c r="G1900" s="917"/>
      <c r="H1900" s="917"/>
      <c r="I1900" s="917"/>
      <c r="J1900" s="917"/>
      <c r="K1900" s="917"/>
      <c r="L1900" s="917"/>
      <c r="M1900" s="917"/>
      <c r="N1900" s="917"/>
      <c r="O1900" s="917"/>
      <c r="P1900" s="917"/>
      <c r="Q1900" s="917"/>
      <c r="R1900" s="917"/>
      <c r="S1900" s="917"/>
      <c r="T1900" s="917"/>
      <c r="U1900" s="918"/>
      <c r="V1900" s="916"/>
      <c r="W1900" s="917"/>
      <c r="X1900" s="917"/>
      <c r="Y1900" s="917"/>
      <c r="Z1900" s="917"/>
      <c r="AA1900" s="917"/>
      <c r="AB1900" s="917"/>
      <c r="AC1900" s="917"/>
      <c r="AD1900" s="917"/>
      <c r="AE1900" s="917"/>
      <c r="AF1900" s="917"/>
      <c r="AG1900" s="917"/>
      <c r="AH1900" s="917"/>
      <c r="AI1900" s="917"/>
      <c r="AJ1900" s="917"/>
      <c r="AK1900" s="917"/>
      <c r="AL1900" s="917"/>
      <c r="AM1900" s="917"/>
      <c r="AN1900" s="917"/>
      <c r="AO1900" s="918"/>
      <c r="AP1900" s="935" t="s">
        <v>992</v>
      </c>
      <c r="AQ1900" s="936"/>
      <c r="AR1900" s="936"/>
      <c r="AS1900" s="937"/>
      <c r="AT1900" s="938"/>
      <c r="AU1900" s="939"/>
      <c r="AV1900" s="939"/>
      <c r="AW1900" s="940"/>
    </row>
    <row r="1901" spans="1:49" ht="14.25" hidden="1" customHeight="1">
      <c r="A1901" s="931"/>
      <c r="B1901" s="916"/>
      <c r="C1901" s="917"/>
      <c r="D1901" s="917"/>
      <c r="E1901" s="917"/>
      <c r="F1901" s="917"/>
      <c r="G1901" s="917"/>
      <c r="H1901" s="917"/>
      <c r="I1901" s="917"/>
      <c r="J1901" s="917"/>
      <c r="K1901" s="917"/>
      <c r="L1901" s="917"/>
      <c r="M1901" s="917"/>
      <c r="N1901" s="917"/>
      <c r="O1901" s="917"/>
      <c r="P1901" s="917"/>
      <c r="Q1901" s="917"/>
      <c r="R1901" s="917"/>
      <c r="S1901" s="917"/>
      <c r="T1901" s="917"/>
      <c r="U1901" s="918"/>
      <c r="V1901" s="916"/>
      <c r="W1901" s="917"/>
      <c r="X1901" s="917"/>
      <c r="Y1901" s="917"/>
      <c r="Z1901" s="917"/>
      <c r="AA1901" s="917"/>
      <c r="AB1901" s="917"/>
      <c r="AC1901" s="917"/>
      <c r="AD1901" s="917"/>
      <c r="AE1901" s="917"/>
      <c r="AF1901" s="917"/>
      <c r="AG1901" s="917"/>
      <c r="AH1901" s="917"/>
      <c r="AI1901" s="917"/>
      <c r="AJ1901" s="917"/>
      <c r="AK1901" s="917"/>
      <c r="AL1901" s="917"/>
      <c r="AM1901" s="917"/>
      <c r="AN1901" s="917"/>
      <c r="AO1901" s="918"/>
      <c r="AP1901" s="935"/>
      <c r="AQ1901" s="936"/>
      <c r="AR1901" s="936"/>
      <c r="AS1901" s="937"/>
      <c r="AT1901" s="941"/>
      <c r="AU1901" s="942"/>
      <c r="AV1901" s="942"/>
      <c r="AW1901" s="943"/>
    </row>
    <row r="1902" spans="1:49" ht="14.25" hidden="1" customHeight="1">
      <c r="A1902" s="931"/>
      <c r="B1902" s="916"/>
      <c r="C1902" s="917"/>
      <c r="D1902" s="917"/>
      <c r="E1902" s="917"/>
      <c r="F1902" s="917"/>
      <c r="G1902" s="917"/>
      <c r="H1902" s="917"/>
      <c r="I1902" s="917"/>
      <c r="J1902" s="917"/>
      <c r="K1902" s="917"/>
      <c r="L1902" s="917"/>
      <c r="M1902" s="917"/>
      <c r="N1902" s="917"/>
      <c r="O1902" s="917"/>
      <c r="P1902" s="917"/>
      <c r="Q1902" s="917"/>
      <c r="R1902" s="917"/>
      <c r="S1902" s="917"/>
      <c r="T1902" s="917"/>
      <c r="U1902" s="918"/>
      <c r="V1902" s="916"/>
      <c r="W1902" s="917"/>
      <c r="X1902" s="917"/>
      <c r="Y1902" s="917"/>
      <c r="Z1902" s="917"/>
      <c r="AA1902" s="917"/>
      <c r="AB1902" s="917"/>
      <c r="AC1902" s="917"/>
      <c r="AD1902" s="917"/>
      <c r="AE1902" s="917"/>
      <c r="AF1902" s="917"/>
      <c r="AG1902" s="917"/>
      <c r="AH1902" s="917"/>
      <c r="AI1902" s="917"/>
      <c r="AJ1902" s="917"/>
      <c r="AK1902" s="917"/>
      <c r="AL1902" s="917"/>
      <c r="AM1902" s="917"/>
      <c r="AN1902" s="917"/>
      <c r="AO1902" s="918"/>
      <c r="AP1902" s="944" t="s">
        <v>993</v>
      </c>
      <c r="AQ1902" s="945"/>
      <c r="AR1902" s="945"/>
      <c r="AS1902" s="945"/>
      <c r="AT1902" s="938"/>
      <c r="AU1902" s="939"/>
      <c r="AV1902" s="939"/>
      <c r="AW1902" s="940"/>
    </row>
    <row r="1903" spans="1:49" ht="14.25" hidden="1" customHeight="1">
      <c r="A1903" s="931"/>
      <c r="B1903" s="916"/>
      <c r="C1903" s="917"/>
      <c r="D1903" s="917"/>
      <c r="E1903" s="917"/>
      <c r="F1903" s="917"/>
      <c r="G1903" s="917"/>
      <c r="H1903" s="917"/>
      <c r="I1903" s="917"/>
      <c r="J1903" s="917"/>
      <c r="K1903" s="917"/>
      <c r="L1903" s="917"/>
      <c r="M1903" s="917"/>
      <c r="N1903" s="917"/>
      <c r="O1903" s="917"/>
      <c r="P1903" s="917"/>
      <c r="Q1903" s="917"/>
      <c r="R1903" s="917"/>
      <c r="S1903" s="917"/>
      <c r="T1903" s="917"/>
      <c r="U1903" s="918"/>
      <c r="V1903" s="916"/>
      <c r="W1903" s="917"/>
      <c r="X1903" s="917"/>
      <c r="Y1903" s="917"/>
      <c r="Z1903" s="917"/>
      <c r="AA1903" s="917"/>
      <c r="AB1903" s="917"/>
      <c r="AC1903" s="917"/>
      <c r="AD1903" s="917"/>
      <c r="AE1903" s="917"/>
      <c r="AF1903" s="917"/>
      <c r="AG1903" s="917"/>
      <c r="AH1903" s="917"/>
      <c r="AI1903" s="917"/>
      <c r="AJ1903" s="917"/>
      <c r="AK1903" s="917"/>
      <c r="AL1903" s="917"/>
      <c r="AM1903" s="917"/>
      <c r="AN1903" s="917"/>
      <c r="AO1903" s="918"/>
      <c r="AP1903" s="944"/>
      <c r="AQ1903" s="945"/>
      <c r="AR1903" s="945"/>
      <c r="AS1903" s="945"/>
      <c r="AT1903" s="941"/>
      <c r="AU1903" s="942"/>
      <c r="AV1903" s="942"/>
      <c r="AW1903" s="943"/>
    </row>
    <row r="1904" spans="1:49" ht="14.25" hidden="1" customHeight="1">
      <c r="A1904" s="931"/>
      <c r="B1904" s="919"/>
      <c r="C1904" s="920"/>
      <c r="D1904" s="920"/>
      <c r="E1904" s="920"/>
      <c r="F1904" s="920"/>
      <c r="G1904" s="920"/>
      <c r="H1904" s="920"/>
      <c r="I1904" s="920"/>
      <c r="J1904" s="920"/>
      <c r="K1904" s="920"/>
      <c r="L1904" s="920"/>
      <c r="M1904" s="920"/>
      <c r="N1904" s="920"/>
      <c r="O1904" s="920"/>
      <c r="P1904" s="920"/>
      <c r="Q1904" s="920"/>
      <c r="R1904" s="920"/>
      <c r="S1904" s="920"/>
      <c r="T1904" s="920"/>
      <c r="U1904" s="921"/>
      <c r="V1904" s="919"/>
      <c r="W1904" s="920"/>
      <c r="X1904" s="920"/>
      <c r="Y1904" s="920"/>
      <c r="Z1904" s="920"/>
      <c r="AA1904" s="920"/>
      <c r="AB1904" s="920"/>
      <c r="AC1904" s="920"/>
      <c r="AD1904" s="920"/>
      <c r="AE1904" s="920"/>
      <c r="AF1904" s="920"/>
      <c r="AG1904" s="920"/>
      <c r="AH1904" s="920"/>
      <c r="AI1904" s="920"/>
      <c r="AJ1904" s="920"/>
      <c r="AK1904" s="920"/>
      <c r="AL1904" s="920"/>
      <c r="AM1904" s="920"/>
      <c r="AN1904" s="920"/>
      <c r="AO1904" s="921"/>
      <c r="AP1904" s="946" t="str">
        <f t="array" aca="1" ref="AP1904" ca="1">IF(RepairsPhotoIdentifier268="","",IF(INDIRECT("PropertyInspectionCatagoryPhoto"&amp;RIGHT("0"&amp;RepairsPhotoIdentifier268,2))="","",INDIRECT("PropertyInspectionCatagoryPhoto"&amp;RIGHT("0"&amp;RepairsPhotoIdentifier268,2))))</f>
        <v/>
      </c>
      <c r="AQ1904" s="962"/>
      <c r="AR1904" s="962"/>
      <c r="AS1904" s="962"/>
      <c r="AT1904" s="962"/>
      <c r="AU1904" s="962"/>
      <c r="AV1904" s="962"/>
      <c r="AW1904" s="963"/>
    </row>
    <row r="1905" spans="1:49" ht="14.25" hidden="1" customHeight="1">
      <c r="A1905" s="931">
        <v>269</v>
      </c>
      <c r="B1905" s="913"/>
      <c r="C1905" s="914"/>
      <c r="D1905" s="914"/>
      <c r="E1905" s="914"/>
      <c r="F1905" s="914"/>
      <c r="G1905" s="914"/>
      <c r="H1905" s="914"/>
      <c r="I1905" s="914"/>
      <c r="J1905" s="914"/>
      <c r="K1905" s="914"/>
      <c r="L1905" s="914"/>
      <c r="M1905" s="914"/>
      <c r="N1905" s="914"/>
      <c r="O1905" s="914"/>
      <c r="P1905" s="914"/>
      <c r="Q1905" s="914"/>
      <c r="R1905" s="914"/>
      <c r="S1905" s="914"/>
      <c r="T1905" s="914"/>
      <c r="U1905" s="915"/>
      <c r="V1905" s="913"/>
      <c r="W1905" s="914"/>
      <c r="X1905" s="914"/>
      <c r="Y1905" s="914"/>
      <c r="Z1905" s="914"/>
      <c r="AA1905" s="914"/>
      <c r="AB1905" s="914"/>
      <c r="AC1905" s="914"/>
      <c r="AD1905" s="914"/>
      <c r="AE1905" s="914"/>
      <c r="AF1905" s="914"/>
      <c r="AG1905" s="914"/>
      <c r="AH1905" s="914"/>
      <c r="AI1905" s="914"/>
      <c r="AJ1905" s="914"/>
      <c r="AK1905" s="914"/>
      <c r="AL1905" s="914"/>
      <c r="AM1905" s="914"/>
      <c r="AN1905" s="914"/>
      <c r="AO1905" s="915"/>
      <c r="AP1905" s="450" t="s">
        <v>990</v>
      </c>
      <c r="AQ1905" s="451"/>
      <c r="AR1905" s="451"/>
      <c r="AS1905" s="452"/>
      <c r="AT1905" s="932"/>
      <c r="AU1905" s="933"/>
      <c r="AV1905" s="933"/>
      <c r="AW1905" s="934"/>
    </row>
    <row r="1906" spans="1:49" ht="14.25" hidden="1" customHeight="1">
      <c r="A1906" s="931"/>
      <c r="B1906" s="916"/>
      <c r="C1906" s="917"/>
      <c r="D1906" s="917"/>
      <c r="E1906" s="917"/>
      <c r="F1906" s="917"/>
      <c r="G1906" s="917"/>
      <c r="H1906" s="917"/>
      <c r="I1906" s="917"/>
      <c r="J1906" s="917"/>
      <c r="K1906" s="917"/>
      <c r="L1906" s="917"/>
      <c r="M1906" s="917"/>
      <c r="N1906" s="917"/>
      <c r="O1906" s="917"/>
      <c r="P1906" s="917"/>
      <c r="Q1906" s="917"/>
      <c r="R1906" s="917"/>
      <c r="S1906" s="917"/>
      <c r="T1906" s="917"/>
      <c r="U1906" s="918"/>
      <c r="V1906" s="916"/>
      <c r="W1906" s="917"/>
      <c r="X1906" s="917"/>
      <c r="Y1906" s="917"/>
      <c r="Z1906" s="917"/>
      <c r="AA1906" s="917"/>
      <c r="AB1906" s="917"/>
      <c r="AC1906" s="917"/>
      <c r="AD1906" s="917"/>
      <c r="AE1906" s="917"/>
      <c r="AF1906" s="917"/>
      <c r="AG1906" s="917"/>
      <c r="AH1906" s="917"/>
      <c r="AI1906" s="917"/>
      <c r="AJ1906" s="917"/>
      <c r="AK1906" s="917"/>
      <c r="AL1906" s="917"/>
      <c r="AM1906" s="917"/>
      <c r="AN1906" s="917"/>
      <c r="AO1906" s="918"/>
      <c r="AP1906" s="453" t="s">
        <v>994</v>
      </c>
      <c r="AQ1906" s="262"/>
      <c r="AR1906" s="262"/>
      <c r="AS1906" s="262"/>
      <c r="AT1906" s="910"/>
      <c r="AU1906" s="911"/>
      <c r="AV1906" s="911"/>
      <c r="AW1906" s="912"/>
    </row>
    <row r="1907" spans="1:49" ht="14.25" hidden="1" customHeight="1">
      <c r="A1907" s="931"/>
      <c r="B1907" s="916"/>
      <c r="C1907" s="917"/>
      <c r="D1907" s="917"/>
      <c r="E1907" s="917"/>
      <c r="F1907" s="917"/>
      <c r="G1907" s="917"/>
      <c r="H1907" s="917"/>
      <c r="I1907" s="917"/>
      <c r="J1907" s="917"/>
      <c r="K1907" s="917"/>
      <c r="L1907" s="917"/>
      <c r="M1907" s="917"/>
      <c r="N1907" s="917"/>
      <c r="O1907" s="917"/>
      <c r="P1907" s="917"/>
      <c r="Q1907" s="917"/>
      <c r="R1907" s="917"/>
      <c r="S1907" s="917"/>
      <c r="T1907" s="917"/>
      <c r="U1907" s="918"/>
      <c r="V1907" s="916"/>
      <c r="W1907" s="917"/>
      <c r="X1907" s="917"/>
      <c r="Y1907" s="917"/>
      <c r="Z1907" s="917"/>
      <c r="AA1907" s="917"/>
      <c r="AB1907" s="917"/>
      <c r="AC1907" s="917"/>
      <c r="AD1907" s="917"/>
      <c r="AE1907" s="917"/>
      <c r="AF1907" s="917"/>
      <c r="AG1907" s="917"/>
      <c r="AH1907" s="917"/>
      <c r="AI1907" s="917"/>
      <c r="AJ1907" s="917"/>
      <c r="AK1907" s="917"/>
      <c r="AL1907" s="917"/>
      <c r="AM1907" s="917"/>
      <c r="AN1907" s="917"/>
      <c r="AO1907" s="918"/>
      <c r="AP1907" s="935" t="s">
        <v>992</v>
      </c>
      <c r="AQ1907" s="936"/>
      <c r="AR1907" s="936"/>
      <c r="AS1907" s="937"/>
      <c r="AT1907" s="938"/>
      <c r="AU1907" s="939"/>
      <c r="AV1907" s="939"/>
      <c r="AW1907" s="940"/>
    </row>
    <row r="1908" spans="1:49" ht="14.25" hidden="1" customHeight="1">
      <c r="A1908" s="931"/>
      <c r="B1908" s="916"/>
      <c r="C1908" s="917"/>
      <c r="D1908" s="917"/>
      <c r="E1908" s="917"/>
      <c r="F1908" s="917"/>
      <c r="G1908" s="917"/>
      <c r="H1908" s="917"/>
      <c r="I1908" s="917"/>
      <c r="J1908" s="917"/>
      <c r="K1908" s="917"/>
      <c r="L1908" s="917"/>
      <c r="M1908" s="917"/>
      <c r="N1908" s="917"/>
      <c r="O1908" s="917"/>
      <c r="P1908" s="917"/>
      <c r="Q1908" s="917"/>
      <c r="R1908" s="917"/>
      <c r="S1908" s="917"/>
      <c r="T1908" s="917"/>
      <c r="U1908" s="918"/>
      <c r="V1908" s="916"/>
      <c r="W1908" s="917"/>
      <c r="X1908" s="917"/>
      <c r="Y1908" s="917"/>
      <c r="Z1908" s="917"/>
      <c r="AA1908" s="917"/>
      <c r="AB1908" s="917"/>
      <c r="AC1908" s="917"/>
      <c r="AD1908" s="917"/>
      <c r="AE1908" s="917"/>
      <c r="AF1908" s="917"/>
      <c r="AG1908" s="917"/>
      <c r="AH1908" s="917"/>
      <c r="AI1908" s="917"/>
      <c r="AJ1908" s="917"/>
      <c r="AK1908" s="917"/>
      <c r="AL1908" s="917"/>
      <c r="AM1908" s="917"/>
      <c r="AN1908" s="917"/>
      <c r="AO1908" s="918"/>
      <c r="AP1908" s="935"/>
      <c r="AQ1908" s="936"/>
      <c r="AR1908" s="936"/>
      <c r="AS1908" s="937"/>
      <c r="AT1908" s="941"/>
      <c r="AU1908" s="942"/>
      <c r="AV1908" s="942"/>
      <c r="AW1908" s="943"/>
    </row>
    <row r="1909" spans="1:49" ht="14.25" hidden="1" customHeight="1">
      <c r="A1909" s="931"/>
      <c r="B1909" s="916"/>
      <c r="C1909" s="917"/>
      <c r="D1909" s="917"/>
      <c r="E1909" s="917"/>
      <c r="F1909" s="917"/>
      <c r="G1909" s="917"/>
      <c r="H1909" s="917"/>
      <c r="I1909" s="917"/>
      <c r="J1909" s="917"/>
      <c r="K1909" s="917"/>
      <c r="L1909" s="917"/>
      <c r="M1909" s="917"/>
      <c r="N1909" s="917"/>
      <c r="O1909" s="917"/>
      <c r="P1909" s="917"/>
      <c r="Q1909" s="917"/>
      <c r="R1909" s="917"/>
      <c r="S1909" s="917"/>
      <c r="T1909" s="917"/>
      <c r="U1909" s="918"/>
      <c r="V1909" s="916"/>
      <c r="W1909" s="917"/>
      <c r="X1909" s="917"/>
      <c r="Y1909" s="917"/>
      <c r="Z1909" s="917"/>
      <c r="AA1909" s="917"/>
      <c r="AB1909" s="917"/>
      <c r="AC1909" s="917"/>
      <c r="AD1909" s="917"/>
      <c r="AE1909" s="917"/>
      <c r="AF1909" s="917"/>
      <c r="AG1909" s="917"/>
      <c r="AH1909" s="917"/>
      <c r="AI1909" s="917"/>
      <c r="AJ1909" s="917"/>
      <c r="AK1909" s="917"/>
      <c r="AL1909" s="917"/>
      <c r="AM1909" s="917"/>
      <c r="AN1909" s="917"/>
      <c r="AO1909" s="918"/>
      <c r="AP1909" s="944" t="s">
        <v>993</v>
      </c>
      <c r="AQ1909" s="945"/>
      <c r="AR1909" s="945"/>
      <c r="AS1909" s="945"/>
      <c r="AT1909" s="938"/>
      <c r="AU1909" s="939"/>
      <c r="AV1909" s="939"/>
      <c r="AW1909" s="940"/>
    </row>
    <row r="1910" spans="1:49" ht="14.25" hidden="1" customHeight="1">
      <c r="A1910" s="931"/>
      <c r="B1910" s="916"/>
      <c r="C1910" s="917"/>
      <c r="D1910" s="917"/>
      <c r="E1910" s="917"/>
      <c r="F1910" s="917"/>
      <c r="G1910" s="917"/>
      <c r="H1910" s="917"/>
      <c r="I1910" s="917"/>
      <c r="J1910" s="917"/>
      <c r="K1910" s="917"/>
      <c r="L1910" s="917"/>
      <c r="M1910" s="917"/>
      <c r="N1910" s="917"/>
      <c r="O1910" s="917"/>
      <c r="P1910" s="917"/>
      <c r="Q1910" s="917"/>
      <c r="R1910" s="917"/>
      <c r="S1910" s="917"/>
      <c r="T1910" s="917"/>
      <c r="U1910" s="918"/>
      <c r="V1910" s="916"/>
      <c r="W1910" s="917"/>
      <c r="X1910" s="917"/>
      <c r="Y1910" s="917"/>
      <c r="Z1910" s="917"/>
      <c r="AA1910" s="917"/>
      <c r="AB1910" s="917"/>
      <c r="AC1910" s="917"/>
      <c r="AD1910" s="917"/>
      <c r="AE1910" s="917"/>
      <c r="AF1910" s="917"/>
      <c r="AG1910" s="917"/>
      <c r="AH1910" s="917"/>
      <c r="AI1910" s="917"/>
      <c r="AJ1910" s="917"/>
      <c r="AK1910" s="917"/>
      <c r="AL1910" s="917"/>
      <c r="AM1910" s="917"/>
      <c r="AN1910" s="917"/>
      <c r="AO1910" s="918"/>
      <c r="AP1910" s="944"/>
      <c r="AQ1910" s="945"/>
      <c r="AR1910" s="945"/>
      <c r="AS1910" s="945"/>
      <c r="AT1910" s="941"/>
      <c r="AU1910" s="942"/>
      <c r="AV1910" s="942"/>
      <c r="AW1910" s="943"/>
    </row>
    <row r="1911" spans="1:49" ht="14.25" hidden="1" customHeight="1">
      <c r="A1911" s="931"/>
      <c r="B1911" s="919"/>
      <c r="C1911" s="920"/>
      <c r="D1911" s="920"/>
      <c r="E1911" s="920"/>
      <c r="F1911" s="920"/>
      <c r="G1911" s="920"/>
      <c r="H1911" s="920"/>
      <c r="I1911" s="920"/>
      <c r="J1911" s="920"/>
      <c r="K1911" s="920"/>
      <c r="L1911" s="920"/>
      <c r="M1911" s="920"/>
      <c r="N1911" s="920"/>
      <c r="O1911" s="920"/>
      <c r="P1911" s="920"/>
      <c r="Q1911" s="920"/>
      <c r="R1911" s="920"/>
      <c r="S1911" s="920"/>
      <c r="T1911" s="920"/>
      <c r="U1911" s="921"/>
      <c r="V1911" s="919"/>
      <c r="W1911" s="920"/>
      <c r="X1911" s="920"/>
      <c r="Y1911" s="920"/>
      <c r="Z1911" s="920"/>
      <c r="AA1911" s="920"/>
      <c r="AB1911" s="920"/>
      <c r="AC1911" s="920"/>
      <c r="AD1911" s="920"/>
      <c r="AE1911" s="920"/>
      <c r="AF1911" s="920"/>
      <c r="AG1911" s="920"/>
      <c r="AH1911" s="920"/>
      <c r="AI1911" s="920"/>
      <c r="AJ1911" s="920"/>
      <c r="AK1911" s="920"/>
      <c r="AL1911" s="920"/>
      <c r="AM1911" s="920"/>
      <c r="AN1911" s="920"/>
      <c r="AO1911" s="921"/>
      <c r="AP1911" s="946" t="str">
        <f t="array" aca="1" ref="AP1911" ca="1">IF(RepairsPhotoIdentifier269="","",IF(INDIRECT("PropertyInspectionCatagoryPhoto"&amp;RIGHT("0"&amp;RepairsPhotoIdentifier269,2))="","",INDIRECT("PropertyInspectionCatagoryPhoto"&amp;RIGHT("0"&amp;RepairsPhotoIdentifier269,2))))</f>
        <v/>
      </c>
      <c r="AQ1911" s="962"/>
      <c r="AR1911" s="962"/>
      <c r="AS1911" s="962"/>
      <c r="AT1911" s="962"/>
      <c r="AU1911" s="962"/>
      <c r="AV1911" s="962"/>
      <c r="AW1911" s="963"/>
    </row>
    <row r="1912" spans="1:49" ht="14.25" hidden="1" customHeight="1">
      <c r="A1912" s="931">
        <v>270</v>
      </c>
      <c r="B1912" s="913"/>
      <c r="C1912" s="914"/>
      <c r="D1912" s="914"/>
      <c r="E1912" s="914"/>
      <c r="F1912" s="914"/>
      <c r="G1912" s="914"/>
      <c r="H1912" s="914"/>
      <c r="I1912" s="914"/>
      <c r="J1912" s="914"/>
      <c r="K1912" s="914"/>
      <c r="L1912" s="914"/>
      <c r="M1912" s="914"/>
      <c r="N1912" s="914"/>
      <c r="O1912" s="914"/>
      <c r="P1912" s="914"/>
      <c r="Q1912" s="914"/>
      <c r="R1912" s="914"/>
      <c r="S1912" s="914"/>
      <c r="T1912" s="914"/>
      <c r="U1912" s="915"/>
      <c r="V1912" s="913"/>
      <c r="W1912" s="914"/>
      <c r="X1912" s="914"/>
      <c r="Y1912" s="914"/>
      <c r="Z1912" s="914"/>
      <c r="AA1912" s="914"/>
      <c r="AB1912" s="914"/>
      <c r="AC1912" s="914"/>
      <c r="AD1912" s="914"/>
      <c r="AE1912" s="914"/>
      <c r="AF1912" s="914"/>
      <c r="AG1912" s="914"/>
      <c r="AH1912" s="914"/>
      <c r="AI1912" s="914"/>
      <c r="AJ1912" s="914"/>
      <c r="AK1912" s="914"/>
      <c r="AL1912" s="914"/>
      <c r="AM1912" s="914"/>
      <c r="AN1912" s="914"/>
      <c r="AO1912" s="915"/>
      <c r="AP1912" s="450" t="s">
        <v>990</v>
      </c>
      <c r="AQ1912" s="451"/>
      <c r="AR1912" s="451"/>
      <c r="AS1912" s="452"/>
      <c r="AT1912" s="932"/>
      <c r="AU1912" s="933"/>
      <c r="AV1912" s="933"/>
      <c r="AW1912" s="934"/>
    </row>
    <row r="1913" spans="1:49" ht="14.25" hidden="1" customHeight="1">
      <c r="A1913" s="931"/>
      <c r="B1913" s="916"/>
      <c r="C1913" s="917"/>
      <c r="D1913" s="917"/>
      <c r="E1913" s="917"/>
      <c r="F1913" s="917"/>
      <c r="G1913" s="917"/>
      <c r="H1913" s="917"/>
      <c r="I1913" s="917"/>
      <c r="J1913" s="917"/>
      <c r="K1913" s="917"/>
      <c r="L1913" s="917"/>
      <c r="M1913" s="917"/>
      <c r="N1913" s="917"/>
      <c r="O1913" s="917"/>
      <c r="P1913" s="917"/>
      <c r="Q1913" s="917"/>
      <c r="R1913" s="917"/>
      <c r="S1913" s="917"/>
      <c r="T1913" s="917"/>
      <c r="U1913" s="918"/>
      <c r="V1913" s="916"/>
      <c r="W1913" s="917"/>
      <c r="X1913" s="917"/>
      <c r="Y1913" s="917"/>
      <c r="Z1913" s="917"/>
      <c r="AA1913" s="917"/>
      <c r="AB1913" s="917"/>
      <c r="AC1913" s="917"/>
      <c r="AD1913" s="917"/>
      <c r="AE1913" s="917"/>
      <c r="AF1913" s="917"/>
      <c r="AG1913" s="917"/>
      <c r="AH1913" s="917"/>
      <c r="AI1913" s="917"/>
      <c r="AJ1913" s="917"/>
      <c r="AK1913" s="917"/>
      <c r="AL1913" s="917"/>
      <c r="AM1913" s="917"/>
      <c r="AN1913" s="917"/>
      <c r="AO1913" s="918"/>
      <c r="AP1913" s="453" t="s">
        <v>991</v>
      </c>
      <c r="AQ1913" s="262"/>
      <c r="AR1913" s="262"/>
      <c r="AS1913" s="262"/>
      <c r="AT1913" s="910"/>
      <c r="AU1913" s="911"/>
      <c r="AV1913" s="911"/>
      <c r="AW1913" s="912"/>
    </row>
    <row r="1914" spans="1:49" ht="14.25" hidden="1" customHeight="1">
      <c r="A1914" s="931"/>
      <c r="B1914" s="916"/>
      <c r="C1914" s="917"/>
      <c r="D1914" s="917"/>
      <c r="E1914" s="917"/>
      <c r="F1914" s="917"/>
      <c r="G1914" s="917"/>
      <c r="H1914" s="917"/>
      <c r="I1914" s="917"/>
      <c r="J1914" s="917"/>
      <c r="K1914" s="917"/>
      <c r="L1914" s="917"/>
      <c r="M1914" s="917"/>
      <c r="N1914" s="917"/>
      <c r="O1914" s="917"/>
      <c r="P1914" s="917"/>
      <c r="Q1914" s="917"/>
      <c r="R1914" s="917"/>
      <c r="S1914" s="917"/>
      <c r="T1914" s="917"/>
      <c r="U1914" s="918"/>
      <c r="V1914" s="916"/>
      <c r="W1914" s="917"/>
      <c r="X1914" s="917"/>
      <c r="Y1914" s="917"/>
      <c r="Z1914" s="917"/>
      <c r="AA1914" s="917"/>
      <c r="AB1914" s="917"/>
      <c r="AC1914" s="917"/>
      <c r="AD1914" s="917"/>
      <c r="AE1914" s="917"/>
      <c r="AF1914" s="917"/>
      <c r="AG1914" s="917"/>
      <c r="AH1914" s="917"/>
      <c r="AI1914" s="917"/>
      <c r="AJ1914" s="917"/>
      <c r="AK1914" s="917"/>
      <c r="AL1914" s="917"/>
      <c r="AM1914" s="917"/>
      <c r="AN1914" s="917"/>
      <c r="AO1914" s="918"/>
      <c r="AP1914" s="935" t="s">
        <v>992</v>
      </c>
      <c r="AQ1914" s="936"/>
      <c r="AR1914" s="936"/>
      <c r="AS1914" s="937"/>
      <c r="AT1914" s="938"/>
      <c r="AU1914" s="939"/>
      <c r="AV1914" s="939"/>
      <c r="AW1914" s="940"/>
    </row>
    <row r="1915" spans="1:49" ht="14.25" hidden="1" customHeight="1">
      <c r="A1915" s="931"/>
      <c r="B1915" s="916"/>
      <c r="C1915" s="917"/>
      <c r="D1915" s="917"/>
      <c r="E1915" s="917"/>
      <c r="F1915" s="917"/>
      <c r="G1915" s="917"/>
      <c r="H1915" s="917"/>
      <c r="I1915" s="917"/>
      <c r="J1915" s="917"/>
      <c r="K1915" s="917"/>
      <c r="L1915" s="917"/>
      <c r="M1915" s="917"/>
      <c r="N1915" s="917"/>
      <c r="O1915" s="917"/>
      <c r="P1915" s="917"/>
      <c r="Q1915" s="917"/>
      <c r="R1915" s="917"/>
      <c r="S1915" s="917"/>
      <c r="T1915" s="917"/>
      <c r="U1915" s="918"/>
      <c r="V1915" s="916"/>
      <c r="W1915" s="917"/>
      <c r="X1915" s="917"/>
      <c r="Y1915" s="917"/>
      <c r="Z1915" s="917"/>
      <c r="AA1915" s="917"/>
      <c r="AB1915" s="917"/>
      <c r="AC1915" s="917"/>
      <c r="AD1915" s="917"/>
      <c r="AE1915" s="917"/>
      <c r="AF1915" s="917"/>
      <c r="AG1915" s="917"/>
      <c r="AH1915" s="917"/>
      <c r="AI1915" s="917"/>
      <c r="AJ1915" s="917"/>
      <c r="AK1915" s="917"/>
      <c r="AL1915" s="917"/>
      <c r="AM1915" s="917"/>
      <c r="AN1915" s="917"/>
      <c r="AO1915" s="918"/>
      <c r="AP1915" s="935"/>
      <c r="AQ1915" s="936"/>
      <c r="AR1915" s="936"/>
      <c r="AS1915" s="937"/>
      <c r="AT1915" s="941"/>
      <c r="AU1915" s="942"/>
      <c r="AV1915" s="942"/>
      <c r="AW1915" s="943"/>
    </row>
    <row r="1916" spans="1:49" ht="14.25" hidden="1" customHeight="1">
      <c r="A1916" s="931"/>
      <c r="B1916" s="916"/>
      <c r="C1916" s="917"/>
      <c r="D1916" s="917"/>
      <c r="E1916" s="917"/>
      <c r="F1916" s="917"/>
      <c r="G1916" s="917"/>
      <c r="H1916" s="917"/>
      <c r="I1916" s="917"/>
      <c r="J1916" s="917"/>
      <c r="K1916" s="917"/>
      <c r="L1916" s="917"/>
      <c r="M1916" s="917"/>
      <c r="N1916" s="917"/>
      <c r="O1916" s="917"/>
      <c r="P1916" s="917"/>
      <c r="Q1916" s="917"/>
      <c r="R1916" s="917"/>
      <c r="S1916" s="917"/>
      <c r="T1916" s="917"/>
      <c r="U1916" s="918"/>
      <c r="V1916" s="916"/>
      <c r="W1916" s="917"/>
      <c r="X1916" s="917"/>
      <c r="Y1916" s="917"/>
      <c r="Z1916" s="917"/>
      <c r="AA1916" s="917"/>
      <c r="AB1916" s="917"/>
      <c r="AC1916" s="917"/>
      <c r="AD1916" s="917"/>
      <c r="AE1916" s="917"/>
      <c r="AF1916" s="917"/>
      <c r="AG1916" s="917"/>
      <c r="AH1916" s="917"/>
      <c r="AI1916" s="917"/>
      <c r="AJ1916" s="917"/>
      <c r="AK1916" s="917"/>
      <c r="AL1916" s="917"/>
      <c r="AM1916" s="917"/>
      <c r="AN1916" s="917"/>
      <c r="AO1916" s="918"/>
      <c r="AP1916" s="944" t="s">
        <v>993</v>
      </c>
      <c r="AQ1916" s="945"/>
      <c r="AR1916" s="945"/>
      <c r="AS1916" s="945"/>
      <c r="AT1916" s="938"/>
      <c r="AU1916" s="939"/>
      <c r="AV1916" s="939"/>
      <c r="AW1916" s="940"/>
    </row>
    <row r="1917" spans="1:49" ht="14.25" hidden="1" customHeight="1">
      <c r="A1917" s="931"/>
      <c r="B1917" s="916"/>
      <c r="C1917" s="917"/>
      <c r="D1917" s="917"/>
      <c r="E1917" s="917"/>
      <c r="F1917" s="917"/>
      <c r="G1917" s="917"/>
      <c r="H1917" s="917"/>
      <c r="I1917" s="917"/>
      <c r="J1917" s="917"/>
      <c r="K1917" s="917"/>
      <c r="L1917" s="917"/>
      <c r="M1917" s="917"/>
      <c r="N1917" s="917"/>
      <c r="O1917" s="917"/>
      <c r="P1917" s="917"/>
      <c r="Q1917" s="917"/>
      <c r="R1917" s="917"/>
      <c r="S1917" s="917"/>
      <c r="T1917" s="917"/>
      <c r="U1917" s="918"/>
      <c r="V1917" s="916"/>
      <c r="W1917" s="917"/>
      <c r="X1917" s="917"/>
      <c r="Y1917" s="917"/>
      <c r="Z1917" s="917"/>
      <c r="AA1917" s="917"/>
      <c r="AB1917" s="917"/>
      <c r="AC1917" s="917"/>
      <c r="AD1917" s="917"/>
      <c r="AE1917" s="917"/>
      <c r="AF1917" s="917"/>
      <c r="AG1917" s="917"/>
      <c r="AH1917" s="917"/>
      <c r="AI1917" s="917"/>
      <c r="AJ1917" s="917"/>
      <c r="AK1917" s="917"/>
      <c r="AL1917" s="917"/>
      <c r="AM1917" s="917"/>
      <c r="AN1917" s="917"/>
      <c r="AO1917" s="918"/>
      <c r="AP1917" s="944"/>
      <c r="AQ1917" s="945"/>
      <c r="AR1917" s="945"/>
      <c r="AS1917" s="945"/>
      <c r="AT1917" s="941"/>
      <c r="AU1917" s="942"/>
      <c r="AV1917" s="942"/>
      <c r="AW1917" s="943"/>
    </row>
    <row r="1918" spans="1:49" ht="14.25" hidden="1" customHeight="1">
      <c r="A1918" s="931"/>
      <c r="B1918" s="919"/>
      <c r="C1918" s="920"/>
      <c r="D1918" s="920"/>
      <c r="E1918" s="920"/>
      <c r="F1918" s="920"/>
      <c r="G1918" s="920"/>
      <c r="H1918" s="920"/>
      <c r="I1918" s="920"/>
      <c r="J1918" s="920"/>
      <c r="K1918" s="920"/>
      <c r="L1918" s="920"/>
      <c r="M1918" s="920"/>
      <c r="N1918" s="920"/>
      <c r="O1918" s="920"/>
      <c r="P1918" s="920"/>
      <c r="Q1918" s="920"/>
      <c r="R1918" s="920"/>
      <c r="S1918" s="920"/>
      <c r="T1918" s="920"/>
      <c r="U1918" s="921"/>
      <c r="V1918" s="919"/>
      <c r="W1918" s="920"/>
      <c r="X1918" s="920"/>
      <c r="Y1918" s="920"/>
      <c r="Z1918" s="920"/>
      <c r="AA1918" s="920"/>
      <c r="AB1918" s="920"/>
      <c r="AC1918" s="920"/>
      <c r="AD1918" s="920"/>
      <c r="AE1918" s="920"/>
      <c r="AF1918" s="920"/>
      <c r="AG1918" s="920"/>
      <c r="AH1918" s="920"/>
      <c r="AI1918" s="920"/>
      <c r="AJ1918" s="920"/>
      <c r="AK1918" s="920"/>
      <c r="AL1918" s="920"/>
      <c r="AM1918" s="920"/>
      <c r="AN1918" s="920"/>
      <c r="AO1918" s="921"/>
      <c r="AP1918" s="946" t="str">
        <f t="array" aca="1" ref="AP1918" ca="1">IF(RepairsPhotoIdentifier270="","",IF(INDIRECT("PropertyInspectionCatagoryPhoto"&amp;RIGHT("0"&amp;RepairsPhotoIdentifier270,2))="","",INDIRECT("PropertyInspectionCatagoryPhoto"&amp;RIGHT("0"&amp;RepairsPhotoIdentifier270,2))))</f>
        <v/>
      </c>
      <c r="AQ1918" s="962"/>
      <c r="AR1918" s="962"/>
      <c r="AS1918" s="962"/>
      <c r="AT1918" s="962"/>
      <c r="AU1918" s="962"/>
      <c r="AV1918" s="962"/>
      <c r="AW1918" s="963"/>
    </row>
    <row r="1919" spans="1:49" ht="14.25" hidden="1" customHeight="1">
      <c r="A1919" s="931">
        <v>271</v>
      </c>
      <c r="B1919" s="913"/>
      <c r="C1919" s="914"/>
      <c r="D1919" s="914"/>
      <c r="E1919" s="914"/>
      <c r="F1919" s="914"/>
      <c r="G1919" s="914"/>
      <c r="H1919" s="914"/>
      <c r="I1919" s="914"/>
      <c r="J1919" s="914"/>
      <c r="K1919" s="914"/>
      <c r="L1919" s="914"/>
      <c r="M1919" s="914"/>
      <c r="N1919" s="914"/>
      <c r="O1919" s="914"/>
      <c r="P1919" s="914"/>
      <c r="Q1919" s="914"/>
      <c r="R1919" s="914"/>
      <c r="S1919" s="914"/>
      <c r="T1919" s="914"/>
      <c r="U1919" s="915"/>
      <c r="V1919" s="913"/>
      <c r="W1919" s="914"/>
      <c r="X1919" s="914"/>
      <c r="Y1919" s="914"/>
      <c r="Z1919" s="914"/>
      <c r="AA1919" s="914"/>
      <c r="AB1919" s="914"/>
      <c r="AC1919" s="914"/>
      <c r="AD1919" s="914"/>
      <c r="AE1919" s="914"/>
      <c r="AF1919" s="914"/>
      <c r="AG1919" s="914"/>
      <c r="AH1919" s="914"/>
      <c r="AI1919" s="914"/>
      <c r="AJ1919" s="914"/>
      <c r="AK1919" s="914"/>
      <c r="AL1919" s="914"/>
      <c r="AM1919" s="914"/>
      <c r="AN1919" s="914"/>
      <c r="AO1919" s="915"/>
      <c r="AP1919" s="450" t="s">
        <v>990</v>
      </c>
      <c r="AQ1919" s="451"/>
      <c r="AR1919" s="451"/>
      <c r="AS1919" s="452"/>
      <c r="AT1919" s="932"/>
      <c r="AU1919" s="933"/>
      <c r="AV1919" s="933"/>
      <c r="AW1919" s="934"/>
    </row>
    <row r="1920" spans="1:49" ht="14.25" hidden="1" customHeight="1">
      <c r="A1920" s="931"/>
      <c r="B1920" s="916"/>
      <c r="C1920" s="917"/>
      <c r="D1920" s="917"/>
      <c r="E1920" s="917"/>
      <c r="F1920" s="917"/>
      <c r="G1920" s="917"/>
      <c r="H1920" s="917"/>
      <c r="I1920" s="917"/>
      <c r="J1920" s="917"/>
      <c r="K1920" s="917"/>
      <c r="L1920" s="917"/>
      <c r="M1920" s="917"/>
      <c r="N1920" s="917"/>
      <c r="O1920" s="917"/>
      <c r="P1920" s="917"/>
      <c r="Q1920" s="917"/>
      <c r="R1920" s="917"/>
      <c r="S1920" s="917"/>
      <c r="T1920" s="917"/>
      <c r="U1920" s="918"/>
      <c r="V1920" s="916"/>
      <c r="W1920" s="917"/>
      <c r="X1920" s="917"/>
      <c r="Y1920" s="917"/>
      <c r="Z1920" s="917"/>
      <c r="AA1920" s="917"/>
      <c r="AB1920" s="917"/>
      <c r="AC1920" s="917"/>
      <c r="AD1920" s="917"/>
      <c r="AE1920" s="917"/>
      <c r="AF1920" s="917"/>
      <c r="AG1920" s="917"/>
      <c r="AH1920" s="917"/>
      <c r="AI1920" s="917"/>
      <c r="AJ1920" s="917"/>
      <c r="AK1920" s="917"/>
      <c r="AL1920" s="917"/>
      <c r="AM1920" s="917"/>
      <c r="AN1920" s="917"/>
      <c r="AO1920" s="918"/>
      <c r="AP1920" s="453" t="s">
        <v>994</v>
      </c>
      <c r="AQ1920" s="262"/>
      <c r="AR1920" s="262"/>
      <c r="AS1920" s="262"/>
      <c r="AT1920" s="910"/>
      <c r="AU1920" s="911"/>
      <c r="AV1920" s="911"/>
      <c r="AW1920" s="912"/>
    </row>
    <row r="1921" spans="1:49" ht="14.25" hidden="1" customHeight="1">
      <c r="A1921" s="931"/>
      <c r="B1921" s="916"/>
      <c r="C1921" s="917"/>
      <c r="D1921" s="917"/>
      <c r="E1921" s="917"/>
      <c r="F1921" s="917"/>
      <c r="G1921" s="917"/>
      <c r="H1921" s="917"/>
      <c r="I1921" s="917"/>
      <c r="J1921" s="917"/>
      <c r="K1921" s="917"/>
      <c r="L1921" s="917"/>
      <c r="M1921" s="917"/>
      <c r="N1921" s="917"/>
      <c r="O1921" s="917"/>
      <c r="P1921" s="917"/>
      <c r="Q1921" s="917"/>
      <c r="R1921" s="917"/>
      <c r="S1921" s="917"/>
      <c r="T1921" s="917"/>
      <c r="U1921" s="918"/>
      <c r="V1921" s="916"/>
      <c r="W1921" s="917"/>
      <c r="X1921" s="917"/>
      <c r="Y1921" s="917"/>
      <c r="Z1921" s="917"/>
      <c r="AA1921" s="917"/>
      <c r="AB1921" s="917"/>
      <c r="AC1921" s="917"/>
      <c r="AD1921" s="917"/>
      <c r="AE1921" s="917"/>
      <c r="AF1921" s="917"/>
      <c r="AG1921" s="917"/>
      <c r="AH1921" s="917"/>
      <c r="AI1921" s="917"/>
      <c r="AJ1921" s="917"/>
      <c r="AK1921" s="917"/>
      <c r="AL1921" s="917"/>
      <c r="AM1921" s="917"/>
      <c r="AN1921" s="917"/>
      <c r="AO1921" s="918"/>
      <c r="AP1921" s="935" t="s">
        <v>992</v>
      </c>
      <c r="AQ1921" s="936"/>
      <c r="AR1921" s="936"/>
      <c r="AS1921" s="937"/>
      <c r="AT1921" s="938"/>
      <c r="AU1921" s="939"/>
      <c r="AV1921" s="939"/>
      <c r="AW1921" s="940"/>
    </row>
    <row r="1922" spans="1:49" ht="14.25" hidden="1" customHeight="1">
      <c r="A1922" s="931"/>
      <c r="B1922" s="916"/>
      <c r="C1922" s="917"/>
      <c r="D1922" s="917"/>
      <c r="E1922" s="917"/>
      <c r="F1922" s="917"/>
      <c r="G1922" s="917"/>
      <c r="H1922" s="917"/>
      <c r="I1922" s="917"/>
      <c r="J1922" s="917"/>
      <c r="K1922" s="917"/>
      <c r="L1922" s="917"/>
      <c r="M1922" s="917"/>
      <c r="N1922" s="917"/>
      <c r="O1922" s="917"/>
      <c r="P1922" s="917"/>
      <c r="Q1922" s="917"/>
      <c r="R1922" s="917"/>
      <c r="S1922" s="917"/>
      <c r="T1922" s="917"/>
      <c r="U1922" s="918"/>
      <c r="V1922" s="916"/>
      <c r="W1922" s="917"/>
      <c r="X1922" s="917"/>
      <c r="Y1922" s="917"/>
      <c r="Z1922" s="917"/>
      <c r="AA1922" s="917"/>
      <c r="AB1922" s="917"/>
      <c r="AC1922" s="917"/>
      <c r="AD1922" s="917"/>
      <c r="AE1922" s="917"/>
      <c r="AF1922" s="917"/>
      <c r="AG1922" s="917"/>
      <c r="AH1922" s="917"/>
      <c r="AI1922" s="917"/>
      <c r="AJ1922" s="917"/>
      <c r="AK1922" s="917"/>
      <c r="AL1922" s="917"/>
      <c r="AM1922" s="917"/>
      <c r="AN1922" s="917"/>
      <c r="AO1922" s="918"/>
      <c r="AP1922" s="935"/>
      <c r="AQ1922" s="936"/>
      <c r="AR1922" s="936"/>
      <c r="AS1922" s="937"/>
      <c r="AT1922" s="941"/>
      <c r="AU1922" s="942"/>
      <c r="AV1922" s="942"/>
      <c r="AW1922" s="943"/>
    </row>
    <row r="1923" spans="1:49" ht="14.25" hidden="1" customHeight="1">
      <c r="A1923" s="931"/>
      <c r="B1923" s="916"/>
      <c r="C1923" s="917"/>
      <c r="D1923" s="917"/>
      <c r="E1923" s="917"/>
      <c r="F1923" s="917"/>
      <c r="G1923" s="917"/>
      <c r="H1923" s="917"/>
      <c r="I1923" s="917"/>
      <c r="J1923" s="917"/>
      <c r="K1923" s="917"/>
      <c r="L1923" s="917"/>
      <c r="M1923" s="917"/>
      <c r="N1923" s="917"/>
      <c r="O1923" s="917"/>
      <c r="P1923" s="917"/>
      <c r="Q1923" s="917"/>
      <c r="R1923" s="917"/>
      <c r="S1923" s="917"/>
      <c r="T1923" s="917"/>
      <c r="U1923" s="918"/>
      <c r="V1923" s="916"/>
      <c r="W1923" s="917"/>
      <c r="X1923" s="917"/>
      <c r="Y1923" s="917"/>
      <c r="Z1923" s="917"/>
      <c r="AA1923" s="917"/>
      <c r="AB1923" s="917"/>
      <c r="AC1923" s="917"/>
      <c r="AD1923" s="917"/>
      <c r="AE1923" s="917"/>
      <c r="AF1923" s="917"/>
      <c r="AG1923" s="917"/>
      <c r="AH1923" s="917"/>
      <c r="AI1923" s="917"/>
      <c r="AJ1923" s="917"/>
      <c r="AK1923" s="917"/>
      <c r="AL1923" s="917"/>
      <c r="AM1923" s="917"/>
      <c r="AN1923" s="917"/>
      <c r="AO1923" s="918"/>
      <c r="AP1923" s="944" t="s">
        <v>993</v>
      </c>
      <c r="AQ1923" s="945"/>
      <c r="AR1923" s="945"/>
      <c r="AS1923" s="945"/>
      <c r="AT1923" s="938"/>
      <c r="AU1923" s="939"/>
      <c r="AV1923" s="939"/>
      <c r="AW1923" s="940"/>
    </row>
    <row r="1924" spans="1:49" ht="14.25" hidden="1" customHeight="1">
      <c r="A1924" s="931"/>
      <c r="B1924" s="916"/>
      <c r="C1924" s="917"/>
      <c r="D1924" s="917"/>
      <c r="E1924" s="917"/>
      <c r="F1924" s="917"/>
      <c r="G1924" s="917"/>
      <c r="H1924" s="917"/>
      <c r="I1924" s="917"/>
      <c r="J1924" s="917"/>
      <c r="K1924" s="917"/>
      <c r="L1924" s="917"/>
      <c r="M1924" s="917"/>
      <c r="N1924" s="917"/>
      <c r="O1924" s="917"/>
      <c r="P1924" s="917"/>
      <c r="Q1924" s="917"/>
      <c r="R1924" s="917"/>
      <c r="S1924" s="917"/>
      <c r="T1924" s="917"/>
      <c r="U1924" s="918"/>
      <c r="V1924" s="916"/>
      <c r="W1924" s="917"/>
      <c r="X1924" s="917"/>
      <c r="Y1924" s="917"/>
      <c r="Z1924" s="917"/>
      <c r="AA1924" s="917"/>
      <c r="AB1924" s="917"/>
      <c r="AC1924" s="917"/>
      <c r="AD1924" s="917"/>
      <c r="AE1924" s="917"/>
      <c r="AF1924" s="917"/>
      <c r="AG1924" s="917"/>
      <c r="AH1924" s="917"/>
      <c r="AI1924" s="917"/>
      <c r="AJ1924" s="917"/>
      <c r="AK1924" s="917"/>
      <c r="AL1924" s="917"/>
      <c r="AM1924" s="917"/>
      <c r="AN1924" s="917"/>
      <c r="AO1924" s="918"/>
      <c r="AP1924" s="944"/>
      <c r="AQ1924" s="945"/>
      <c r="AR1924" s="945"/>
      <c r="AS1924" s="945"/>
      <c r="AT1924" s="941"/>
      <c r="AU1924" s="942"/>
      <c r="AV1924" s="942"/>
      <c r="AW1924" s="943"/>
    </row>
    <row r="1925" spans="1:49" ht="14.25" hidden="1" customHeight="1">
      <c r="A1925" s="931"/>
      <c r="B1925" s="919"/>
      <c r="C1925" s="920"/>
      <c r="D1925" s="920"/>
      <c r="E1925" s="920"/>
      <c r="F1925" s="920"/>
      <c r="G1925" s="920"/>
      <c r="H1925" s="920"/>
      <c r="I1925" s="920"/>
      <c r="J1925" s="920"/>
      <c r="K1925" s="920"/>
      <c r="L1925" s="920"/>
      <c r="M1925" s="920"/>
      <c r="N1925" s="920"/>
      <c r="O1925" s="920"/>
      <c r="P1925" s="920"/>
      <c r="Q1925" s="920"/>
      <c r="R1925" s="920"/>
      <c r="S1925" s="920"/>
      <c r="T1925" s="920"/>
      <c r="U1925" s="921"/>
      <c r="V1925" s="919"/>
      <c r="W1925" s="920"/>
      <c r="X1925" s="920"/>
      <c r="Y1925" s="920"/>
      <c r="Z1925" s="920"/>
      <c r="AA1925" s="920"/>
      <c r="AB1925" s="920"/>
      <c r="AC1925" s="920"/>
      <c r="AD1925" s="920"/>
      <c r="AE1925" s="920"/>
      <c r="AF1925" s="920"/>
      <c r="AG1925" s="920"/>
      <c r="AH1925" s="920"/>
      <c r="AI1925" s="920"/>
      <c r="AJ1925" s="920"/>
      <c r="AK1925" s="920"/>
      <c r="AL1925" s="920"/>
      <c r="AM1925" s="920"/>
      <c r="AN1925" s="920"/>
      <c r="AO1925" s="921"/>
      <c r="AP1925" s="946" t="str">
        <f t="array" aca="1" ref="AP1925" ca="1">IF(RepairsPhotoIdentifier271="","",IF(INDIRECT("PropertyInspectionCatagoryPhoto"&amp;RIGHT("0"&amp;RepairsPhotoIdentifier271,2))="","",INDIRECT("PropertyInspectionCatagoryPhoto"&amp;RIGHT("0"&amp;RepairsPhotoIdentifier271,2))))</f>
        <v/>
      </c>
      <c r="AQ1925" s="962"/>
      <c r="AR1925" s="962"/>
      <c r="AS1925" s="962"/>
      <c r="AT1925" s="962"/>
      <c r="AU1925" s="962"/>
      <c r="AV1925" s="962"/>
      <c r="AW1925" s="963"/>
    </row>
    <row r="1926" spans="1:49" ht="14.25" hidden="1" customHeight="1">
      <c r="A1926" s="931">
        <v>272</v>
      </c>
      <c r="B1926" s="913"/>
      <c r="C1926" s="914"/>
      <c r="D1926" s="914"/>
      <c r="E1926" s="914"/>
      <c r="F1926" s="914"/>
      <c r="G1926" s="914"/>
      <c r="H1926" s="914"/>
      <c r="I1926" s="914"/>
      <c r="J1926" s="914"/>
      <c r="K1926" s="914"/>
      <c r="L1926" s="914"/>
      <c r="M1926" s="914"/>
      <c r="N1926" s="914"/>
      <c r="O1926" s="914"/>
      <c r="P1926" s="914"/>
      <c r="Q1926" s="914"/>
      <c r="R1926" s="914"/>
      <c r="S1926" s="914"/>
      <c r="T1926" s="914"/>
      <c r="U1926" s="915"/>
      <c r="V1926" s="913"/>
      <c r="W1926" s="914"/>
      <c r="X1926" s="914"/>
      <c r="Y1926" s="914"/>
      <c r="Z1926" s="914"/>
      <c r="AA1926" s="914"/>
      <c r="AB1926" s="914"/>
      <c r="AC1926" s="914"/>
      <c r="AD1926" s="914"/>
      <c r="AE1926" s="914"/>
      <c r="AF1926" s="914"/>
      <c r="AG1926" s="914"/>
      <c r="AH1926" s="914"/>
      <c r="AI1926" s="914"/>
      <c r="AJ1926" s="914"/>
      <c r="AK1926" s="914"/>
      <c r="AL1926" s="914"/>
      <c r="AM1926" s="914"/>
      <c r="AN1926" s="914"/>
      <c r="AO1926" s="915"/>
      <c r="AP1926" s="450" t="s">
        <v>990</v>
      </c>
      <c r="AQ1926" s="451"/>
      <c r="AR1926" s="451"/>
      <c r="AS1926" s="452"/>
      <c r="AT1926" s="932"/>
      <c r="AU1926" s="933"/>
      <c r="AV1926" s="933"/>
      <c r="AW1926" s="934"/>
    </row>
    <row r="1927" spans="1:49" ht="14.25" hidden="1" customHeight="1">
      <c r="A1927" s="931"/>
      <c r="B1927" s="916"/>
      <c r="C1927" s="917"/>
      <c r="D1927" s="917"/>
      <c r="E1927" s="917"/>
      <c r="F1927" s="917"/>
      <c r="G1927" s="917"/>
      <c r="H1927" s="917"/>
      <c r="I1927" s="917"/>
      <c r="J1927" s="917"/>
      <c r="K1927" s="917"/>
      <c r="L1927" s="917"/>
      <c r="M1927" s="917"/>
      <c r="N1927" s="917"/>
      <c r="O1927" s="917"/>
      <c r="P1927" s="917"/>
      <c r="Q1927" s="917"/>
      <c r="R1927" s="917"/>
      <c r="S1927" s="917"/>
      <c r="T1927" s="917"/>
      <c r="U1927" s="918"/>
      <c r="V1927" s="916"/>
      <c r="W1927" s="917"/>
      <c r="X1927" s="917"/>
      <c r="Y1927" s="917"/>
      <c r="Z1927" s="917"/>
      <c r="AA1927" s="917"/>
      <c r="AB1927" s="917"/>
      <c r="AC1927" s="917"/>
      <c r="AD1927" s="917"/>
      <c r="AE1927" s="917"/>
      <c r="AF1927" s="917"/>
      <c r="AG1927" s="917"/>
      <c r="AH1927" s="917"/>
      <c r="AI1927" s="917"/>
      <c r="AJ1927" s="917"/>
      <c r="AK1927" s="917"/>
      <c r="AL1927" s="917"/>
      <c r="AM1927" s="917"/>
      <c r="AN1927" s="917"/>
      <c r="AO1927" s="918"/>
      <c r="AP1927" s="453" t="s">
        <v>991</v>
      </c>
      <c r="AQ1927" s="262"/>
      <c r="AR1927" s="262"/>
      <c r="AS1927" s="262"/>
      <c r="AT1927" s="910"/>
      <c r="AU1927" s="911"/>
      <c r="AV1927" s="911"/>
      <c r="AW1927" s="912"/>
    </row>
    <row r="1928" spans="1:49" ht="14.25" hidden="1" customHeight="1">
      <c r="A1928" s="931"/>
      <c r="B1928" s="916"/>
      <c r="C1928" s="917"/>
      <c r="D1928" s="917"/>
      <c r="E1928" s="917"/>
      <c r="F1928" s="917"/>
      <c r="G1928" s="917"/>
      <c r="H1928" s="917"/>
      <c r="I1928" s="917"/>
      <c r="J1928" s="917"/>
      <c r="K1928" s="917"/>
      <c r="L1928" s="917"/>
      <c r="M1928" s="917"/>
      <c r="N1928" s="917"/>
      <c r="O1928" s="917"/>
      <c r="P1928" s="917"/>
      <c r="Q1928" s="917"/>
      <c r="R1928" s="917"/>
      <c r="S1928" s="917"/>
      <c r="T1928" s="917"/>
      <c r="U1928" s="918"/>
      <c r="V1928" s="916"/>
      <c r="W1928" s="917"/>
      <c r="X1928" s="917"/>
      <c r="Y1928" s="917"/>
      <c r="Z1928" s="917"/>
      <c r="AA1928" s="917"/>
      <c r="AB1928" s="917"/>
      <c r="AC1928" s="917"/>
      <c r="AD1928" s="917"/>
      <c r="AE1928" s="917"/>
      <c r="AF1928" s="917"/>
      <c r="AG1928" s="917"/>
      <c r="AH1928" s="917"/>
      <c r="AI1928" s="917"/>
      <c r="AJ1928" s="917"/>
      <c r="AK1928" s="917"/>
      <c r="AL1928" s="917"/>
      <c r="AM1928" s="917"/>
      <c r="AN1928" s="917"/>
      <c r="AO1928" s="918"/>
      <c r="AP1928" s="935" t="s">
        <v>992</v>
      </c>
      <c r="AQ1928" s="936"/>
      <c r="AR1928" s="936"/>
      <c r="AS1928" s="937"/>
      <c r="AT1928" s="938"/>
      <c r="AU1928" s="939"/>
      <c r="AV1928" s="939"/>
      <c r="AW1928" s="940"/>
    </row>
    <row r="1929" spans="1:49" ht="14.25" hidden="1" customHeight="1">
      <c r="A1929" s="931"/>
      <c r="B1929" s="916"/>
      <c r="C1929" s="917"/>
      <c r="D1929" s="917"/>
      <c r="E1929" s="917"/>
      <c r="F1929" s="917"/>
      <c r="G1929" s="917"/>
      <c r="H1929" s="917"/>
      <c r="I1929" s="917"/>
      <c r="J1929" s="917"/>
      <c r="K1929" s="917"/>
      <c r="L1929" s="917"/>
      <c r="M1929" s="917"/>
      <c r="N1929" s="917"/>
      <c r="O1929" s="917"/>
      <c r="P1929" s="917"/>
      <c r="Q1929" s="917"/>
      <c r="R1929" s="917"/>
      <c r="S1929" s="917"/>
      <c r="T1929" s="917"/>
      <c r="U1929" s="918"/>
      <c r="V1929" s="916"/>
      <c r="W1929" s="917"/>
      <c r="X1929" s="917"/>
      <c r="Y1929" s="917"/>
      <c r="Z1929" s="917"/>
      <c r="AA1929" s="917"/>
      <c r="AB1929" s="917"/>
      <c r="AC1929" s="917"/>
      <c r="AD1929" s="917"/>
      <c r="AE1929" s="917"/>
      <c r="AF1929" s="917"/>
      <c r="AG1929" s="917"/>
      <c r="AH1929" s="917"/>
      <c r="AI1929" s="917"/>
      <c r="AJ1929" s="917"/>
      <c r="AK1929" s="917"/>
      <c r="AL1929" s="917"/>
      <c r="AM1929" s="917"/>
      <c r="AN1929" s="917"/>
      <c r="AO1929" s="918"/>
      <c r="AP1929" s="935"/>
      <c r="AQ1929" s="936"/>
      <c r="AR1929" s="936"/>
      <c r="AS1929" s="937"/>
      <c r="AT1929" s="941"/>
      <c r="AU1929" s="942"/>
      <c r="AV1929" s="942"/>
      <c r="AW1929" s="943"/>
    </row>
    <row r="1930" spans="1:49" ht="14.25" hidden="1" customHeight="1">
      <c r="A1930" s="931"/>
      <c r="B1930" s="916"/>
      <c r="C1930" s="917"/>
      <c r="D1930" s="917"/>
      <c r="E1930" s="917"/>
      <c r="F1930" s="917"/>
      <c r="G1930" s="917"/>
      <c r="H1930" s="917"/>
      <c r="I1930" s="917"/>
      <c r="J1930" s="917"/>
      <c r="K1930" s="917"/>
      <c r="L1930" s="917"/>
      <c r="M1930" s="917"/>
      <c r="N1930" s="917"/>
      <c r="O1930" s="917"/>
      <c r="P1930" s="917"/>
      <c r="Q1930" s="917"/>
      <c r="R1930" s="917"/>
      <c r="S1930" s="917"/>
      <c r="T1930" s="917"/>
      <c r="U1930" s="918"/>
      <c r="V1930" s="916"/>
      <c r="W1930" s="917"/>
      <c r="X1930" s="917"/>
      <c r="Y1930" s="917"/>
      <c r="Z1930" s="917"/>
      <c r="AA1930" s="917"/>
      <c r="AB1930" s="917"/>
      <c r="AC1930" s="917"/>
      <c r="AD1930" s="917"/>
      <c r="AE1930" s="917"/>
      <c r="AF1930" s="917"/>
      <c r="AG1930" s="917"/>
      <c r="AH1930" s="917"/>
      <c r="AI1930" s="917"/>
      <c r="AJ1930" s="917"/>
      <c r="AK1930" s="917"/>
      <c r="AL1930" s="917"/>
      <c r="AM1930" s="917"/>
      <c r="AN1930" s="917"/>
      <c r="AO1930" s="918"/>
      <c r="AP1930" s="944" t="s">
        <v>993</v>
      </c>
      <c r="AQ1930" s="945"/>
      <c r="AR1930" s="945"/>
      <c r="AS1930" s="945"/>
      <c r="AT1930" s="938"/>
      <c r="AU1930" s="939"/>
      <c r="AV1930" s="939"/>
      <c r="AW1930" s="940"/>
    </row>
    <row r="1931" spans="1:49" ht="14.25" hidden="1" customHeight="1">
      <c r="A1931" s="931"/>
      <c r="B1931" s="916"/>
      <c r="C1931" s="917"/>
      <c r="D1931" s="917"/>
      <c r="E1931" s="917"/>
      <c r="F1931" s="917"/>
      <c r="G1931" s="917"/>
      <c r="H1931" s="917"/>
      <c r="I1931" s="917"/>
      <c r="J1931" s="917"/>
      <c r="K1931" s="917"/>
      <c r="L1931" s="917"/>
      <c r="M1931" s="917"/>
      <c r="N1931" s="917"/>
      <c r="O1931" s="917"/>
      <c r="P1931" s="917"/>
      <c r="Q1931" s="917"/>
      <c r="R1931" s="917"/>
      <c r="S1931" s="917"/>
      <c r="T1931" s="917"/>
      <c r="U1931" s="918"/>
      <c r="V1931" s="916"/>
      <c r="W1931" s="917"/>
      <c r="X1931" s="917"/>
      <c r="Y1931" s="917"/>
      <c r="Z1931" s="917"/>
      <c r="AA1931" s="917"/>
      <c r="AB1931" s="917"/>
      <c r="AC1931" s="917"/>
      <c r="AD1931" s="917"/>
      <c r="AE1931" s="917"/>
      <c r="AF1931" s="917"/>
      <c r="AG1931" s="917"/>
      <c r="AH1931" s="917"/>
      <c r="AI1931" s="917"/>
      <c r="AJ1931" s="917"/>
      <c r="AK1931" s="917"/>
      <c r="AL1931" s="917"/>
      <c r="AM1931" s="917"/>
      <c r="AN1931" s="917"/>
      <c r="AO1931" s="918"/>
      <c r="AP1931" s="944"/>
      <c r="AQ1931" s="945"/>
      <c r="AR1931" s="945"/>
      <c r="AS1931" s="945"/>
      <c r="AT1931" s="941"/>
      <c r="AU1931" s="942"/>
      <c r="AV1931" s="942"/>
      <c r="AW1931" s="943"/>
    </row>
    <row r="1932" spans="1:49" ht="14.25" hidden="1" customHeight="1">
      <c r="A1932" s="931"/>
      <c r="B1932" s="919"/>
      <c r="C1932" s="920"/>
      <c r="D1932" s="920"/>
      <c r="E1932" s="920"/>
      <c r="F1932" s="920"/>
      <c r="G1932" s="920"/>
      <c r="H1932" s="920"/>
      <c r="I1932" s="920"/>
      <c r="J1932" s="920"/>
      <c r="K1932" s="920"/>
      <c r="L1932" s="920"/>
      <c r="M1932" s="920"/>
      <c r="N1932" s="920"/>
      <c r="O1932" s="920"/>
      <c r="P1932" s="920"/>
      <c r="Q1932" s="920"/>
      <c r="R1932" s="920"/>
      <c r="S1932" s="920"/>
      <c r="T1932" s="920"/>
      <c r="U1932" s="921"/>
      <c r="V1932" s="919"/>
      <c r="W1932" s="920"/>
      <c r="X1932" s="920"/>
      <c r="Y1932" s="920"/>
      <c r="Z1932" s="920"/>
      <c r="AA1932" s="920"/>
      <c r="AB1932" s="920"/>
      <c r="AC1932" s="920"/>
      <c r="AD1932" s="920"/>
      <c r="AE1932" s="920"/>
      <c r="AF1932" s="920"/>
      <c r="AG1932" s="920"/>
      <c r="AH1932" s="920"/>
      <c r="AI1932" s="920"/>
      <c r="AJ1932" s="920"/>
      <c r="AK1932" s="920"/>
      <c r="AL1932" s="920"/>
      <c r="AM1932" s="920"/>
      <c r="AN1932" s="920"/>
      <c r="AO1932" s="921"/>
      <c r="AP1932" s="946" t="str">
        <f t="array" aca="1" ref="AP1932" ca="1">IF(RepairsPhotoIdentifier272="","",IF(INDIRECT("PropertyInspectionCatagoryPhoto"&amp;RIGHT("0"&amp;RepairsPhotoIdentifier272,2))="","",INDIRECT("PropertyInspectionCatagoryPhoto"&amp;RIGHT("0"&amp;RepairsPhotoIdentifier272,2))))</f>
        <v/>
      </c>
      <c r="AQ1932" s="962"/>
      <c r="AR1932" s="962"/>
      <c r="AS1932" s="962"/>
      <c r="AT1932" s="962"/>
      <c r="AU1932" s="962"/>
      <c r="AV1932" s="962"/>
      <c r="AW1932" s="963"/>
    </row>
    <row r="1933" spans="1:49" ht="14.25" hidden="1" customHeight="1">
      <c r="A1933" s="931">
        <v>273</v>
      </c>
      <c r="B1933" s="913"/>
      <c r="C1933" s="914"/>
      <c r="D1933" s="914"/>
      <c r="E1933" s="914"/>
      <c r="F1933" s="914"/>
      <c r="G1933" s="914"/>
      <c r="H1933" s="914"/>
      <c r="I1933" s="914"/>
      <c r="J1933" s="914"/>
      <c r="K1933" s="914"/>
      <c r="L1933" s="914"/>
      <c r="M1933" s="914"/>
      <c r="N1933" s="914"/>
      <c r="O1933" s="914"/>
      <c r="P1933" s="914"/>
      <c r="Q1933" s="914"/>
      <c r="R1933" s="914"/>
      <c r="S1933" s="914"/>
      <c r="T1933" s="914"/>
      <c r="U1933" s="915"/>
      <c r="V1933" s="913"/>
      <c r="W1933" s="914"/>
      <c r="X1933" s="914"/>
      <c r="Y1933" s="914"/>
      <c r="Z1933" s="914"/>
      <c r="AA1933" s="914"/>
      <c r="AB1933" s="914"/>
      <c r="AC1933" s="914"/>
      <c r="AD1933" s="914"/>
      <c r="AE1933" s="914"/>
      <c r="AF1933" s="914"/>
      <c r="AG1933" s="914"/>
      <c r="AH1933" s="914"/>
      <c r="AI1933" s="914"/>
      <c r="AJ1933" s="914"/>
      <c r="AK1933" s="914"/>
      <c r="AL1933" s="914"/>
      <c r="AM1933" s="914"/>
      <c r="AN1933" s="914"/>
      <c r="AO1933" s="915"/>
      <c r="AP1933" s="450" t="s">
        <v>990</v>
      </c>
      <c r="AQ1933" s="451"/>
      <c r="AR1933" s="451"/>
      <c r="AS1933" s="452"/>
      <c r="AT1933" s="932"/>
      <c r="AU1933" s="933"/>
      <c r="AV1933" s="933"/>
      <c r="AW1933" s="934"/>
    </row>
    <row r="1934" spans="1:49" ht="14.25" hidden="1" customHeight="1">
      <c r="A1934" s="931"/>
      <c r="B1934" s="916"/>
      <c r="C1934" s="917"/>
      <c r="D1934" s="917"/>
      <c r="E1934" s="917"/>
      <c r="F1934" s="917"/>
      <c r="G1934" s="917"/>
      <c r="H1934" s="917"/>
      <c r="I1934" s="917"/>
      <c r="J1934" s="917"/>
      <c r="K1934" s="917"/>
      <c r="L1934" s="917"/>
      <c r="M1934" s="917"/>
      <c r="N1934" s="917"/>
      <c r="O1934" s="917"/>
      <c r="P1934" s="917"/>
      <c r="Q1934" s="917"/>
      <c r="R1934" s="917"/>
      <c r="S1934" s="917"/>
      <c r="T1934" s="917"/>
      <c r="U1934" s="918"/>
      <c r="V1934" s="916"/>
      <c r="W1934" s="917"/>
      <c r="X1934" s="917"/>
      <c r="Y1934" s="917"/>
      <c r="Z1934" s="917"/>
      <c r="AA1934" s="917"/>
      <c r="AB1934" s="917"/>
      <c r="AC1934" s="917"/>
      <c r="AD1934" s="917"/>
      <c r="AE1934" s="917"/>
      <c r="AF1934" s="917"/>
      <c r="AG1934" s="917"/>
      <c r="AH1934" s="917"/>
      <c r="AI1934" s="917"/>
      <c r="AJ1934" s="917"/>
      <c r="AK1934" s="917"/>
      <c r="AL1934" s="917"/>
      <c r="AM1934" s="917"/>
      <c r="AN1934" s="917"/>
      <c r="AO1934" s="918"/>
      <c r="AP1934" s="453" t="s">
        <v>994</v>
      </c>
      <c r="AQ1934" s="262"/>
      <c r="AR1934" s="262"/>
      <c r="AS1934" s="262"/>
      <c r="AT1934" s="910"/>
      <c r="AU1934" s="911"/>
      <c r="AV1934" s="911"/>
      <c r="AW1934" s="912"/>
    </row>
    <row r="1935" spans="1:49" ht="14.25" hidden="1" customHeight="1">
      <c r="A1935" s="931"/>
      <c r="B1935" s="916"/>
      <c r="C1935" s="917"/>
      <c r="D1935" s="917"/>
      <c r="E1935" s="917"/>
      <c r="F1935" s="917"/>
      <c r="G1935" s="917"/>
      <c r="H1935" s="917"/>
      <c r="I1935" s="917"/>
      <c r="J1935" s="917"/>
      <c r="K1935" s="917"/>
      <c r="L1935" s="917"/>
      <c r="M1935" s="917"/>
      <c r="N1935" s="917"/>
      <c r="O1935" s="917"/>
      <c r="P1935" s="917"/>
      <c r="Q1935" s="917"/>
      <c r="R1935" s="917"/>
      <c r="S1935" s="917"/>
      <c r="T1935" s="917"/>
      <c r="U1935" s="918"/>
      <c r="V1935" s="916"/>
      <c r="W1935" s="917"/>
      <c r="X1935" s="917"/>
      <c r="Y1935" s="917"/>
      <c r="Z1935" s="917"/>
      <c r="AA1935" s="917"/>
      <c r="AB1935" s="917"/>
      <c r="AC1935" s="917"/>
      <c r="AD1935" s="917"/>
      <c r="AE1935" s="917"/>
      <c r="AF1935" s="917"/>
      <c r="AG1935" s="917"/>
      <c r="AH1935" s="917"/>
      <c r="AI1935" s="917"/>
      <c r="AJ1935" s="917"/>
      <c r="AK1935" s="917"/>
      <c r="AL1935" s="917"/>
      <c r="AM1935" s="917"/>
      <c r="AN1935" s="917"/>
      <c r="AO1935" s="918"/>
      <c r="AP1935" s="935" t="s">
        <v>992</v>
      </c>
      <c r="AQ1935" s="936"/>
      <c r="AR1935" s="936"/>
      <c r="AS1935" s="937"/>
      <c r="AT1935" s="938"/>
      <c r="AU1935" s="939"/>
      <c r="AV1935" s="939"/>
      <c r="AW1935" s="940"/>
    </row>
    <row r="1936" spans="1:49" ht="14.25" hidden="1" customHeight="1">
      <c r="A1936" s="931"/>
      <c r="B1936" s="916"/>
      <c r="C1936" s="917"/>
      <c r="D1936" s="917"/>
      <c r="E1936" s="917"/>
      <c r="F1936" s="917"/>
      <c r="G1936" s="917"/>
      <c r="H1936" s="917"/>
      <c r="I1936" s="917"/>
      <c r="J1936" s="917"/>
      <c r="K1936" s="917"/>
      <c r="L1936" s="917"/>
      <c r="M1936" s="917"/>
      <c r="N1936" s="917"/>
      <c r="O1936" s="917"/>
      <c r="P1936" s="917"/>
      <c r="Q1936" s="917"/>
      <c r="R1936" s="917"/>
      <c r="S1936" s="917"/>
      <c r="T1936" s="917"/>
      <c r="U1936" s="918"/>
      <c r="V1936" s="916"/>
      <c r="W1936" s="917"/>
      <c r="X1936" s="917"/>
      <c r="Y1936" s="917"/>
      <c r="Z1936" s="917"/>
      <c r="AA1936" s="917"/>
      <c r="AB1936" s="917"/>
      <c r="AC1936" s="917"/>
      <c r="AD1936" s="917"/>
      <c r="AE1936" s="917"/>
      <c r="AF1936" s="917"/>
      <c r="AG1936" s="917"/>
      <c r="AH1936" s="917"/>
      <c r="AI1936" s="917"/>
      <c r="AJ1936" s="917"/>
      <c r="AK1936" s="917"/>
      <c r="AL1936" s="917"/>
      <c r="AM1936" s="917"/>
      <c r="AN1936" s="917"/>
      <c r="AO1936" s="918"/>
      <c r="AP1936" s="935"/>
      <c r="AQ1936" s="936"/>
      <c r="AR1936" s="936"/>
      <c r="AS1936" s="937"/>
      <c r="AT1936" s="941"/>
      <c r="AU1936" s="942"/>
      <c r="AV1936" s="942"/>
      <c r="AW1936" s="943"/>
    </row>
    <row r="1937" spans="1:49" ht="14.25" hidden="1" customHeight="1">
      <c r="A1937" s="931"/>
      <c r="B1937" s="916"/>
      <c r="C1937" s="917"/>
      <c r="D1937" s="917"/>
      <c r="E1937" s="917"/>
      <c r="F1937" s="917"/>
      <c r="G1937" s="917"/>
      <c r="H1937" s="917"/>
      <c r="I1937" s="917"/>
      <c r="J1937" s="917"/>
      <c r="K1937" s="917"/>
      <c r="L1937" s="917"/>
      <c r="M1937" s="917"/>
      <c r="N1937" s="917"/>
      <c r="O1937" s="917"/>
      <c r="P1937" s="917"/>
      <c r="Q1937" s="917"/>
      <c r="R1937" s="917"/>
      <c r="S1937" s="917"/>
      <c r="T1937" s="917"/>
      <c r="U1937" s="918"/>
      <c r="V1937" s="916"/>
      <c r="W1937" s="917"/>
      <c r="X1937" s="917"/>
      <c r="Y1937" s="917"/>
      <c r="Z1937" s="917"/>
      <c r="AA1937" s="917"/>
      <c r="AB1937" s="917"/>
      <c r="AC1937" s="917"/>
      <c r="AD1937" s="917"/>
      <c r="AE1937" s="917"/>
      <c r="AF1937" s="917"/>
      <c r="AG1937" s="917"/>
      <c r="AH1937" s="917"/>
      <c r="AI1937" s="917"/>
      <c r="AJ1937" s="917"/>
      <c r="AK1937" s="917"/>
      <c r="AL1937" s="917"/>
      <c r="AM1937" s="917"/>
      <c r="AN1937" s="917"/>
      <c r="AO1937" s="918"/>
      <c r="AP1937" s="944" t="s">
        <v>993</v>
      </c>
      <c r="AQ1937" s="945"/>
      <c r="AR1937" s="945"/>
      <c r="AS1937" s="945"/>
      <c r="AT1937" s="938"/>
      <c r="AU1937" s="939"/>
      <c r="AV1937" s="939"/>
      <c r="AW1937" s="940"/>
    </row>
    <row r="1938" spans="1:49" ht="14.25" hidden="1" customHeight="1">
      <c r="A1938" s="931"/>
      <c r="B1938" s="916"/>
      <c r="C1938" s="917"/>
      <c r="D1938" s="917"/>
      <c r="E1938" s="917"/>
      <c r="F1938" s="917"/>
      <c r="G1938" s="917"/>
      <c r="H1938" s="917"/>
      <c r="I1938" s="917"/>
      <c r="J1938" s="917"/>
      <c r="K1938" s="917"/>
      <c r="L1938" s="917"/>
      <c r="M1938" s="917"/>
      <c r="N1938" s="917"/>
      <c r="O1938" s="917"/>
      <c r="P1938" s="917"/>
      <c r="Q1938" s="917"/>
      <c r="R1938" s="917"/>
      <c r="S1938" s="917"/>
      <c r="T1938" s="917"/>
      <c r="U1938" s="918"/>
      <c r="V1938" s="916"/>
      <c r="W1938" s="917"/>
      <c r="X1938" s="917"/>
      <c r="Y1938" s="917"/>
      <c r="Z1938" s="917"/>
      <c r="AA1938" s="917"/>
      <c r="AB1938" s="917"/>
      <c r="AC1938" s="917"/>
      <c r="AD1938" s="917"/>
      <c r="AE1938" s="917"/>
      <c r="AF1938" s="917"/>
      <c r="AG1938" s="917"/>
      <c r="AH1938" s="917"/>
      <c r="AI1938" s="917"/>
      <c r="AJ1938" s="917"/>
      <c r="AK1938" s="917"/>
      <c r="AL1938" s="917"/>
      <c r="AM1938" s="917"/>
      <c r="AN1938" s="917"/>
      <c r="AO1938" s="918"/>
      <c r="AP1938" s="944"/>
      <c r="AQ1938" s="945"/>
      <c r="AR1938" s="945"/>
      <c r="AS1938" s="945"/>
      <c r="AT1938" s="941"/>
      <c r="AU1938" s="942"/>
      <c r="AV1938" s="942"/>
      <c r="AW1938" s="943"/>
    </row>
    <row r="1939" spans="1:49" ht="14.25" hidden="1" customHeight="1">
      <c r="A1939" s="931"/>
      <c r="B1939" s="919"/>
      <c r="C1939" s="920"/>
      <c r="D1939" s="920"/>
      <c r="E1939" s="920"/>
      <c r="F1939" s="920"/>
      <c r="G1939" s="920"/>
      <c r="H1939" s="920"/>
      <c r="I1939" s="920"/>
      <c r="J1939" s="920"/>
      <c r="K1939" s="920"/>
      <c r="L1939" s="920"/>
      <c r="M1939" s="920"/>
      <c r="N1939" s="920"/>
      <c r="O1939" s="920"/>
      <c r="P1939" s="920"/>
      <c r="Q1939" s="920"/>
      <c r="R1939" s="920"/>
      <c r="S1939" s="920"/>
      <c r="T1939" s="920"/>
      <c r="U1939" s="921"/>
      <c r="V1939" s="919"/>
      <c r="W1939" s="920"/>
      <c r="X1939" s="920"/>
      <c r="Y1939" s="920"/>
      <c r="Z1939" s="920"/>
      <c r="AA1939" s="920"/>
      <c r="AB1939" s="920"/>
      <c r="AC1939" s="920"/>
      <c r="AD1939" s="920"/>
      <c r="AE1939" s="920"/>
      <c r="AF1939" s="920"/>
      <c r="AG1939" s="920"/>
      <c r="AH1939" s="920"/>
      <c r="AI1939" s="920"/>
      <c r="AJ1939" s="920"/>
      <c r="AK1939" s="920"/>
      <c r="AL1939" s="920"/>
      <c r="AM1939" s="920"/>
      <c r="AN1939" s="920"/>
      <c r="AO1939" s="921"/>
      <c r="AP1939" s="946" t="str">
        <f t="array" aca="1" ref="AP1939" ca="1">IF(RepairsPhotoIdentifier273="","",IF(INDIRECT("PropertyInspectionCatagoryPhoto"&amp;RIGHT("0"&amp;RepairsPhotoIdentifier273,2))="","",INDIRECT("PropertyInspectionCatagoryPhoto"&amp;RIGHT("0"&amp;RepairsPhotoIdentifier273,2))))</f>
        <v/>
      </c>
      <c r="AQ1939" s="962"/>
      <c r="AR1939" s="962"/>
      <c r="AS1939" s="962"/>
      <c r="AT1939" s="962"/>
      <c r="AU1939" s="962"/>
      <c r="AV1939" s="962"/>
      <c r="AW1939" s="963"/>
    </row>
    <row r="1940" spans="1:49" ht="14.25" hidden="1" customHeight="1">
      <c r="A1940" s="931">
        <v>274</v>
      </c>
      <c r="B1940" s="913"/>
      <c r="C1940" s="914"/>
      <c r="D1940" s="914"/>
      <c r="E1940" s="914"/>
      <c r="F1940" s="914"/>
      <c r="G1940" s="914"/>
      <c r="H1940" s="914"/>
      <c r="I1940" s="914"/>
      <c r="J1940" s="914"/>
      <c r="K1940" s="914"/>
      <c r="L1940" s="914"/>
      <c r="M1940" s="914"/>
      <c r="N1940" s="914"/>
      <c r="O1940" s="914"/>
      <c r="P1940" s="914"/>
      <c r="Q1940" s="914"/>
      <c r="R1940" s="914"/>
      <c r="S1940" s="914"/>
      <c r="T1940" s="914"/>
      <c r="U1940" s="915"/>
      <c r="V1940" s="913"/>
      <c r="W1940" s="914"/>
      <c r="X1940" s="914"/>
      <c r="Y1940" s="914"/>
      <c r="Z1940" s="914"/>
      <c r="AA1940" s="914"/>
      <c r="AB1940" s="914"/>
      <c r="AC1940" s="914"/>
      <c r="AD1940" s="914"/>
      <c r="AE1940" s="914"/>
      <c r="AF1940" s="914"/>
      <c r="AG1940" s="914"/>
      <c r="AH1940" s="914"/>
      <c r="AI1940" s="914"/>
      <c r="AJ1940" s="914"/>
      <c r="AK1940" s="914"/>
      <c r="AL1940" s="914"/>
      <c r="AM1940" s="914"/>
      <c r="AN1940" s="914"/>
      <c r="AO1940" s="915"/>
      <c r="AP1940" s="450" t="s">
        <v>990</v>
      </c>
      <c r="AQ1940" s="451"/>
      <c r="AR1940" s="451"/>
      <c r="AS1940" s="452"/>
      <c r="AT1940" s="932"/>
      <c r="AU1940" s="933"/>
      <c r="AV1940" s="933"/>
      <c r="AW1940" s="934"/>
    </row>
    <row r="1941" spans="1:49" ht="14.25" hidden="1" customHeight="1">
      <c r="A1941" s="931"/>
      <c r="B1941" s="916"/>
      <c r="C1941" s="917"/>
      <c r="D1941" s="917"/>
      <c r="E1941" s="917"/>
      <c r="F1941" s="917"/>
      <c r="G1941" s="917"/>
      <c r="H1941" s="917"/>
      <c r="I1941" s="917"/>
      <c r="J1941" s="917"/>
      <c r="K1941" s="917"/>
      <c r="L1941" s="917"/>
      <c r="M1941" s="917"/>
      <c r="N1941" s="917"/>
      <c r="O1941" s="917"/>
      <c r="P1941" s="917"/>
      <c r="Q1941" s="917"/>
      <c r="R1941" s="917"/>
      <c r="S1941" s="917"/>
      <c r="T1941" s="917"/>
      <c r="U1941" s="918"/>
      <c r="V1941" s="916"/>
      <c r="W1941" s="917"/>
      <c r="X1941" s="917"/>
      <c r="Y1941" s="917"/>
      <c r="Z1941" s="917"/>
      <c r="AA1941" s="917"/>
      <c r="AB1941" s="917"/>
      <c r="AC1941" s="917"/>
      <c r="AD1941" s="917"/>
      <c r="AE1941" s="917"/>
      <c r="AF1941" s="917"/>
      <c r="AG1941" s="917"/>
      <c r="AH1941" s="917"/>
      <c r="AI1941" s="917"/>
      <c r="AJ1941" s="917"/>
      <c r="AK1941" s="917"/>
      <c r="AL1941" s="917"/>
      <c r="AM1941" s="917"/>
      <c r="AN1941" s="917"/>
      <c r="AO1941" s="918"/>
      <c r="AP1941" s="453" t="s">
        <v>991</v>
      </c>
      <c r="AQ1941" s="262"/>
      <c r="AR1941" s="262"/>
      <c r="AS1941" s="262"/>
      <c r="AT1941" s="910"/>
      <c r="AU1941" s="911"/>
      <c r="AV1941" s="911"/>
      <c r="AW1941" s="912"/>
    </row>
    <row r="1942" spans="1:49" ht="14.25" hidden="1" customHeight="1">
      <c r="A1942" s="931"/>
      <c r="B1942" s="916"/>
      <c r="C1942" s="917"/>
      <c r="D1942" s="917"/>
      <c r="E1942" s="917"/>
      <c r="F1942" s="917"/>
      <c r="G1942" s="917"/>
      <c r="H1942" s="917"/>
      <c r="I1942" s="917"/>
      <c r="J1942" s="917"/>
      <c r="K1942" s="917"/>
      <c r="L1942" s="917"/>
      <c r="M1942" s="917"/>
      <c r="N1942" s="917"/>
      <c r="O1942" s="917"/>
      <c r="P1942" s="917"/>
      <c r="Q1942" s="917"/>
      <c r="R1942" s="917"/>
      <c r="S1942" s="917"/>
      <c r="T1942" s="917"/>
      <c r="U1942" s="918"/>
      <c r="V1942" s="916"/>
      <c r="W1942" s="917"/>
      <c r="X1942" s="917"/>
      <c r="Y1942" s="917"/>
      <c r="Z1942" s="917"/>
      <c r="AA1942" s="917"/>
      <c r="AB1942" s="917"/>
      <c r="AC1942" s="917"/>
      <c r="AD1942" s="917"/>
      <c r="AE1942" s="917"/>
      <c r="AF1942" s="917"/>
      <c r="AG1942" s="917"/>
      <c r="AH1942" s="917"/>
      <c r="AI1942" s="917"/>
      <c r="AJ1942" s="917"/>
      <c r="AK1942" s="917"/>
      <c r="AL1942" s="917"/>
      <c r="AM1942" s="917"/>
      <c r="AN1942" s="917"/>
      <c r="AO1942" s="918"/>
      <c r="AP1942" s="935" t="s">
        <v>992</v>
      </c>
      <c r="AQ1942" s="936"/>
      <c r="AR1942" s="936"/>
      <c r="AS1942" s="937"/>
      <c r="AT1942" s="938"/>
      <c r="AU1942" s="939"/>
      <c r="AV1942" s="939"/>
      <c r="AW1942" s="940"/>
    </row>
    <row r="1943" spans="1:49" ht="14.25" hidden="1" customHeight="1">
      <c r="A1943" s="931"/>
      <c r="B1943" s="916"/>
      <c r="C1943" s="917"/>
      <c r="D1943" s="917"/>
      <c r="E1943" s="917"/>
      <c r="F1943" s="917"/>
      <c r="G1943" s="917"/>
      <c r="H1943" s="917"/>
      <c r="I1943" s="917"/>
      <c r="J1943" s="917"/>
      <c r="K1943" s="917"/>
      <c r="L1943" s="917"/>
      <c r="M1943" s="917"/>
      <c r="N1943" s="917"/>
      <c r="O1943" s="917"/>
      <c r="P1943" s="917"/>
      <c r="Q1943" s="917"/>
      <c r="R1943" s="917"/>
      <c r="S1943" s="917"/>
      <c r="T1943" s="917"/>
      <c r="U1943" s="918"/>
      <c r="V1943" s="916"/>
      <c r="W1943" s="917"/>
      <c r="X1943" s="917"/>
      <c r="Y1943" s="917"/>
      <c r="Z1943" s="917"/>
      <c r="AA1943" s="917"/>
      <c r="AB1943" s="917"/>
      <c r="AC1943" s="917"/>
      <c r="AD1943" s="917"/>
      <c r="AE1943" s="917"/>
      <c r="AF1943" s="917"/>
      <c r="AG1943" s="917"/>
      <c r="AH1943" s="917"/>
      <c r="AI1943" s="917"/>
      <c r="AJ1943" s="917"/>
      <c r="AK1943" s="917"/>
      <c r="AL1943" s="917"/>
      <c r="AM1943" s="917"/>
      <c r="AN1943" s="917"/>
      <c r="AO1943" s="918"/>
      <c r="AP1943" s="935"/>
      <c r="AQ1943" s="936"/>
      <c r="AR1943" s="936"/>
      <c r="AS1943" s="937"/>
      <c r="AT1943" s="941"/>
      <c r="AU1943" s="942"/>
      <c r="AV1943" s="942"/>
      <c r="AW1943" s="943"/>
    </row>
    <row r="1944" spans="1:49" ht="14.25" hidden="1" customHeight="1">
      <c r="A1944" s="931"/>
      <c r="B1944" s="916"/>
      <c r="C1944" s="917"/>
      <c r="D1944" s="917"/>
      <c r="E1944" s="917"/>
      <c r="F1944" s="917"/>
      <c r="G1944" s="917"/>
      <c r="H1944" s="917"/>
      <c r="I1944" s="917"/>
      <c r="J1944" s="917"/>
      <c r="K1944" s="917"/>
      <c r="L1944" s="917"/>
      <c r="M1944" s="917"/>
      <c r="N1944" s="917"/>
      <c r="O1944" s="917"/>
      <c r="P1944" s="917"/>
      <c r="Q1944" s="917"/>
      <c r="R1944" s="917"/>
      <c r="S1944" s="917"/>
      <c r="T1944" s="917"/>
      <c r="U1944" s="918"/>
      <c r="V1944" s="916"/>
      <c r="W1944" s="917"/>
      <c r="X1944" s="917"/>
      <c r="Y1944" s="917"/>
      <c r="Z1944" s="917"/>
      <c r="AA1944" s="917"/>
      <c r="AB1944" s="917"/>
      <c r="AC1944" s="917"/>
      <c r="AD1944" s="917"/>
      <c r="AE1944" s="917"/>
      <c r="AF1944" s="917"/>
      <c r="AG1944" s="917"/>
      <c r="AH1944" s="917"/>
      <c r="AI1944" s="917"/>
      <c r="AJ1944" s="917"/>
      <c r="AK1944" s="917"/>
      <c r="AL1944" s="917"/>
      <c r="AM1944" s="917"/>
      <c r="AN1944" s="917"/>
      <c r="AO1944" s="918"/>
      <c r="AP1944" s="944" t="s">
        <v>993</v>
      </c>
      <c r="AQ1944" s="945"/>
      <c r="AR1944" s="945"/>
      <c r="AS1944" s="945"/>
      <c r="AT1944" s="938"/>
      <c r="AU1944" s="939"/>
      <c r="AV1944" s="939"/>
      <c r="AW1944" s="940"/>
    </row>
    <row r="1945" spans="1:49" ht="14.25" hidden="1" customHeight="1">
      <c r="A1945" s="931"/>
      <c r="B1945" s="916"/>
      <c r="C1945" s="917"/>
      <c r="D1945" s="917"/>
      <c r="E1945" s="917"/>
      <c r="F1945" s="917"/>
      <c r="G1945" s="917"/>
      <c r="H1945" s="917"/>
      <c r="I1945" s="917"/>
      <c r="J1945" s="917"/>
      <c r="K1945" s="917"/>
      <c r="L1945" s="917"/>
      <c r="M1945" s="917"/>
      <c r="N1945" s="917"/>
      <c r="O1945" s="917"/>
      <c r="P1945" s="917"/>
      <c r="Q1945" s="917"/>
      <c r="R1945" s="917"/>
      <c r="S1945" s="917"/>
      <c r="T1945" s="917"/>
      <c r="U1945" s="918"/>
      <c r="V1945" s="916"/>
      <c r="W1945" s="917"/>
      <c r="X1945" s="917"/>
      <c r="Y1945" s="917"/>
      <c r="Z1945" s="917"/>
      <c r="AA1945" s="917"/>
      <c r="AB1945" s="917"/>
      <c r="AC1945" s="917"/>
      <c r="AD1945" s="917"/>
      <c r="AE1945" s="917"/>
      <c r="AF1945" s="917"/>
      <c r="AG1945" s="917"/>
      <c r="AH1945" s="917"/>
      <c r="AI1945" s="917"/>
      <c r="AJ1945" s="917"/>
      <c r="AK1945" s="917"/>
      <c r="AL1945" s="917"/>
      <c r="AM1945" s="917"/>
      <c r="AN1945" s="917"/>
      <c r="AO1945" s="918"/>
      <c r="AP1945" s="944"/>
      <c r="AQ1945" s="945"/>
      <c r="AR1945" s="945"/>
      <c r="AS1945" s="945"/>
      <c r="AT1945" s="941"/>
      <c r="AU1945" s="942"/>
      <c r="AV1945" s="942"/>
      <c r="AW1945" s="943"/>
    </row>
    <row r="1946" spans="1:49" ht="14.25" hidden="1" customHeight="1">
      <c r="A1946" s="931"/>
      <c r="B1946" s="919"/>
      <c r="C1946" s="920"/>
      <c r="D1946" s="920"/>
      <c r="E1946" s="920"/>
      <c r="F1946" s="920"/>
      <c r="G1946" s="920"/>
      <c r="H1946" s="920"/>
      <c r="I1946" s="920"/>
      <c r="J1946" s="920"/>
      <c r="K1946" s="920"/>
      <c r="L1946" s="920"/>
      <c r="M1946" s="920"/>
      <c r="N1946" s="920"/>
      <c r="O1946" s="920"/>
      <c r="P1946" s="920"/>
      <c r="Q1946" s="920"/>
      <c r="R1946" s="920"/>
      <c r="S1946" s="920"/>
      <c r="T1946" s="920"/>
      <c r="U1946" s="921"/>
      <c r="V1946" s="919"/>
      <c r="W1946" s="920"/>
      <c r="X1946" s="920"/>
      <c r="Y1946" s="920"/>
      <c r="Z1946" s="920"/>
      <c r="AA1946" s="920"/>
      <c r="AB1946" s="920"/>
      <c r="AC1946" s="920"/>
      <c r="AD1946" s="920"/>
      <c r="AE1946" s="920"/>
      <c r="AF1946" s="920"/>
      <c r="AG1946" s="920"/>
      <c r="AH1946" s="920"/>
      <c r="AI1946" s="920"/>
      <c r="AJ1946" s="920"/>
      <c r="AK1946" s="920"/>
      <c r="AL1946" s="920"/>
      <c r="AM1946" s="920"/>
      <c r="AN1946" s="920"/>
      <c r="AO1946" s="921"/>
      <c r="AP1946" s="946" t="str">
        <f t="array" aca="1" ref="AP1946" ca="1">IF(RepairsPhotoIdentifier274="","",IF(INDIRECT("PropertyInspectionCatagoryPhoto"&amp;RIGHT("0"&amp;RepairsPhotoIdentifier274,2))="","",INDIRECT("PropertyInspectionCatagoryPhoto"&amp;RIGHT("0"&amp;RepairsPhotoIdentifier274,2))))</f>
        <v/>
      </c>
      <c r="AQ1946" s="962"/>
      <c r="AR1946" s="962"/>
      <c r="AS1946" s="962"/>
      <c r="AT1946" s="962"/>
      <c r="AU1946" s="962"/>
      <c r="AV1946" s="962"/>
      <c r="AW1946" s="963"/>
    </row>
    <row r="1947" spans="1:49" ht="14.25" hidden="1" customHeight="1">
      <c r="A1947" s="931">
        <v>275</v>
      </c>
      <c r="B1947" s="913"/>
      <c r="C1947" s="914"/>
      <c r="D1947" s="914"/>
      <c r="E1947" s="914"/>
      <c r="F1947" s="914"/>
      <c r="G1947" s="914"/>
      <c r="H1947" s="914"/>
      <c r="I1947" s="914"/>
      <c r="J1947" s="914"/>
      <c r="K1947" s="914"/>
      <c r="L1947" s="914"/>
      <c r="M1947" s="914"/>
      <c r="N1947" s="914"/>
      <c r="O1947" s="914"/>
      <c r="P1947" s="914"/>
      <c r="Q1947" s="914"/>
      <c r="R1947" s="914"/>
      <c r="S1947" s="914"/>
      <c r="T1947" s="914"/>
      <c r="U1947" s="915"/>
      <c r="V1947" s="913"/>
      <c r="W1947" s="914"/>
      <c r="X1947" s="914"/>
      <c r="Y1947" s="914"/>
      <c r="Z1947" s="914"/>
      <c r="AA1947" s="914"/>
      <c r="AB1947" s="914"/>
      <c r="AC1947" s="914"/>
      <c r="AD1947" s="914"/>
      <c r="AE1947" s="914"/>
      <c r="AF1947" s="914"/>
      <c r="AG1947" s="914"/>
      <c r="AH1947" s="914"/>
      <c r="AI1947" s="914"/>
      <c r="AJ1947" s="914"/>
      <c r="AK1947" s="914"/>
      <c r="AL1947" s="914"/>
      <c r="AM1947" s="914"/>
      <c r="AN1947" s="914"/>
      <c r="AO1947" s="915"/>
      <c r="AP1947" s="450" t="s">
        <v>990</v>
      </c>
      <c r="AQ1947" s="451"/>
      <c r="AR1947" s="451"/>
      <c r="AS1947" s="452"/>
      <c r="AT1947" s="932"/>
      <c r="AU1947" s="933"/>
      <c r="AV1947" s="933"/>
      <c r="AW1947" s="934"/>
    </row>
    <row r="1948" spans="1:49" ht="14.25" hidden="1" customHeight="1">
      <c r="A1948" s="931"/>
      <c r="B1948" s="916"/>
      <c r="C1948" s="917"/>
      <c r="D1948" s="917"/>
      <c r="E1948" s="917"/>
      <c r="F1948" s="917"/>
      <c r="G1948" s="917"/>
      <c r="H1948" s="917"/>
      <c r="I1948" s="917"/>
      <c r="J1948" s="917"/>
      <c r="K1948" s="917"/>
      <c r="L1948" s="917"/>
      <c r="M1948" s="917"/>
      <c r="N1948" s="917"/>
      <c r="O1948" s="917"/>
      <c r="P1948" s="917"/>
      <c r="Q1948" s="917"/>
      <c r="R1948" s="917"/>
      <c r="S1948" s="917"/>
      <c r="T1948" s="917"/>
      <c r="U1948" s="918"/>
      <c r="V1948" s="916"/>
      <c r="W1948" s="917"/>
      <c r="X1948" s="917"/>
      <c r="Y1948" s="917"/>
      <c r="Z1948" s="917"/>
      <c r="AA1948" s="917"/>
      <c r="AB1948" s="917"/>
      <c r="AC1948" s="917"/>
      <c r="AD1948" s="917"/>
      <c r="AE1948" s="917"/>
      <c r="AF1948" s="917"/>
      <c r="AG1948" s="917"/>
      <c r="AH1948" s="917"/>
      <c r="AI1948" s="917"/>
      <c r="AJ1948" s="917"/>
      <c r="AK1948" s="917"/>
      <c r="AL1948" s="917"/>
      <c r="AM1948" s="917"/>
      <c r="AN1948" s="917"/>
      <c r="AO1948" s="918"/>
      <c r="AP1948" s="453" t="s">
        <v>994</v>
      </c>
      <c r="AQ1948" s="262"/>
      <c r="AR1948" s="262"/>
      <c r="AS1948" s="262"/>
      <c r="AT1948" s="910"/>
      <c r="AU1948" s="911"/>
      <c r="AV1948" s="911"/>
      <c r="AW1948" s="912"/>
    </row>
    <row r="1949" spans="1:49" ht="14.25" hidden="1" customHeight="1">
      <c r="A1949" s="931"/>
      <c r="B1949" s="916"/>
      <c r="C1949" s="917"/>
      <c r="D1949" s="917"/>
      <c r="E1949" s="917"/>
      <c r="F1949" s="917"/>
      <c r="G1949" s="917"/>
      <c r="H1949" s="917"/>
      <c r="I1949" s="917"/>
      <c r="J1949" s="917"/>
      <c r="K1949" s="917"/>
      <c r="L1949" s="917"/>
      <c r="M1949" s="917"/>
      <c r="N1949" s="917"/>
      <c r="O1949" s="917"/>
      <c r="P1949" s="917"/>
      <c r="Q1949" s="917"/>
      <c r="R1949" s="917"/>
      <c r="S1949" s="917"/>
      <c r="T1949" s="917"/>
      <c r="U1949" s="918"/>
      <c r="V1949" s="916"/>
      <c r="W1949" s="917"/>
      <c r="X1949" s="917"/>
      <c r="Y1949" s="917"/>
      <c r="Z1949" s="917"/>
      <c r="AA1949" s="917"/>
      <c r="AB1949" s="917"/>
      <c r="AC1949" s="917"/>
      <c r="AD1949" s="917"/>
      <c r="AE1949" s="917"/>
      <c r="AF1949" s="917"/>
      <c r="AG1949" s="917"/>
      <c r="AH1949" s="917"/>
      <c r="AI1949" s="917"/>
      <c r="AJ1949" s="917"/>
      <c r="AK1949" s="917"/>
      <c r="AL1949" s="917"/>
      <c r="AM1949" s="917"/>
      <c r="AN1949" s="917"/>
      <c r="AO1949" s="918"/>
      <c r="AP1949" s="935" t="s">
        <v>992</v>
      </c>
      <c r="AQ1949" s="936"/>
      <c r="AR1949" s="936"/>
      <c r="AS1949" s="937"/>
      <c r="AT1949" s="938"/>
      <c r="AU1949" s="939"/>
      <c r="AV1949" s="939"/>
      <c r="AW1949" s="940"/>
    </row>
    <row r="1950" spans="1:49" ht="14.25" hidden="1" customHeight="1">
      <c r="A1950" s="931"/>
      <c r="B1950" s="916"/>
      <c r="C1950" s="917"/>
      <c r="D1950" s="917"/>
      <c r="E1950" s="917"/>
      <c r="F1950" s="917"/>
      <c r="G1950" s="917"/>
      <c r="H1950" s="917"/>
      <c r="I1950" s="917"/>
      <c r="J1950" s="917"/>
      <c r="K1950" s="917"/>
      <c r="L1950" s="917"/>
      <c r="M1950" s="917"/>
      <c r="N1950" s="917"/>
      <c r="O1950" s="917"/>
      <c r="P1950" s="917"/>
      <c r="Q1950" s="917"/>
      <c r="R1950" s="917"/>
      <c r="S1950" s="917"/>
      <c r="T1950" s="917"/>
      <c r="U1950" s="918"/>
      <c r="V1950" s="916"/>
      <c r="W1950" s="917"/>
      <c r="X1950" s="917"/>
      <c r="Y1950" s="917"/>
      <c r="Z1950" s="917"/>
      <c r="AA1950" s="917"/>
      <c r="AB1950" s="917"/>
      <c r="AC1950" s="917"/>
      <c r="AD1950" s="917"/>
      <c r="AE1950" s="917"/>
      <c r="AF1950" s="917"/>
      <c r="AG1950" s="917"/>
      <c r="AH1950" s="917"/>
      <c r="AI1950" s="917"/>
      <c r="AJ1950" s="917"/>
      <c r="AK1950" s="917"/>
      <c r="AL1950" s="917"/>
      <c r="AM1950" s="917"/>
      <c r="AN1950" s="917"/>
      <c r="AO1950" s="918"/>
      <c r="AP1950" s="935"/>
      <c r="AQ1950" s="936"/>
      <c r="AR1950" s="936"/>
      <c r="AS1950" s="937"/>
      <c r="AT1950" s="941"/>
      <c r="AU1950" s="942"/>
      <c r="AV1950" s="942"/>
      <c r="AW1950" s="943"/>
    </row>
    <row r="1951" spans="1:49" ht="14.25" hidden="1" customHeight="1">
      <c r="A1951" s="931"/>
      <c r="B1951" s="916"/>
      <c r="C1951" s="917"/>
      <c r="D1951" s="917"/>
      <c r="E1951" s="917"/>
      <c r="F1951" s="917"/>
      <c r="G1951" s="917"/>
      <c r="H1951" s="917"/>
      <c r="I1951" s="917"/>
      <c r="J1951" s="917"/>
      <c r="K1951" s="917"/>
      <c r="L1951" s="917"/>
      <c r="M1951" s="917"/>
      <c r="N1951" s="917"/>
      <c r="O1951" s="917"/>
      <c r="P1951" s="917"/>
      <c r="Q1951" s="917"/>
      <c r="R1951" s="917"/>
      <c r="S1951" s="917"/>
      <c r="T1951" s="917"/>
      <c r="U1951" s="918"/>
      <c r="V1951" s="916"/>
      <c r="W1951" s="917"/>
      <c r="X1951" s="917"/>
      <c r="Y1951" s="917"/>
      <c r="Z1951" s="917"/>
      <c r="AA1951" s="917"/>
      <c r="AB1951" s="917"/>
      <c r="AC1951" s="917"/>
      <c r="AD1951" s="917"/>
      <c r="AE1951" s="917"/>
      <c r="AF1951" s="917"/>
      <c r="AG1951" s="917"/>
      <c r="AH1951" s="917"/>
      <c r="AI1951" s="917"/>
      <c r="AJ1951" s="917"/>
      <c r="AK1951" s="917"/>
      <c r="AL1951" s="917"/>
      <c r="AM1951" s="917"/>
      <c r="AN1951" s="917"/>
      <c r="AO1951" s="918"/>
      <c r="AP1951" s="944" t="s">
        <v>993</v>
      </c>
      <c r="AQ1951" s="945"/>
      <c r="AR1951" s="945"/>
      <c r="AS1951" s="945"/>
      <c r="AT1951" s="938"/>
      <c r="AU1951" s="939"/>
      <c r="AV1951" s="939"/>
      <c r="AW1951" s="940"/>
    </row>
    <row r="1952" spans="1:49" ht="14.25" hidden="1" customHeight="1">
      <c r="A1952" s="931"/>
      <c r="B1952" s="916"/>
      <c r="C1952" s="917"/>
      <c r="D1952" s="917"/>
      <c r="E1952" s="917"/>
      <c r="F1952" s="917"/>
      <c r="G1952" s="917"/>
      <c r="H1952" s="917"/>
      <c r="I1952" s="917"/>
      <c r="J1952" s="917"/>
      <c r="K1952" s="917"/>
      <c r="L1952" s="917"/>
      <c r="M1952" s="917"/>
      <c r="N1952" s="917"/>
      <c r="O1952" s="917"/>
      <c r="P1952" s="917"/>
      <c r="Q1952" s="917"/>
      <c r="R1952" s="917"/>
      <c r="S1952" s="917"/>
      <c r="T1952" s="917"/>
      <c r="U1952" s="918"/>
      <c r="V1952" s="916"/>
      <c r="W1952" s="917"/>
      <c r="X1952" s="917"/>
      <c r="Y1952" s="917"/>
      <c r="Z1952" s="917"/>
      <c r="AA1952" s="917"/>
      <c r="AB1952" s="917"/>
      <c r="AC1952" s="917"/>
      <c r="AD1952" s="917"/>
      <c r="AE1952" s="917"/>
      <c r="AF1952" s="917"/>
      <c r="AG1952" s="917"/>
      <c r="AH1952" s="917"/>
      <c r="AI1952" s="917"/>
      <c r="AJ1952" s="917"/>
      <c r="AK1952" s="917"/>
      <c r="AL1952" s="917"/>
      <c r="AM1952" s="917"/>
      <c r="AN1952" s="917"/>
      <c r="AO1952" s="918"/>
      <c r="AP1952" s="944"/>
      <c r="AQ1952" s="945"/>
      <c r="AR1952" s="945"/>
      <c r="AS1952" s="945"/>
      <c r="AT1952" s="941"/>
      <c r="AU1952" s="942"/>
      <c r="AV1952" s="942"/>
      <c r="AW1952" s="943"/>
    </row>
    <row r="1953" spans="1:49" ht="14.25" hidden="1" customHeight="1">
      <c r="A1953" s="931"/>
      <c r="B1953" s="919"/>
      <c r="C1953" s="920"/>
      <c r="D1953" s="920"/>
      <c r="E1953" s="920"/>
      <c r="F1953" s="920"/>
      <c r="G1953" s="920"/>
      <c r="H1953" s="920"/>
      <c r="I1953" s="920"/>
      <c r="J1953" s="920"/>
      <c r="K1953" s="920"/>
      <c r="L1953" s="920"/>
      <c r="M1953" s="920"/>
      <c r="N1953" s="920"/>
      <c r="O1953" s="920"/>
      <c r="P1953" s="920"/>
      <c r="Q1953" s="920"/>
      <c r="R1953" s="920"/>
      <c r="S1953" s="920"/>
      <c r="T1953" s="920"/>
      <c r="U1953" s="921"/>
      <c r="V1953" s="919"/>
      <c r="W1953" s="920"/>
      <c r="X1953" s="920"/>
      <c r="Y1953" s="920"/>
      <c r="Z1953" s="920"/>
      <c r="AA1953" s="920"/>
      <c r="AB1953" s="920"/>
      <c r="AC1953" s="920"/>
      <c r="AD1953" s="920"/>
      <c r="AE1953" s="920"/>
      <c r="AF1953" s="920"/>
      <c r="AG1953" s="920"/>
      <c r="AH1953" s="920"/>
      <c r="AI1953" s="920"/>
      <c r="AJ1953" s="920"/>
      <c r="AK1953" s="920"/>
      <c r="AL1953" s="920"/>
      <c r="AM1953" s="920"/>
      <c r="AN1953" s="920"/>
      <c r="AO1953" s="921"/>
      <c r="AP1953" s="946" t="str">
        <f t="array" aca="1" ref="AP1953" ca="1">IF(RepairsPhotoIdentifier275="","",IF(INDIRECT("PropertyInspectionCatagoryPhoto"&amp;RIGHT("0"&amp;RepairsPhotoIdentifier275,2))="","",INDIRECT("PropertyInspectionCatagoryPhoto"&amp;RIGHT("0"&amp;RepairsPhotoIdentifier275,2))))</f>
        <v/>
      </c>
      <c r="AQ1953" s="962"/>
      <c r="AR1953" s="962"/>
      <c r="AS1953" s="962"/>
      <c r="AT1953" s="962"/>
      <c r="AU1953" s="962"/>
      <c r="AV1953" s="962"/>
      <c r="AW1953" s="963"/>
    </row>
    <row r="1954" spans="1:49" ht="14.25" hidden="1" customHeight="1">
      <c r="A1954" s="931">
        <v>276</v>
      </c>
      <c r="B1954" s="913"/>
      <c r="C1954" s="914"/>
      <c r="D1954" s="914"/>
      <c r="E1954" s="914"/>
      <c r="F1954" s="914"/>
      <c r="G1954" s="914"/>
      <c r="H1954" s="914"/>
      <c r="I1954" s="914"/>
      <c r="J1954" s="914"/>
      <c r="K1954" s="914"/>
      <c r="L1954" s="914"/>
      <c r="M1954" s="914"/>
      <c r="N1954" s="914"/>
      <c r="O1954" s="914"/>
      <c r="P1954" s="914"/>
      <c r="Q1954" s="914"/>
      <c r="R1954" s="914"/>
      <c r="S1954" s="914"/>
      <c r="T1954" s="914"/>
      <c r="U1954" s="915"/>
      <c r="V1954" s="913"/>
      <c r="W1954" s="914"/>
      <c r="X1954" s="914"/>
      <c r="Y1954" s="914"/>
      <c r="Z1954" s="914"/>
      <c r="AA1954" s="914"/>
      <c r="AB1954" s="914"/>
      <c r="AC1954" s="914"/>
      <c r="AD1954" s="914"/>
      <c r="AE1954" s="914"/>
      <c r="AF1954" s="914"/>
      <c r="AG1954" s="914"/>
      <c r="AH1954" s="914"/>
      <c r="AI1954" s="914"/>
      <c r="AJ1954" s="914"/>
      <c r="AK1954" s="914"/>
      <c r="AL1954" s="914"/>
      <c r="AM1954" s="914"/>
      <c r="AN1954" s="914"/>
      <c r="AO1954" s="915"/>
      <c r="AP1954" s="450" t="s">
        <v>990</v>
      </c>
      <c r="AQ1954" s="451"/>
      <c r="AR1954" s="451"/>
      <c r="AS1954" s="452"/>
      <c r="AT1954" s="932"/>
      <c r="AU1954" s="933"/>
      <c r="AV1954" s="933"/>
      <c r="AW1954" s="934"/>
    </row>
    <row r="1955" spans="1:49" ht="14.25" hidden="1" customHeight="1">
      <c r="A1955" s="931"/>
      <c r="B1955" s="916"/>
      <c r="C1955" s="917"/>
      <c r="D1955" s="917"/>
      <c r="E1955" s="917"/>
      <c r="F1955" s="917"/>
      <c r="G1955" s="917"/>
      <c r="H1955" s="917"/>
      <c r="I1955" s="917"/>
      <c r="J1955" s="917"/>
      <c r="K1955" s="917"/>
      <c r="L1955" s="917"/>
      <c r="M1955" s="917"/>
      <c r="N1955" s="917"/>
      <c r="O1955" s="917"/>
      <c r="P1955" s="917"/>
      <c r="Q1955" s="917"/>
      <c r="R1955" s="917"/>
      <c r="S1955" s="917"/>
      <c r="T1955" s="917"/>
      <c r="U1955" s="918"/>
      <c r="V1955" s="916"/>
      <c r="W1955" s="917"/>
      <c r="X1955" s="917"/>
      <c r="Y1955" s="917"/>
      <c r="Z1955" s="917"/>
      <c r="AA1955" s="917"/>
      <c r="AB1955" s="917"/>
      <c r="AC1955" s="917"/>
      <c r="AD1955" s="917"/>
      <c r="AE1955" s="917"/>
      <c r="AF1955" s="917"/>
      <c r="AG1955" s="917"/>
      <c r="AH1955" s="917"/>
      <c r="AI1955" s="917"/>
      <c r="AJ1955" s="917"/>
      <c r="AK1955" s="917"/>
      <c r="AL1955" s="917"/>
      <c r="AM1955" s="917"/>
      <c r="AN1955" s="917"/>
      <c r="AO1955" s="918"/>
      <c r="AP1955" s="453" t="s">
        <v>991</v>
      </c>
      <c r="AQ1955" s="262"/>
      <c r="AR1955" s="262"/>
      <c r="AS1955" s="262"/>
      <c r="AT1955" s="910"/>
      <c r="AU1955" s="911"/>
      <c r="AV1955" s="911"/>
      <c r="AW1955" s="912"/>
    </row>
    <row r="1956" spans="1:49" ht="14.25" hidden="1" customHeight="1">
      <c r="A1956" s="931"/>
      <c r="B1956" s="916"/>
      <c r="C1956" s="917"/>
      <c r="D1956" s="917"/>
      <c r="E1956" s="917"/>
      <c r="F1956" s="917"/>
      <c r="G1956" s="917"/>
      <c r="H1956" s="917"/>
      <c r="I1956" s="917"/>
      <c r="J1956" s="917"/>
      <c r="K1956" s="917"/>
      <c r="L1956" s="917"/>
      <c r="M1956" s="917"/>
      <c r="N1956" s="917"/>
      <c r="O1956" s="917"/>
      <c r="P1956" s="917"/>
      <c r="Q1956" s="917"/>
      <c r="R1956" s="917"/>
      <c r="S1956" s="917"/>
      <c r="T1956" s="917"/>
      <c r="U1956" s="918"/>
      <c r="V1956" s="916"/>
      <c r="W1956" s="917"/>
      <c r="X1956" s="917"/>
      <c r="Y1956" s="917"/>
      <c r="Z1956" s="917"/>
      <c r="AA1956" s="917"/>
      <c r="AB1956" s="917"/>
      <c r="AC1956" s="917"/>
      <c r="AD1956" s="917"/>
      <c r="AE1956" s="917"/>
      <c r="AF1956" s="917"/>
      <c r="AG1956" s="917"/>
      <c r="AH1956" s="917"/>
      <c r="AI1956" s="917"/>
      <c r="AJ1956" s="917"/>
      <c r="AK1956" s="917"/>
      <c r="AL1956" s="917"/>
      <c r="AM1956" s="917"/>
      <c r="AN1956" s="917"/>
      <c r="AO1956" s="918"/>
      <c r="AP1956" s="935" t="s">
        <v>992</v>
      </c>
      <c r="AQ1956" s="936"/>
      <c r="AR1956" s="936"/>
      <c r="AS1956" s="937"/>
      <c r="AT1956" s="938"/>
      <c r="AU1956" s="939"/>
      <c r="AV1956" s="939"/>
      <c r="AW1956" s="940"/>
    </row>
    <row r="1957" spans="1:49" ht="14.25" hidden="1" customHeight="1">
      <c r="A1957" s="931"/>
      <c r="B1957" s="916"/>
      <c r="C1957" s="917"/>
      <c r="D1957" s="917"/>
      <c r="E1957" s="917"/>
      <c r="F1957" s="917"/>
      <c r="G1957" s="917"/>
      <c r="H1957" s="917"/>
      <c r="I1957" s="917"/>
      <c r="J1957" s="917"/>
      <c r="K1957" s="917"/>
      <c r="L1957" s="917"/>
      <c r="M1957" s="917"/>
      <c r="N1957" s="917"/>
      <c r="O1957" s="917"/>
      <c r="P1957" s="917"/>
      <c r="Q1957" s="917"/>
      <c r="R1957" s="917"/>
      <c r="S1957" s="917"/>
      <c r="T1957" s="917"/>
      <c r="U1957" s="918"/>
      <c r="V1957" s="916"/>
      <c r="W1957" s="917"/>
      <c r="X1957" s="917"/>
      <c r="Y1957" s="917"/>
      <c r="Z1957" s="917"/>
      <c r="AA1957" s="917"/>
      <c r="AB1957" s="917"/>
      <c r="AC1957" s="917"/>
      <c r="AD1957" s="917"/>
      <c r="AE1957" s="917"/>
      <c r="AF1957" s="917"/>
      <c r="AG1957" s="917"/>
      <c r="AH1957" s="917"/>
      <c r="AI1957" s="917"/>
      <c r="AJ1957" s="917"/>
      <c r="AK1957" s="917"/>
      <c r="AL1957" s="917"/>
      <c r="AM1957" s="917"/>
      <c r="AN1957" s="917"/>
      <c r="AO1957" s="918"/>
      <c r="AP1957" s="935"/>
      <c r="AQ1957" s="936"/>
      <c r="AR1957" s="936"/>
      <c r="AS1957" s="937"/>
      <c r="AT1957" s="941"/>
      <c r="AU1957" s="942"/>
      <c r="AV1957" s="942"/>
      <c r="AW1957" s="943"/>
    </row>
    <row r="1958" spans="1:49" ht="14.25" hidden="1" customHeight="1">
      <c r="A1958" s="931"/>
      <c r="B1958" s="916"/>
      <c r="C1958" s="917"/>
      <c r="D1958" s="917"/>
      <c r="E1958" s="917"/>
      <c r="F1958" s="917"/>
      <c r="G1958" s="917"/>
      <c r="H1958" s="917"/>
      <c r="I1958" s="917"/>
      <c r="J1958" s="917"/>
      <c r="K1958" s="917"/>
      <c r="L1958" s="917"/>
      <c r="M1958" s="917"/>
      <c r="N1958" s="917"/>
      <c r="O1958" s="917"/>
      <c r="P1958" s="917"/>
      <c r="Q1958" s="917"/>
      <c r="R1958" s="917"/>
      <c r="S1958" s="917"/>
      <c r="T1958" s="917"/>
      <c r="U1958" s="918"/>
      <c r="V1958" s="916"/>
      <c r="W1958" s="917"/>
      <c r="X1958" s="917"/>
      <c r="Y1958" s="917"/>
      <c r="Z1958" s="917"/>
      <c r="AA1958" s="917"/>
      <c r="AB1958" s="917"/>
      <c r="AC1958" s="917"/>
      <c r="AD1958" s="917"/>
      <c r="AE1958" s="917"/>
      <c r="AF1958" s="917"/>
      <c r="AG1958" s="917"/>
      <c r="AH1958" s="917"/>
      <c r="AI1958" s="917"/>
      <c r="AJ1958" s="917"/>
      <c r="AK1958" s="917"/>
      <c r="AL1958" s="917"/>
      <c r="AM1958" s="917"/>
      <c r="AN1958" s="917"/>
      <c r="AO1958" s="918"/>
      <c r="AP1958" s="944" t="s">
        <v>993</v>
      </c>
      <c r="AQ1958" s="945"/>
      <c r="AR1958" s="945"/>
      <c r="AS1958" s="945"/>
      <c r="AT1958" s="938"/>
      <c r="AU1958" s="939"/>
      <c r="AV1958" s="939"/>
      <c r="AW1958" s="940"/>
    </row>
    <row r="1959" spans="1:49" ht="14.25" hidden="1" customHeight="1">
      <c r="A1959" s="931"/>
      <c r="B1959" s="916"/>
      <c r="C1959" s="917"/>
      <c r="D1959" s="917"/>
      <c r="E1959" s="917"/>
      <c r="F1959" s="917"/>
      <c r="G1959" s="917"/>
      <c r="H1959" s="917"/>
      <c r="I1959" s="917"/>
      <c r="J1959" s="917"/>
      <c r="K1959" s="917"/>
      <c r="L1959" s="917"/>
      <c r="M1959" s="917"/>
      <c r="N1959" s="917"/>
      <c r="O1959" s="917"/>
      <c r="P1959" s="917"/>
      <c r="Q1959" s="917"/>
      <c r="R1959" s="917"/>
      <c r="S1959" s="917"/>
      <c r="T1959" s="917"/>
      <c r="U1959" s="918"/>
      <c r="V1959" s="916"/>
      <c r="W1959" s="917"/>
      <c r="X1959" s="917"/>
      <c r="Y1959" s="917"/>
      <c r="Z1959" s="917"/>
      <c r="AA1959" s="917"/>
      <c r="AB1959" s="917"/>
      <c r="AC1959" s="917"/>
      <c r="AD1959" s="917"/>
      <c r="AE1959" s="917"/>
      <c r="AF1959" s="917"/>
      <c r="AG1959" s="917"/>
      <c r="AH1959" s="917"/>
      <c r="AI1959" s="917"/>
      <c r="AJ1959" s="917"/>
      <c r="AK1959" s="917"/>
      <c r="AL1959" s="917"/>
      <c r="AM1959" s="917"/>
      <c r="AN1959" s="917"/>
      <c r="AO1959" s="918"/>
      <c r="AP1959" s="944"/>
      <c r="AQ1959" s="945"/>
      <c r="AR1959" s="945"/>
      <c r="AS1959" s="945"/>
      <c r="AT1959" s="941"/>
      <c r="AU1959" s="942"/>
      <c r="AV1959" s="942"/>
      <c r="AW1959" s="943"/>
    </row>
    <row r="1960" spans="1:49" ht="14.25" hidden="1" customHeight="1">
      <c r="A1960" s="931"/>
      <c r="B1960" s="919"/>
      <c r="C1960" s="920"/>
      <c r="D1960" s="920"/>
      <c r="E1960" s="920"/>
      <c r="F1960" s="920"/>
      <c r="G1960" s="920"/>
      <c r="H1960" s="920"/>
      <c r="I1960" s="920"/>
      <c r="J1960" s="920"/>
      <c r="K1960" s="920"/>
      <c r="L1960" s="920"/>
      <c r="M1960" s="920"/>
      <c r="N1960" s="920"/>
      <c r="O1960" s="920"/>
      <c r="P1960" s="920"/>
      <c r="Q1960" s="920"/>
      <c r="R1960" s="920"/>
      <c r="S1960" s="920"/>
      <c r="T1960" s="920"/>
      <c r="U1960" s="921"/>
      <c r="V1960" s="919"/>
      <c r="W1960" s="920"/>
      <c r="X1960" s="920"/>
      <c r="Y1960" s="920"/>
      <c r="Z1960" s="920"/>
      <c r="AA1960" s="920"/>
      <c r="AB1960" s="920"/>
      <c r="AC1960" s="920"/>
      <c r="AD1960" s="920"/>
      <c r="AE1960" s="920"/>
      <c r="AF1960" s="920"/>
      <c r="AG1960" s="920"/>
      <c r="AH1960" s="920"/>
      <c r="AI1960" s="920"/>
      <c r="AJ1960" s="920"/>
      <c r="AK1960" s="920"/>
      <c r="AL1960" s="920"/>
      <c r="AM1960" s="920"/>
      <c r="AN1960" s="920"/>
      <c r="AO1960" s="921"/>
      <c r="AP1960" s="946" t="str">
        <f t="array" aca="1" ref="AP1960" ca="1">IF(RepairsPhotoIdentifier276="","",IF(INDIRECT("PropertyInspectionCatagoryPhoto"&amp;RIGHT("0"&amp;RepairsPhotoIdentifier276,2))="","",INDIRECT("PropertyInspectionCatagoryPhoto"&amp;RIGHT("0"&amp;RepairsPhotoIdentifier276,2))))</f>
        <v/>
      </c>
      <c r="AQ1960" s="962"/>
      <c r="AR1960" s="962"/>
      <c r="AS1960" s="962"/>
      <c r="AT1960" s="962"/>
      <c r="AU1960" s="962"/>
      <c r="AV1960" s="962"/>
      <c r="AW1960" s="963"/>
    </row>
    <row r="1961" spans="1:49" ht="14.25" hidden="1" customHeight="1">
      <c r="A1961" s="931">
        <v>277</v>
      </c>
      <c r="B1961" s="913"/>
      <c r="C1961" s="914"/>
      <c r="D1961" s="914"/>
      <c r="E1961" s="914"/>
      <c r="F1961" s="914"/>
      <c r="G1961" s="914"/>
      <c r="H1961" s="914"/>
      <c r="I1961" s="914"/>
      <c r="J1961" s="914"/>
      <c r="K1961" s="914"/>
      <c r="L1961" s="914"/>
      <c r="M1961" s="914"/>
      <c r="N1961" s="914"/>
      <c r="O1961" s="914"/>
      <c r="P1961" s="914"/>
      <c r="Q1961" s="914"/>
      <c r="R1961" s="914"/>
      <c r="S1961" s="914"/>
      <c r="T1961" s="914"/>
      <c r="U1961" s="915"/>
      <c r="V1961" s="913"/>
      <c r="W1961" s="914"/>
      <c r="X1961" s="914"/>
      <c r="Y1961" s="914"/>
      <c r="Z1961" s="914"/>
      <c r="AA1961" s="914"/>
      <c r="AB1961" s="914"/>
      <c r="AC1961" s="914"/>
      <c r="AD1961" s="914"/>
      <c r="AE1961" s="914"/>
      <c r="AF1961" s="914"/>
      <c r="AG1961" s="914"/>
      <c r="AH1961" s="914"/>
      <c r="AI1961" s="914"/>
      <c r="AJ1961" s="914"/>
      <c r="AK1961" s="914"/>
      <c r="AL1961" s="914"/>
      <c r="AM1961" s="914"/>
      <c r="AN1961" s="914"/>
      <c r="AO1961" s="915"/>
      <c r="AP1961" s="450" t="s">
        <v>990</v>
      </c>
      <c r="AQ1961" s="451"/>
      <c r="AR1961" s="451"/>
      <c r="AS1961" s="452"/>
      <c r="AT1961" s="932"/>
      <c r="AU1961" s="933"/>
      <c r="AV1961" s="933"/>
      <c r="AW1961" s="934"/>
    </row>
    <row r="1962" spans="1:49" ht="14.25" hidden="1" customHeight="1">
      <c r="A1962" s="931"/>
      <c r="B1962" s="916"/>
      <c r="C1962" s="917"/>
      <c r="D1962" s="917"/>
      <c r="E1962" s="917"/>
      <c r="F1962" s="917"/>
      <c r="G1962" s="917"/>
      <c r="H1962" s="917"/>
      <c r="I1962" s="917"/>
      <c r="J1962" s="917"/>
      <c r="K1962" s="917"/>
      <c r="L1962" s="917"/>
      <c r="M1962" s="917"/>
      <c r="N1962" s="917"/>
      <c r="O1962" s="917"/>
      <c r="P1962" s="917"/>
      <c r="Q1962" s="917"/>
      <c r="R1962" s="917"/>
      <c r="S1962" s="917"/>
      <c r="T1962" s="917"/>
      <c r="U1962" s="918"/>
      <c r="V1962" s="916"/>
      <c r="W1962" s="917"/>
      <c r="X1962" s="917"/>
      <c r="Y1962" s="917"/>
      <c r="Z1962" s="917"/>
      <c r="AA1962" s="917"/>
      <c r="AB1962" s="917"/>
      <c r="AC1962" s="917"/>
      <c r="AD1962" s="917"/>
      <c r="AE1962" s="917"/>
      <c r="AF1962" s="917"/>
      <c r="AG1962" s="917"/>
      <c r="AH1962" s="917"/>
      <c r="AI1962" s="917"/>
      <c r="AJ1962" s="917"/>
      <c r="AK1962" s="917"/>
      <c r="AL1962" s="917"/>
      <c r="AM1962" s="917"/>
      <c r="AN1962" s="917"/>
      <c r="AO1962" s="918"/>
      <c r="AP1962" s="453" t="s">
        <v>994</v>
      </c>
      <c r="AQ1962" s="262"/>
      <c r="AR1962" s="262"/>
      <c r="AS1962" s="262"/>
      <c r="AT1962" s="910"/>
      <c r="AU1962" s="911"/>
      <c r="AV1962" s="911"/>
      <c r="AW1962" s="912"/>
    </row>
    <row r="1963" spans="1:49" ht="14.25" hidden="1" customHeight="1">
      <c r="A1963" s="931"/>
      <c r="B1963" s="916"/>
      <c r="C1963" s="917"/>
      <c r="D1963" s="917"/>
      <c r="E1963" s="917"/>
      <c r="F1963" s="917"/>
      <c r="G1963" s="917"/>
      <c r="H1963" s="917"/>
      <c r="I1963" s="917"/>
      <c r="J1963" s="917"/>
      <c r="K1963" s="917"/>
      <c r="L1963" s="917"/>
      <c r="M1963" s="917"/>
      <c r="N1963" s="917"/>
      <c r="O1963" s="917"/>
      <c r="P1963" s="917"/>
      <c r="Q1963" s="917"/>
      <c r="R1963" s="917"/>
      <c r="S1963" s="917"/>
      <c r="T1963" s="917"/>
      <c r="U1963" s="918"/>
      <c r="V1963" s="916"/>
      <c r="W1963" s="917"/>
      <c r="X1963" s="917"/>
      <c r="Y1963" s="917"/>
      <c r="Z1963" s="917"/>
      <c r="AA1963" s="917"/>
      <c r="AB1963" s="917"/>
      <c r="AC1963" s="917"/>
      <c r="AD1963" s="917"/>
      <c r="AE1963" s="917"/>
      <c r="AF1963" s="917"/>
      <c r="AG1963" s="917"/>
      <c r="AH1963" s="917"/>
      <c r="AI1963" s="917"/>
      <c r="AJ1963" s="917"/>
      <c r="AK1963" s="917"/>
      <c r="AL1963" s="917"/>
      <c r="AM1963" s="917"/>
      <c r="AN1963" s="917"/>
      <c r="AO1963" s="918"/>
      <c r="AP1963" s="935" t="s">
        <v>992</v>
      </c>
      <c r="AQ1963" s="936"/>
      <c r="AR1963" s="936"/>
      <c r="AS1963" s="937"/>
      <c r="AT1963" s="938"/>
      <c r="AU1963" s="939"/>
      <c r="AV1963" s="939"/>
      <c r="AW1963" s="940"/>
    </row>
    <row r="1964" spans="1:49" ht="14.25" hidden="1" customHeight="1">
      <c r="A1964" s="931"/>
      <c r="B1964" s="916"/>
      <c r="C1964" s="917"/>
      <c r="D1964" s="917"/>
      <c r="E1964" s="917"/>
      <c r="F1964" s="917"/>
      <c r="G1964" s="917"/>
      <c r="H1964" s="917"/>
      <c r="I1964" s="917"/>
      <c r="J1964" s="917"/>
      <c r="K1964" s="917"/>
      <c r="L1964" s="917"/>
      <c r="M1964" s="917"/>
      <c r="N1964" s="917"/>
      <c r="O1964" s="917"/>
      <c r="P1964" s="917"/>
      <c r="Q1964" s="917"/>
      <c r="R1964" s="917"/>
      <c r="S1964" s="917"/>
      <c r="T1964" s="917"/>
      <c r="U1964" s="918"/>
      <c r="V1964" s="916"/>
      <c r="W1964" s="917"/>
      <c r="X1964" s="917"/>
      <c r="Y1964" s="917"/>
      <c r="Z1964" s="917"/>
      <c r="AA1964" s="917"/>
      <c r="AB1964" s="917"/>
      <c r="AC1964" s="917"/>
      <c r="AD1964" s="917"/>
      <c r="AE1964" s="917"/>
      <c r="AF1964" s="917"/>
      <c r="AG1964" s="917"/>
      <c r="AH1964" s="917"/>
      <c r="AI1964" s="917"/>
      <c r="AJ1964" s="917"/>
      <c r="AK1964" s="917"/>
      <c r="AL1964" s="917"/>
      <c r="AM1964" s="917"/>
      <c r="AN1964" s="917"/>
      <c r="AO1964" s="918"/>
      <c r="AP1964" s="935"/>
      <c r="AQ1964" s="936"/>
      <c r="AR1964" s="936"/>
      <c r="AS1964" s="937"/>
      <c r="AT1964" s="941"/>
      <c r="AU1964" s="942"/>
      <c r="AV1964" s="942"/>
      <c r="AW1964" s="943"/>
    </row>
    <row r="1965" spans="1:49" ht="14.25" hidden="1" customHeight="1">
      <c r="A1965" s="931"/>
      <c r="B1965" s="916"/>
      <c r="C1965" s="917"/>
      <c r="D1965" s="917"/>
      <c r="E1965" s="917"/>
      <c r="F1965" s="917"/>
      <c r="G1965" s="917"/>
      <c r="H1965" s="917"/>
      <c r="I1965" s="917"/>
      <c r="J1965" s="917"/>
      <c r="K1965" s="917"/>
      <c r="L1965" s="917"/>
      <c r="M1965" s="917"/>
      <c r="N1965" s="917"/>
      <c r="O1965" s="917"/>
      <c r="P1965" s="917"/>
      <c r="Q1965" s="917"/>
      <c r="R1965" s="917"/>
      <c r="S1965" s="917"/>
      <c r="T1965" s="917"/>
      <c r="U1965" s="918"/>
      <c r="V1965" s="916"/>
      <c r="W1965" s="917"/>
      <c r="X1965" s="917"/>
      <c r="Y1965" s="917"/>
      <c r="Z1965" s="917"/>
      <c r="AA1965" s="917"/>
      <c r="AB1965" s="917"/>
      <c r="AC1965" s="917"/>
      <c r="AD1965" s="917"/>
      <c r="AE1965" s="917"/>
      <c r="AF1965" s="917"/>
      <c r="AG1965" s="917"/>
      <c r="AH1965" s="917"/>
      <c r="AI1965" s="917"/>
      <c r="AJ1965" s="917"/>
      <c r="AK1965" s="917"/>
      <c r="AL1965" s="917"/>
      <c r="AM1965" s="917"/>
      <c r="AN1965" s="917"/>
      <c r="AO1965" s="918"/>
      <c r="AP1965" s="944" t="s">
        <v>993</v>
      </c>
      <c r="AQ1965" s="945"/>
      <c r="AR1965" s="945"/>
      <c r="AS1965" s="945"/>
      <c r="AT1965" s="938"/>
      <c r="AU1965" s="939"/>
      <c r="AV1965" s="939"/>
      <c r="AW1965" s="940"/>
    </row>
    <row r="1966" spans="1:49" ht="14.25" hidden="1" customHeight="1">
      <c r="A1966" s="931"/>
      <c r="B1966" s="916"/>
      <c r="C1966" s="917"/>
      <c r="D1966" s="917"/>
      <c r="E1966" s="917"/>
      <c r="F1966" s="917"/>
      <c r="G1966" s="917"/>
      <c r="H1966" s="917"/>
      <c r="I1966" s="917"/>
      <c r="J1966" s="917"/>
      <c r="K1966" s="917"/>
      <c r="L1966" s="917"/>
      <c r="M1966" s="917"/>
      <c r="N1966" s="917"/>
      <c r="O1966" s="917"/>
      <c r="P1966" s="917"/>
      <c r="Q1966" s="917"/>
      <c r="R1966" s="917"/>
      <c r="S1966" s="917"/>
      <c r="T1966" s="917"/>
      <c r="U1966" s="918"/>
      <c r="V1966" s="916"/>
      <c r="W1966" s="917"/>
      <c r="X1966" s="917"/>
      <c r="Y1966" s="917"/>
      <c r="Z1966" s="917"/>
      <c r="AA1966" s="917"/>
      <c r="AB1966" s="917"/>
      <c r="AC1966" s="917"/>
      <c r="AD1966" s="917"/>
      <c r="AE1966" s="917"/>
      <c r="AF1966" s="917"/>
      <c r="AG1966" s="917"/>
      <c r="AH1966" s="917"/>
      <c r="AI1966" s="917"/>
      <c r="AJ1966" s="917"/>
      <c r="AK1966" s="917"/>
      <c r="AL1966" s="917"/>
      <c r="AM1966" s="917"/>
      <c r="AN1966" s="917"/>
      <c r="AO1966" s="918"/>
      <c r="AP1966" s="944"/>
      <c r="AQ1966" s="945"/>
      <c r="AR1966" s="945"/>
      <c r="AS1966" s="945"/>
      <c r="AT1966" s="941"/>
      <c r="AU1966" s="942"/>
      <c r="AV1966" s="942"/>
      <c r="AW1966" s="943"/>
    </row>
    <row r="1967" spans="1:49" ht="14.25" hidden="1" customHeight="1">
      <c r="A1967" s="931"/>
      <c r="B1967" s="919"/>
      <c r="C1967" s="920"/>
      <c r="D1967" s="920"/>
      <c r="E1967" s="920"/>
      <c r="F1967" s="920"/>
      <c r="G1967" s="920"/>
      <c r="H1967" s="920"/>
      <c r="I1967" s="920"/>
      <c r="J1967" s="920"/>
      <c r="K1967" s="920"/>
      <c r="L1967" s="920"/>
      <c r="M1967" s="920"/>
      <c r="N1967" s="920"/>
      <c r="O1967" s="920"/>
      <c r="P1967" s="920"/>
      <c r="Q1967" s="920"/>
      <c r="R1967" s="920"/>
      <c r="S1967" s="920"/>
      <c r="T1967" s="920"/>
      <c r="U1967" s="921"/>
      <c r="V1967" s="919"/>
      <c r="W1967" s="920"/>
      <c r="X1967" s="920"/>
      <c r="Y1967" s="920"/>
      <c r="Z1967" s="920"/>
      <c r="AA1967" s="920"/>
      <c r="AB1967" s="920"/>
      <c r="AC1967" s="920"/>
      <c r="AD1967" s="920"/>
      <c r="AE1967" s="920"/>
      <c r="AF1967" s="920"/>
      <c r="AG1967" s="920"/>
      <c r="AH1967" s="920"/>
      <c r="AI1967" s="920"/>
      <c r="AJ1967" s="920"/>
      <c r="AK1967" s="920"/>
      <c r="AL1967" s="920"/>
      <c r="AM1967" s="920"/>
      <c r="AN1967" s="920"/>
      <c r="AO1967" s="921"/>
      <c r="AP1967" s="946" t="str">
        <f t="array" aca="1" ref="AP1967" ca="1">IF(RepairsPhotoIdentifier277="","",IF(INDIRECT("PropertyInspectionCatagoryPhoto"&amp;RIGHT("0"&amp;RepairsPhotoIdentifier277,2))="","",INDIRECT("PropertyInspectionCatagoryPhoto"&amp;RIGHT("0"&amp;RepairsPhotoIdentifier277,2))))</f>
        <v/>
      </c>
      <c r="AQ1967" s="962"/>
      <c r="AR1967" s="962"/>
      <c r="AS1967" s="962"/>
      <c r="AT1967" s="962"/>
      <c r="AU1967" s="962"/>
      <c r="AV1967" s="962"/>
      <c r="AW1967" s="963"/>
    </row>
    <row r="1968" spans="1:49" ht="14.25" hidden="1" customHeight="1">
      <c r="A1968" s="931">
        <v>278</v>
      </c>
      <c r="B1968" s="913"/>
      <c r="C1968" s="914"/>
      <c r="D1968" s="914"/>
      <c r="E1968" s="914"/>
      <c r="F1968" s="914"/>
      <c r="G1968" s="914"/>
      <c r="H1968" s="914"/>
      <c r="I1968" s="914"/>
      <c r="J1968" s="914"/>
      <c r="K1968" s="914"/>
      <c r="L1968" s="914"/>
      <c r="M1968" s="914"/>
      <c r="N1968" s="914"/>
      <c r="O1968" s="914"/>
      <c r="P1968" s="914"/>
      <c r="Q1968" s="914"/>
      <c r="R1968" s="914"/>
      <c r="S1968" s="914"/>
      <c r="T1968" s="914"/>
      <c r="U1968" s="915"/>
      <c r="V1968" s="913"/>
      <c r="W1968" s="914"/>
      <c r="X1968" s="914"/>
      <c r="Y1968" s="914"/>
      <c r="Z1968" s="914"/>
      <c r="AA1968" s="914"/>
      <c r="AB1968" s="914"/>
      <c r="AC1968" s="914"/>
      <c r="AD1968" s="914"/>
      <c r="AE1968" s="914"/>
      <c r="AF1968" s="914"/>
      <c r="AG1968" s="914"/>
      <c r="AH1968" s="914"/>
      <c r="AI1968" s="914"/>
      <c r="AJ1968" s="914"/>
      <c r="AK1968" s="914"/>
      <c r="AL1968" s="914"/>
      <c r="AM1968" s="914"/>
      <c r="AN1968" s="914"/>
      <c r="AO1968" s="915"/>
      <c r="AP1968" s="450" t="s">
        <v>990</v>
      </c>
      <c r="AQ1968" s="451"/>
      <c r="AR1968" s="451"/>
      <c r="AS1968" s="452"/>
      <c r="AT1968" s="932"/>
      <c r="AU1968" s="933"/>
      <c r="AV1968" s="933"/>
      <c r="AW1968" s="934"/>
    </row>
    <row r="1969" spans="1:49" ht="14.25" hidden="1" customHeight="1">
      <c r="A1969" s="931"/>
      <c r="B1969" s="916"/>
      <c r="C1969" s="917"/>
      <c r="D1969" s="917"/>
      <c r="E1969" s="917"/>
      <c r="F1969" s="917"/>
      <c r="G1969" s="917"/>
      <c r="H1969" s="917"/>
      <c r="I1969" s="917"/>
      <c r="J1969" s="917"/>
      <c r="K1969" s="917"/>
      <c r="L1969" s="917"/>
      <c r="M1969" s="917"/>
      <c r="N1969" s="917"/>
      <c r="O1969" s="917"/>
      <c r="P1969" s="917"/>
      <c r="Q1969" s="917"/>
      <c r="R1969" s="917"/>
      <c r="S1969" s="917"/>
      <c r="T1969" s="917"/>
      <c r="U1969" s="918"/>
      <c r="V1969" s="916"/>
      <c r="W1969" s="917"/>
      <c r="X1969" s="917"/>
      <c r="Y1969" s="917"/>
      <c r="Z1969" s="917"/>
      <c r="AA1969" s="917"/>
      <c r="AB1969" s="917"/>
      <c r="AC1969" s="917"/>
      <c r="AD1969" s="917"/>
      <c r="AE1969" s="917"/>
      <c r="AF1969" s="917"/>
      <c r="AG1969" s="917"/>
      <c r="AH1969" s="917"/>
      <c r="AI1969" s="917"/>
      <c r="AJ1969" s="917"/>
      <c r="AK1969" s="917"/>
      <c r="AL1969" s="917"/>
      <c r="AM1969" s="917"/>
      <c r="AN1969" s="917"/>
      <c r="AO1969" s="918"/>
      <c r="AP1969" s="453" t="s">
        <v>991</v>
      </c>
      <c r="AQ1969" s="262"/>
      <c r="AR1969" s="262"/>
      <c r="AS1969" s="262"/>
      <c r="AT1969" s="910"/>
      <c r="AU1969" s="911"/>
      <c r="AV1969" s="911"/>
      <c r="AW1969" s="912"/>
    </row>
    <row r="1970" spans="1:49" ht="14.25" hidden="1" customHeight="1">
      <c r="A1970" s="931"/>
      <c r="B1970" s="916"/>
      <c r="C1970" s="917"/>
      <c r="D1970" s="917"/>
      <c r="E1970" s="917"/>
      <c r="F1970" s="917"/>
      <c r="G1970" s="917"/>
      <c r="H1970" s="917"/>
      <c r="I1970" s="917"/>
      <c r="J1970" s="917"/>
      <c r="K1970" s="917"/>
      <c r="L1970" s="917"/>
      <c r="M1970" s="917"/>
      <c r="N1970" s="917"/>
      <c r="O1970" s="917"/>
      <c r="P1970" s="917"/>
      <c r="Q1970" s="917"/>
      <c r="R1970" s="917"/>
      <c r="S1970" s="917"/>
      <c r="T1970" s="917"/>
      <c r="U1970" s="918"/>
      <c r="V1970" s="916"/>
      <c r="W1970" s="917"/>
      <c r="X1970" s="917"/>
      <c r="Y1970" s="917"/>
      <c r="Z1970" s="917"/>
      <c r="AA1970" s="917"/>
      <c r="AB1970" s="917"/>
      <c r="AC1970" s="917"/>
      <c r="AD1970" s="917"/>
      <c r="AE1970" s="917"/>
      <c r="AF1970" s="917"/>
      <c r="AG1970" s="917"/>
      <c r="AH1970" s="917"/>
      <c r="AI1970" s="917"/>
      <c r="AJ1970" s="917"/>
      <c r="AK1970" s="917"/>
      <c r="AL1970" s="917"/>
      <c r="AM1970" s="917"/>
      <c r="AN1970" s="917"/>
      <c r="AO1970" s="918"/>
      <c r="AP1970" s="935" t="s">
        <v>992</v>
      </c>
      <c r="AQ1970" s="936"/>
      <c r="AR1970" s="936"/>
      <c r="AS1970" s="937"/>
      <c r="AT1970" s="938"/>
      <c r="AU1970" s="939"/>
      <c r="AV1970" s="939"/>
      <c r="AW1970" s="940"/>
    </row>
    <row r="1971" spans="1:49" ht="14.25" hidden="1" customHeight="1">
      <c r="A1971" s="931"/>
      <c r="B1971" s="916"/>
      <c r="C1971" s="917"/>
      <c r="D1971" s="917"/>
      <c r="E1971" s="917"/>
      <c r="F1971" s="917"/>
      <c r="G1971" s="917"/>
      <c r="H1971" s="917"/>
      <c r="I1971" s="917"/>
      <c r="J1971" s="917"/>
      <c r="K1971" s="917"/>
      <c r="L1971" s="917"/>
      <c r="M1971" s="917"/>
      <c r="N1971" s="917"/>
      <c r="O1971" s="917"/>
      <c r="P1971" s="917"/>
      <c r="Q1971" s="917"/>
      <c r="R1971" s="917"/>
      <c r="S1971" s="917"/>
      <c r="T1971" s="917"/>
      <c r="U1971" s="918"/>
      <c r="V1971" s="916"/>
      <c r="W1971" s="917"/>
      <c r="X1971" s="917"/>
      <c r="Y1971" s="917"/>
      <c r="Z1971" s="917"/>
      <c r="AA1971" s="917"/>
      <c r="AB1971" s="917"/>
      <c r="AC1971" s="917"/>
      <c r="AD1971" s="917"/>
      <c r="AE1971" s="917"/>
      <c r="AF1971" s="917"/>
      <c r="AG1971" s="917"/>
      <c r="AH1971" s="917"/>
      <c r="AI1971" s="917"/>
      <c r="AJ1971" s="917"/>
      <c r="AK1971" s="917"/>
      <c r="AL1971" s="917"/>
      <c r="AM1971" s="917"/>
      <c r="AN1971" s="917"/>
      <c r="AO1971" s="918"/>
      <c r="AP1971" s="935"/>
      <c r="AQ1971" s="936"/>
      <c r="AR1971" s="936"/>
      <c r="AS1971" s="937"/>
      <c r="AT1971" s="941"/>
      <c r="AU1971" s="942"/>
      <c r="AV1971" s="942"/>
      <c r="AW1971" s="943"/>
    </row>
    <row r="1972" spans="1:49" ht="14.25" hidden="1" customHeight="1">
      <c r="A1972" s="931"/>
      <c r="B1972" s="916"/>
      <c r="C1972" s="917"/>
      <c r="D1972" s="917"/>
      <c r="E1972" s="917"/>
      <c r="F1972" s="917"/>
      <c r="G1972" s="917"/>
      <c r="H1972" s="917"/>
      <c r="I1972" s="917"/>
      <c r="J1972" s="917"/>
      <c r="K1972" s="917"/>
      <c r="L1972" s="917"/>
      <c r="M1972" s="917"/>
      <c r="N1972" s="917"/>
      <c r="O1972" s="917"/>
      <c r="P1972" s="917"/>
      <c r="Q1972" s="917"/>
      <c r="R1972" s="917"/>
      <c r="S1972" s="917"/>
      <c r="T1972" s="917"/>
      <c r="U1972" s="918"/>
      <c r="V1972" s="916"/>
      <c r="W1972" s="917"/>
      <c r="X1972" s="917"/>
      <c r="Y1972" s="917"/>
      <c r="Z1972" s="917"/>
      <c r="AA1972" s="917"/>
      <c r="AB1972" s="917"/>
      <c r="AC1972" s="917"/>
      <c r="AD1972" s="917"/>
      <c r="AE1972" s="917"/>
      <c r="AF1972" s="917"/>
      <c r="AG1972" s="917"/>
      <c r="AH1972" s="917"/>
      <c r="AI1972" s="917"/>
      <c r="AJ1972" s="917"/>
      <c r="AK1972" s="917"/>
      <c r="AL1972" s="917"/>
      <c r="AM1972" s="917"/>
      <c r="AN1972" s="917"/>
      <c r="AO1972" s="918"/>
      <c r="AP1972" s="944" t="s">
        <v>993</v>
      </c>
      <c r="AQ1972" s="945"/>
      <c r="AR1972" s="945"/>
      <c r="AS1972" s="945"/>
      <c r="AT1972" s="938"/>
      <c r="AU1972" s="939"/>
      <c r="AV1972" s="939"/>
      <c r="AW1972" s="940"/>
    </row>
    <row r="1973" spans="1:49" ht="14.25" hidden="1" customHeight="1">
      <c r="A1973" s="931"/>
      <c r="B1973" s="916"/>
      <c r="C1973" s="917"/>
      <c r="D1973" s="917"/>
      <c r="E1973" s="917"/>
      <c r="F1973" s="917"/>
      <c r="G1973" s="917"/>
      <c r="H1973" s="917"/>
      <c r="I1973" s="917"/>
      <c r="J1973" s="917"/>
      <c r="K1973" s="917"/>
      <c r="L1973" s="917"/>
      <c r="M1973" s="917"/>
      <c r="N1973" s="917"/>
      <c r="O1973" s="917"/>
      <c r="P1973" s="917"/>
      <c r="Q1973" s="917"/>
      <c r="R1973" s="917"/>
      <c r="S1973" s="917"/>
      <c r="T1973" s="917"/>
      <c r="U1973" s="918"/>
      <c r="V1973" s="916"/>
      <c r="W1973" s="917"/>
      <c r="X1973" s="917"/>
      <c r="Y1973" s="917"/>
      <c r="Z1973" s="917"/>
      <c r="AA1973" s="917"/>
      <c r="AB1973" s="917"/>
      <c r="AC1973" s="917"/>
      <c r="AD1973" s="917"/>
      <c r="AE1973" s="917"/>
      <c r="AF1973" s="917"/>
      <c r="AG1973" s="917"/>
      <c r="AH1973" s="917"/>
      <c r="AI1973" s="917"/>
      <c r="AJ1973" s="917"/>
      <c r="AK1973" s="917"/>
      <c r="AL1973" s="917"/>
      <c r="AM1973" s="917"/>
      <c r="AN1973" s="917"/>
      <c r="AO1973" s="918"/>
      <c r="AP1973" s="944"/>
      <c r="AQ1973" s="945"/>
      <c r="AR1973" s="945"/>
      <c r="AS1973" s="945"/>
      <c r="AT1973" s="941"/>
      <c r="AU1973" s="942"/>
      <c r="AV1973" s="942"/>
      <c r="AW1973" s="943"/>
    </row>
    <row r="1974" spans="1:49" ht="14.25" hidden="1" customHeight="1">
      <c r="A1974" s="931"/>
      <c r="B1974" s="919"/>
      <c r="C1974" s="920"/>
      <c r="D1974" s="920"/>
      <c r="E1974" s="920"/>
      <c r="F1974" s="920"/>
      <c r="G1974" s="920"/>
      <c r="H1974" s="920"/>
      <c r="I1974" s="920"/>
      <c r="J1974" s="920"/>
      <c r="K1974" s="920"/>
      <c r="L1974" s="920"/>
      <c r="M1974" s="920"/>
      <c r="N1974" s="920"/>
      <c r="O1974" s="920"/>
      <c r="P1974" s="920"/>
      <c r="Q1974" s="920"/>
      <c r="R1974" s="920"/>
      <c r="S1974" s="920"/>
      <c r="T1974" s="920"/>
      <c r="U1974" s="921"/>
      <c r="V1974" s="919"/>
      <c r="W1974" s="920"/>
      <c r="X1974" s="920"/>
      <c r="Y1974" s="920"/>
      <c r="Z1974" s="920"/>
      <c r="AA1974" s="920"/>
      <c r="AB1974" s="920"/>
      <c r="AC1974" s="920"/>
      <c r="AD1974" s="920"/>
      <c r="AE1974" s="920"/>
      <c r="AF1974" s="920"/>
      <c r="AG1974" s="920"/>
      <c r="AH1974" s="920"/>
      <c r="AI1974" s="920"/>
      <c r="AJ1974" s="920"/>
      <c r="AK1974" s="920"/>
      <c r="AL1974" s="920"/>
      <c r="AM1974" s="920"/>
      <c r="AN1974" s="920"/>
      <c r="AO1974" s="921"/>
      <c r="AP1974" s="946" t="str">
        <f t="array" aca="1" ref="AP1974" ca="1">IF(RepairsPhotoIdentifier278="","",IF(INDIRECT("PropertyInspectionCatagoryPhoto"&amp;RIGHT("0"&amp;RepairsPhotoIdentifier278,2))="","",INDIRECT("PropertyInspectionCatagoryPhoto"&amp;RIGHT("0"&amp;RepairsPhotoIdentifier278,2))))</f>
        <v/>
      </c>
      <c r="AQ1974" s="962"/>
      <c r="AR1974" s="962"/>
      <c r="AS1974" s="962"/>
      <c r="AT1974" s="962"/>
      <c r="AU1974" s="962"/>
      <c r="AV1974" s="962"/>
      <c r="AW1974" s="963"/>
    </row>
    <row r="1975" spans="1:49" ht="14.25" hidden="1" customHeight="1">
      <c r="A1975" s="931">
        <v>279</v>
      </c>
      <c r="B1975" s="913"/>
      <c r="C1975" s="914"/>
      <c r="D1975" s="914"/>
      <c r="E1975" s="914"/>
      <c r="F1975" s="914"/>
      <c r="G1975" s="914"/>
      <c r="H1975" s="914"/>
      <c r="I1975" s="914"/>
      <c r="J1975" s="914"/>
      <c r="K1975" s="914"/>
      <c r="L1975" s="914"/>
      <c r="M1975" s="914"/>
      <c r="N1975" s="914"/>
      <c r="O1975" s="914"/>
      <c r="P1975" s="914"/>
      <c r="Q1975" s="914"/>
      <c r="R1975" s="914"/>
      <c r="S1975" s="914"/>
      <c r="T1975" s="914"/>
      <c r="U1975" s="915"/>
      <c r="V1975" s="913"/>
      <c r="W1975" s="914"/>
      <c r="X1975" s="914"/>
      <c r="Y1975" s="914"/>
      <c r="Z1975" s="914"/>
      <c r="AA1975" s="914"/>
      <c r="AB1975" s="914"/>
      <c r="AC1975" s="914"/>
      <c r="AD1975" s="914"/>
      <c r="AE1975" s="914"/>
      <c r="AF1975" s="914"/>
      <c r="AG1975" s="914"/>
      <c r="AH1975" s="914"/>
      <c r="AI1975" s="914"/>
      <c r="AJ1975" s="914"/>
      <c r="AK1975" s="914"/>
      <c r="AL1975" s="914"/>
      <c r="AM1975" s="914"/>
      <c r="AN1975" s="914"/>
      <c r="AO1975" s="915"/>
      <c r="AP1975" s="450" t="s">
        <v>990</v>
      </c>
      <c r="AQ1975" s="451"/>
      <c r="AR1975" s="451"/>
      <c r="AS1975" s="452"/>
      <c r="AT1975" s="932"/>
      <c r="AU1975" s="933"/>
      <c r="AV1975" s="933"/>
      <c r="AW1975" s="934"/>
    </row>
    <row r="1976" spans="1:49" ht="14.25" hidden="1" customHeight="1">
      <c r="A1976" s="931"/>
      <c r="B1976" s="916"/>
      <c r="C1976" s="917"/>
      <c r="D1976" s="917"/>
      <c r="E1976" s="917"/>
      <c r="F1976" s="917"/>
      <c r="G1976" s="917"/>
      <c r="H1976" s="917"/>
      <c r="I1976" s="917"/>
      <c r="J1976" s="917"/>
      <c r="K1976" s="917"/>
      <c r="L1976" s="917"/>
      <c r="M1976" s="917"/>
      <c r="N1976" s="917"/>
      <c r="O1976" s="917"/>
      <c r="P1976" s="917"/>
      <c r="Q1976" s="917"/>
      <c r="R1976" s="917"/>
      <c r="S1976" s="917"/>
      <c r="T1976" s="917"/>
      <c r="U1976" s="918"/>
      <c r="V1976" s="916"/>
      <c r="W1976" s="917"/>
      <c r="X1976" s="917"/>
      <c r="Y1976" s="917"/>
      <c r="Z1976" s="917"/>
      <c r="AA1976" s="917"/>
      <c r="AB1976" s="917"/>
      <c r="AC1976" s="917"/>
      <c r="AD1976" s="917"/>
      <c r="AE1976" s="917"/>
      <c r="AF1976" s="917"/>
      <c r="AG1976" s="917"/>
      <c r="AH1976" s="917"/>
      <c r="AI1976" s="917"/>
      <c r="AJ1976" s="917"/>
      <c r="AK1976" s="917"/>
      <c r="AL1976" s="917"/>
      <c r="AM1976" s="917"/>
      <c r="AN1976" s="917"/>
      <c r="AO1976" s="918"/>
      <c r="AP1976" s="453" t="s">
        <v>994</v>
      </c>
      <c r="AQ1976" s="262"/>
      <c r="AR1976" s="262"/>
      <c r="AS1976" s="262"/>
      <c r="AT1976" s="910"/>
      <c r="AU1976" s="911"/>
      <c r="AV1976" s="911"/>
      <c r="AW1976" s="912"/>
    </row>
    <row r="1977" spans="1:49" ht="14.25" hidden="1" customHeight="1">
      <c r="A1977" s="931"/>
      <c r="B1977" s="916"/>
      <c r="C1977" s="917"/>
      <c r="D1977" s="917"/>
      <c r="E1977" s="917"/>
      <c r="F1977" s="917"/>
      <c r="G1977" s="917"/>
      <c r="H1977" s="917"/>
      <c r="I1977" s="917"/>
      <c r="J1977" s="917"/>
      <c r="K1977" s="917"/>
      <c r="L1977" s="917"/>
      <c r="M1977" s="917"/>
      <c r="N1977" s="917"/>
      <c r="O1977" s="917"/>
      <c r="P1977" s="917"/>
      <c r="Q1977" s="917"/>
      <c r="R1977" s="917"/>
      <c r="S1977" s="917"/>
      <c r="T1977" s="917"/>
      <c r="U1977" s="918"/>
      <c r="V1977" s="916"/>
      <c r="W1977" s="917"/>
      <c r="X1977" s="917"/>
      <c r="Y1977" s="917"/>
      <c r="Z1977" s="917"/>
      <c r="AA1977" s="917"/>
      <c r="AB1977" s="917"/>
      <c r="AC1977" s="917"/>
      <c r="AD1977" s="917"/>
      <c r="AE1977" s="917"/>
      <c r="AF1977" s="917"/>
      <c r="AG1977" s="917"/>
      <c r="AH1977" s="917"/>
      <c r="AI1977" s="917"/>
      <c r="AJ1977" s="917"/>
      <c r="AK1977" s="917"/>
      <c r="AL1977" s="917"/>
      <c r="AM1977" s="917"/>
      <c r="AN1977" s="917"/>
      <c r="AO1977" s="918"/>
      <c r="AP1977" s="935" t="s">
        <v>992</v>
      </c>
      <c r="AQ1977" s="936"/>
      <c r="AR1977" s="936"/>
      <c r="AS1977" s="937"/>
      <c r="AT1977" s="938"/>
      <c r="AU1977" s="939"/>
      <c r="AV1977" s="939"/>
      <c r="AW1977" s="940"/>
    </row>
    <row r="1978" spans="1:49" ht="14.25" hidden="1" customHeight="1">
      <c r="A1978" s="931"/>
      <c r="B1978" s="916"/>
      <c r="C1978" s="917"/>
      <c r="D1978" s="917"/>
      <c r="E1978" s="917"/>
      <c r="F1978" s="917"/>
      <c r="G1978" s="917"/>
      <c r="H1978" s="917"/>
      <c r="I1978" s="917"/>
      <c r="J1978" s="917"/>
      <c r="K1978" s="917"/>
      <c r="L1978" s="917"/>
      <c r="M1978" s="917"/>
      <c r="N1978" s="917"/>
      <c r="O1978" s="917"/>
      <c r="P1978" s="917"/>
      <c r="Q1978" s="917"/>
      <c r="R1978" s="917"/>
      <c r="S1978" s="917"/>
      <c r="T1978" s="917"/>
      <c r="U1978" s="918"/>
      <c r="V1978" s="916"/>
      <c r="W1978" s="917"/>
      <c r="X1978" s="917"/>
      <c r="Y1978" s="917"/>
      <c r="Z1978" s="917"/>
      <c r="AA1978" s="917"/>
      <c r="AB1978" s="917"/>
      <c r="AC1978" s="917"/>
      <c r="AD1978" s="917"/>
      <c r="AE1978" s="917"/>
      <c r="AF1978" s="917"/>
      <c r="AG1978" s="917"/>
      <c r="AH1978" s="917"/>
      <c r="AI1978" s="917"/>
      <c r="AJ1978" s="917"/>
      <c r="AK1978" s="917"/>
      <c r="AL1978" s="917"/>
      <c r="AM1978" s="917"/>
      <c r="AN1978" s="917"/>
      <c r="AO1978" s="918"/>
      <c r="AP1978" s="935"/>
      <c r="AQ1978" s="936"/>
      <c r="AR1978" s="936"/>
      <c r="AS1978" s="937"/>
      <c r="AT1978" s="941"/>
      <c r="AU1978" s="942"/>
      <c r="AV1978" s="942"/>
      <c r="AW1978" s="943"/>
    </row>
    <row r="1979" spans="1:49" ht="14.25" hidden="1" customHeight="1">
      <c r="A1979" s="931"/>
      <c r="B1979" s="916"/>
      <c r="C1979" s="917"/>
      <c r="D1979" s="917"/>
      <c r="E1979" s="917"/>
      <c r="F1979" s="917"/>
      <c r="G1979" s="917"/>
      <c r="H1979" s="917"/>
      <c r="I1979" s="917"/>
      <c r="J1979" s="917"/>
      <c r="K1979" s="917"/>
      <c r="L1979" s="917"/>
      <c r="M1979" s="917"/>
      <c r="N1979" s="917"/>
      <c r="O1979" s="917"/>
      <c r="P1979" s="917"/>
      <c r="Q1979" s="917"/>
      <c r="R1979" s="917"/>
      <c r="S1979" s="917"/>
      <c r="T1979" s="917"/>
      <c r="U1979" s="918"/>
      <c r="V1979" s="916"/>
      <c r="W1979" s="917"/>
      <c r="X1979" s="917"/>
      <c r="Y1979" s="917"/>
      <c r="Z1979" s="917"/>
      <c r="AA1979" s="917"/>
      <c r="AB1979" s="917"/>
      <c r="AC1979" s="917"/>
      <c r="AD1979" s="917"/>
      <c r="AE1979" s="917"/>
      <c r="AF1979" s="917"/>
      <c r="AG1979" s="917"/>
      <c r="AH1979" s="917"/>
      <c r="AI1979" s="917"/>
      <c r="AJ1979" s="917"/>
      <c r="AK1979" s="917"/>
      <c r="AL1979" s="917"/>
      <c r="AM1979" s="917"/>
      <c r="AN1979" s="917"/>
      <c r="AO1979" s="918"/>
      <c r="AP1979" s="944" t="s">
        <v>993</v>
      </c>
      <c r="AQ1979" s="945"/>
      <c r="AR1979" s="945"/>
      <c r="AS1979" s="945"/>
      <c r="AT1979" s="938"/>
      <c r="AU1979" s="939"/>
      <c r="AV1979" s="939"/>
      <c r="AW1979" s="940"/>
    </row>
    <row r="1980" spans="1:49" ht="14.25" hidden="1" customHeight="1">
      <c r="A1980" s="931"/>
      <c r="B1980" s="916"/>
      <c r="C1980" s="917"/>
      <c r="D1980" s="917"/>
      <c r="E1980" s="917"/>
      <c r="F1980" s="917"/>
      <c r="G1980" s="917"/>
      <c r="H1980" s="917"/>
      <c r="I1980" s="917"/>
      <c r="J1980" s="917"/>
      <c r="K1980" s="917"/>
      <c r="L1980" s="917"/>
      <c r="M1980" s="917"/>
      <c r="N1980" s="917"/>
      <c r="O1980" s="917"/>
      <c r="P1980" s="917"/>
      <c r="Q1980" s="917"/>
      <c r="R1980" s="917"/>
      <c r="S1980" s="917"/>
      <c r="T1980" s="917"/>
      <c r="U1980" s="918"/>
      <c r="V1980" s="916"/>
      <c r="W1980" s="917"/>
      <c r="X1980" s="917"/>
      <c r="Y1980" s="917"/>
      <c r="Z1980" s="917"/>
      <c r="AA1980" s="917"/>
      <c r="AB1980" s="917"/>
      <c r="AC1980" s="917"/>
      <c r="AD1980" s="917"/>
      <c r="AE1980" s="917"/>
      <c r="AF1980" s="917"/>
      <c r="AG1980" s="917"/>
      <c r="AH1980" s="917"/>
      <c r="AI1980" s="917"/>
      <c r="AJ1980" s="917"/>
      <c r="AK1980" s="917"/>
      <c r="AL1980" s="917"/>
      <c r="AM1980" s="917"/>
      <c r="AN1980" s="917"/>
      <c r="AO1980" s="918"/>
      <c r="AP1980" s="944"/>
      <c r="AQ1980" s="945"/>
      <c r="AR1980" s="945"/>
      <c r="AS1980" s="945"/>
      <c r="AT1980" s="941"/>
      <c r="AU1980" s="942"/>
      <c r="AV1980" s="942"/>
      <c r="AW1980" s="943"/>
    </row>
    <row r="1981" spans="1:49" ht="14.25" hidden="1" customHeight="1">
      <c r="A1981" s="931"/>
      <c r="B1981" s="919"/>
      <c r="C1981" s="920"/>
      <c r="D1981" s="920"/>
      <c r="E1981" s="920"/>
      <c r="F1981" s="920"/>
      <c r="G1981" s="920"/>
      <c r="H1981" s="920"/>
      <c r="I1981" s="920"/>
      <c r="J1981" s="920"/>
      <c r="K1981" s="920"/>
      <c r="L1981" s="920"/>
      <c r="M1981" s="920"/>
      <c r="N1981" s="920"/>
      <c r="O1981" s="920"/>
      <c r="P1981" s="920"/>
      <c r="Q1981" s="920"/>
      <c r="R1981" s="920"/>
      <c r="S1981" s="920"/>
      <c r="T1981" s="920"/>
      <c r="U1981" s="921"/>
      <c r="V1981" s="919"/>
      <c r="W1981" s="920"/>
      <c r="X1981" s="920"/>
      <c r="Y1981" s="920"/>
      <c r="Z1981" s="920"/>
      <c r="AA1981" s="920"/>
      <c r="AB1981" s="920"/>
      <c r="AC1981" s="920"/>
      <c r="AD1981" s="920"/>
      <c r="AE1981" s="920"/>
      <c r="AF1981" s="920"/>
      <c r="AG1981" s="920"/>
      <c r="AH1981" s="920"/>
      <c r="AI1981" s="920"/>
      <c r="AJ1981" s="920"/>
      <c r="AK1981" s="920"/>
      <c r="AL1981" s="920"/>
      <c r="AM1981" s="920"/>
      <c r="AN1981" s="920"/>
      <c r="AO1981" s="921"/>
      <c r="AP1981" s="946" t="str">
        <f t="array" aca="1" ref="AP1981" ca="1">IF(RepairsPhotoIdentifier279="","",IF(INDIRECT("PropertyInspectionCatagoryPhoto"&amp;RIGHT("0"&amp;RepairsPhotoIdentifier279,2))="","",INDIRECT("PropertyInspectionCatagoryPhoto"&amp;RIGHT("0"&amp;RepairsPhotoIdentifier279,2))))</f>
        <v/>
      </c>
      <c r="AQ1981" s="962"/>
      <c r="AR1981" s="962"/>
      <c r="AS1981" s="962"/>
      <c r="AT1981" s="962"/>
      <c r="AU1981" s="962"/>
      <c r="AV1981" s="962"/>
      <c r="AW1981" s="963"/>
    </row>
    <row r="1982" spans="1:49" ht="14.25" hidden="1" customHeight="1">
      <c r="A1982" s="931">
        <v>280</v>
      </c>
      <c r="B1982" s="913"/>
      <c r="C1982" s="914"/>
      <c r="D1982" s="914"/>
      <c r="E1982" s="914"/>
      <c r="F1982" s="914"/>
      <c r="G1982" s="914"/>
      <c r="H1982" s="914"/>
      <c r="I1982" s="914"/>
      <c r="J1982" s="914"/>
      <c r="K1982" s="914"/>
      <c r="L1982" s="914"/>
      <c r="M1982" s="914"/>
      <c r="N1982" s="914"/>
      <c r="O1982" s="914"/>
      <c r="P1982" s="914"/>
      <c r="Q1982" s="914"/>
      <c r="R1982" s="914"/>
      <c r="S1982" s="914"/>
      <c r="T1982" s="914"/>
      <c r="U1982" s="915"/>
      <c r="V1982" s="913"/>
      <c r="W1982" s="914"/>
      <c r="X1982" s="914"/>
      <c r="Y1982" s="914"/>
      <c r="Z1982" s="914"/>
      <c r="AA1982" s="914"/>
      <c r="AB1982" s="914"/>
      <c r="AC1982" s="914"/>
      <c r="AD1982" s="914"/>
      <c r="AE1982" s="914"/>
      <c r="AF1982" s="914"/>
      <c r="AG1982" s="914"/>
      <c r="AH1982" s="914"/>
      <c r="AI1982" s="914"/>
      <c r="AJ1982" s="914"/>
      <c r="AK1982" s="914"/>
      <c r="AL1982" s="914"/>
      <c r="AM1982" s="914"/>
      <c r="AN1982" s="914"/>
      <c r="AO1982" s="915"/>
      <c r="AP1982" s="450" t="s">
        <v>990</v>
      </c>
      <c r="AQ1982" s="451"/>
      <c r="AR1982" s="451"/>
      <c r="AS1982" s="452"/>
      <c r="AT1982" s="932"/>
      <c r="AU1982" s="933"/>
      <c r="AV1982" s="933"/>
      <c r="AW1982" s="934"/>
    </row>
    <row r="1983" spans="1:49" ht="14.25" hidden="1" customHeight="1">
      <c r="A1983" s="931"/>
      <c r="B1983" s="916"/>
      <c r="C1983" s="917"/>
      <c r="D1983" s="917"/>
      <c r="E1983" s="917"/>
      <c r="F1983" s="917"/>
      <c r="G1983" s="917"/>
      <c r="H1983" s="917"/>
      <c r="I1983" s="917"/>
      <c r="J1983" s="917"/>
      <c r="K1983" s="917"/>
      <c r="L1983" s="917"/>
      <c r="M1983" s="917"/>
      <c r="N1983" s="917"/>
      <c r="O1983" s="917"/>
      <c r="P1983" s="917"/>
      <c r="Q1983" s="917"/>
      <c r="R1983" s="917"/>
      <c r="S1983" s="917"/>
      <c r="T1983" s="917"/>
      <c r="U1983" s="918"/>
      <c r="V1983" s="916"/>
      <c r="W1983" s="917"/>
      <c r="X1983" s="917"/>
      <c r="Y1983" s="917"/>
      <c r="Z1983" s="917"/>
      <c r="AA1983" s="917"/>
      <c r="AB1983" s="917"/>
      <c r="AC1983" s="917"/>
      <c r="AD1983" s="917"/>
      <c r="AE1983" s="917"/>
      <c r="AF1983" s="917"/>
      <c r="AG1983" s="917"/>
      <c r="AH1983" s="917"/>
      <c r="AI1983" s="917"/>
      <c r="AJ1983" s="917"/>
      <c r="AK1983" s="917"/>
      <c r="AL1983" s="917"/>
      <c r="AM1983" s="917"/>
      <c r="AN1983" s="917"/>
      <c r="AO1983" s="918"/>
      <c r="AP1983" s="453" t="s">
        <v>991</v>
      </c>
      <c r="AQ1983" s="262"/>
      <c r="AR1983" s="262"/>
      <c r="AS1983" s="262"/>
      <c r="AT1983" s="910"/>
      <c r="AU1983" s="911"/>
      <c r="AV1983" s="911"/>
      <c r="AW1983" s="912"/>
    </row>
    <row r="1984" spans="1:49" ht="14.25" hidden="1" customHeight="1">
      <c r="A1984" s="931"/>
      <c r="B1984" s="916"/>
      <c r="C1984" s="917"/>
      <c r="D1984" s="917"/>
      <c r="E1984" s="917"/>
      <c r="F1984" s="917"/>
      <c r="G1984" s="917"/>
      <c r="H1984" s="917"/>
      <c r="I1984" s="917"/>
      <c r="J1984" s="917"/>
      <c r="K1984" s="917"/>
      <c r="L1984" s="917"/>
      <c r="M1984" s="917"/>
      <c r="N1984" s="917"/>
      <c r="O1984" s="917"/>
      <c r="P1984" s="917"/>
      <c r="Q1984" s="917"/>
      <c r="R1984" s="917"/>
      <c r="S1984" s="917"/>
      <c r="T1984" s="917"/>
      <c r="U1984" s="918"/>
      <c r="V1984" s="916"/>
      <c r="W1984" s="917"/>
      <c r="X1984" s="917"/>
      <c r="Y1984" s="917"/>
      <c r="Z1984" s="917"/>
      <c r="AA1984" s="917"/>
      <c r="AB1984" s="917"/>
      <c r="AC1984" s="917"/>
      <c r="AD1984" s="917"/>
      <c r="AE1984" s="917"/>
      <c r="AF1984" s="917"/>
      <c r="AG1984" s="917"/>
      <c r="AH1984" s="917"/>
      <c r="AI1984" s="917"/>
      <c r="AJ1984" s="917"/>
      <c r="AK1984" s="917"/>
      <c r="AL1984" s="917"/>
      <c r="AM1984" s="917"/>
      <c r="AN1984" s="917"/>
      <c r="AO1984" s="918"/>
      <c r="AP1984" s="935" t="s">
        <v>992</v>
      </c>
      <c r="AQ1984" s="936"/>
      <c r="AR1984" s="936"/>
      <c r="AS1984" s="937"/>
      <c r="AT1984" s="938"/>
      <c r="AU1984" s="939"/>
      <c r="AV1984" s="939"/>
      <c r="AW1984" s="940"/>
    </row>
    <row r="1985" spans="1:49" ht="14.25" hidden="1" customHeight="1">
      <c r="A1985" s="931"/>
      <c r="B1985" s="916"/>
      <c r="C1985" s="917"/>
      <c r="D1985" s="917"/>
      <c r="E1985" s="917"/>
      <c r="F1985" s="917"/>
      <c r="G1985" s="917"/>
      <c r="H1985" s="917"/>
      <c r="I1985" s="917"/>
      <c r="J1985" s="917"/>
      <c r="K1985" s="917"/>
      <c r="L1985" s="917"/>
      <c r="M1985" s="917"/>
      <c r="N1985" s="917"/>
      <c r="O1985" s="917"/>
      <c r="P1985" s="917"/>
      <c r="Q1985" s="917"/>
      <c r="R1985" s="917"/>
      <c r="S1985" s="917"/>
      <c r="T1985" s="917"/>
      <c r="U1985" s="918"/>
      <c r="V1985" s="916"/>
      <c r="W1985" s="917"/>
      <c r="X1985" s="917"/>
      <c r="Y1985" s="917"/>
      <c r="Z1985" s="917"/>
      <c r="AA1985" s="917"/>
      <c r="AB1985" s="917"/>
      <c r="AC1985" s="917"/>
      <c r="AD1985" s="917"/>
      <c r="AE1985" s="917"/>
      <c r="AF1985" s="917"/>
      <c r="AG1985" s="917"/>
      <c r="AH1985" s="917"/>
      <c r="AI1985" s="917"/>
      <c r="AJ1985" s="917"/>
      <c r="AK1985" s="917"/>
      <c r="AL1985" s="917"/>
      <c r="AM1985" s="917"/>
      <c r="AN1985" s="917"/>
      <c r="AO1985" s="918"/>
      <c r="AP1985" s="935"/>
      <c r="AQ1985" s="936"/>
      <c r="AR1985" s="936"/>
      <c r="AS1985" s="937"/>
      <c r="AT1985" s="941"/>
      <c r="AU1985" s="942"/>
      <c r="AV1985" s="942"/>
      <c r="AW1985" s="943"/>
    </row>
    <row r="1986" spans="1:49" ht="14.25" hidden="1" customHeight="1">
      <c r="A1986" s="931"/>
      <c r="B1986" s="916"/>
      <c r="C1986" s="917"/>
      <c r="D1986" s="917"/>
      <c r="E1986" s="917"/>
      <c r="F1986" s="917"/>
      <c r="G1986" s="917"/>
      <c r="H1986" s="917"/>
      <c r="I1986" s="917"/>
      <c r="J1986" s="917"/>
      <c r="K1986" s="917"/>
      <c r="L1986" s="917"/>
      <c r="M1986" s="917"/>
      <c r="N1986" s="917"/>
      <c r="O1986" s="917"/>
      <c r="P1986" s="917"/>
      <c r="Q1986" s="917"/>
      <c r="R1986" s="917"/>
      <c r="S1986" s="917"/>
      <c r="T1986" s="917"/>
      <c r="U1986" s="918"/>
      <c r="V1986" s="916"/>
      <c r="W1986" s="917"/>
      <c r="X1986" s="917"/>
      <c r="Y1986" s="917"/>
      <c r="Z1986" s="917"/>
      <c r="AA1986" s="917"/>
      <c r="AB1986" s="917"/>
      <c r="AC1986" s="917"/>
      <c r="AD1986" s="917"/>
      <c r="AE1986" s="917"/>
      <c r="AF1986" s="917"/>
      <c r="AG1986" s="917"/>
      <c r="AH1986" s="917"/>
      <c r="AI1986" s="917"/>
      <c r="AJ1986" s="917"/>
      <c r="AK1986" s="917"/>
      <c r="AL1986" s="917"/>
      <c r="AM1986" s="917"/>
      <c r="AN1986" s="917"/>
      <c r="AO1986" s="918"/>
      <c r="AP1986" s="944" t="s">
        <v>993</v>
      </c>
      <c r="AQ1986" s="945"/>
      <c r="AR1986" s="945"/>
      <c r="AS1986" s="945"/>
      <c r="AT1986" s="938"/>
      <c r="AU1986" s="939"/>
      <c r="AV1986" s="939"/>
      <c r="AW1986" s="940"/>
    </row>
    <row r="1987" spans="1:49" ht="14.25" hidden="1" customHeight="1">
      <c r="A1987" s="931"/>
      <c r="B1987" s="916"/>
      <c r="C1987" s="917"/>
      <c r="D1987" s="917"/>
      <c r="E1987" s="917"/>
      <c r="F1987" s="917"/>
      <c r="G1987" s="917"/>
      <c r="H1987" s="917"/>
      <c r="I1987" s="917"/>
      <c r="J1987" s="917"/>
      <c r="K1987" s="917"/>
      <c r="L1987" s="917"/>
      <c r="M1987" s="917"/>
      <c r="N1987" s="917"/>
      <c r="O1987" s="917"/>
      <c r="P1987" s="917"/>
      <c r="Q1987" s="917"/>
      <c r="R1987" s="917"/>
      <c r="S1987" s="917"/>
      <c r="T1987" s="917"/>
      <c r="U1987" s="918"/>
      <c r="V1987" s="916"/>
      <c r="W1987" s="917"/>
      <c r="X1987" s="917"/>
      <c r="Y1987" s="917"/>
      <c r="Z1987" s="917"/>
      <c r="AA1987" s="917"/>
      <c r="AB1987" s="917"/>
      <c r="AC1987" s="917"/>
      <c r="AD1987" s="917"/>
      <c r="AE1987" s="917"/>
      <c r="AF1987" s="917"/>
      <c r="AG1987" s="917"/>
      <c r="AH1987" s="917"/>
      <c r="AI1987" s="917"/>
      <c r="AJ1987" s="917"/>
      <c r="AK1987" s="917"/>
      <c r="AL1987" s="917"/>
      <c r="AM1987" s="917"/>
      <c r="AN1987" s="917"/>
      <c r="AO1987" s="918"/>
      <c r="AP1987" s="944"/>
      <c r="AQ1987" s="945"/>
      <c r="AR1987" s="945"/>
      <c r="AS1987" s="945"/>
      <c r="AT1987" s="941"/>
      <c r="AU1987" s="942"/>
      <c r="AV1987" s="942"/>
      <c r="AW1987" s="943"/>
    </row>
    <row r="1988" spans="1:49" ht="14.25" hidden="1" customHeight="1">
      <c r="A1988" s="931"/>
      <c r="B1988" s="919"/>
      <c r="C1988" s="920"/>
      <c r="D1988" s="920"/>
      <c r="E1988" s="920"/>
      <c r="F1988" s="920"/>
      <c r="G1988" s="920"/>
      <c r="H1988" s="920"/>
      <c r="I1988" s="920"/>
      <c r="J1988" s="920"/>
      <c r="K1988" s="920"/>
      <c r="L1988" s="920"/>
      <c r="M1988" s="920"/>
      <c r="N1988" s="920"/>
      <c r="O1988" s="920"/>
      <c r="P1988" s="920"/>
      <c r="Q1988" s="920"/>
      <c r="R1988" s="920"/>
      <c r="S1988" s="920"/>
      <c r="T1988" s="920"/>
      <c r="U1988" s="921"/>
      <c r="V1988" s="919"/>
      <c r="W1988" s="920"/>
      <c r="X1988" s="920"/>
      <c r="Y1988" s="920"/>
      <c r="Z1988" s="920"/>
      <c r="AA1988" s="920"/>
      <c r="AB1988" s="920"/>
      <c r="AC1988" s="920"/>
      <c r="AD1988" s="920"/>
      <c r="AE1988" s="920"/>
      <c r="AF1988" s="920"/>
      <c r="AG1988" s="920"/>
      <c r="AH1988" s="920"/>
      <c r="AI1988" s="920"/>
      <c r="AJ1988" s="920"/>
      <c r="AK1988" s="920"/>
      <c r="AL1988" s="920"/>
      <c r="AM1988" s="920"/>
      <c r="AN1988" s="920"/>
      <c r="AO1988" s="921"/>
      <c r="AP1988" s="946" t="str">
        <f t="array" aca="1" ref="AP1988" ca="1">IF(RepairsPhotoIdentifier280="","",IF(INDIRECT("PropertyInspectionCatagoryPhoto"&amp;RIGHT("0"&amp;RepairsPhotoIdentifier280,2))="","",INDIRECT("PropertyInspectionCatagoryPhoto"&amp;RIGHT("0"&amp;RepairsPhotoIdentifier280,2))))</f>
        <v/>
      </c>
      <c r="AQ1988" s="962"/>
      <c r="AR1988" s="962"/>
      <c r="AS1988" s="962"/>
      <c r="AT1988" s="962"/>
      <c r="AU1988" s="962"/>
      <c r="AV1988" s="962"/>
      <c r="AW1988" s="963"/>
    </row>
    <row r="1989" spans="1:49" ht="14.25" hidden="1" customHeight="1">
      <c r="A1989" s="931">
        <v>281</v>
      </c>
      <c r="B1989" s="913"/>
      <c r="C1989" s="914"/>
      <c r="D1989" s="914"/>
      <c r="E1989" s="914"/>
      <c r="F1989" s="914"/>
      <c r="G1989" s="914"/>
      <c r="H1989" s="914"/>
      <c r="I1989" s="914"/>
      <c r="J1989" s="914"/>
      <c r="K1989" s="914"/>
      <c r="L1989" s="914"/>
      <c r="M1989" s="914"/>
      <c r="N1989" s="914"/>
      <c r="O1989" s="914"/>
      <c r="P1989" s="914"/>
      <c r="Q1989" s="914"/>
      <c r="R1989" s="914"/>
      <c r="S1989" s="914"/>
      <c r="T1989" s="914"/>
      <c r="U1989" s="915"/>
      <c r="V1989" s="913"/>
      <c r="W1989" s="914"/>
      <c r="X1989" s="914"/>
      <c r="Y1989" s="914"/>
      <c r="Z1989" s="914"/>
      <c r="AA1989" s="914"/>
      <c r="AB1989" s="914"/>
      <c r="AC1989" s="914"/>
      <c r="AD1989" s="914"/>
      <c r="AE1989" s="914"/>
      <c r="AF1989" s="914"/>
      <c r="AG1989" s="914"/>
      <c r="AH1989" s="914"/>
      <c r="AI1989" s="914"/>
      <c r="AJ1989" s="914"/>
      <c r="AK1989" s="914"/>
      <c r="AL1989" s="914"/>
      <c r="AM1989" s="914"/>
      <c r="AN1989" s="914"/>
      <c r="AO1989" s="915"/>
      <c r="AP1989" s="450" t="s">
        <v>990</v>
      </c>
      <c r="AQ1989" s="451"/>
      <c r="AR1989" s="451"/>
      <c r="AS1989" s="452"/>
      <c r="AT1989" s="932"/>
      <c r="AU1989" s="933"/>
      <c r="AV1989" s="933"/>
      <c r="AW1989" s="934"/>
    </row>
    <row r="1990" spans="1:49" ht="14.25" hidden="1" customHeight="1">
      <c r="A1990" s="931"/>
      <c r="B1990" s="916"/>
      <c r="C1990" s="917"/>
      <c r="D1990" s="917"/>
      <c r="E1990" s="917"/>
      <c r="F1990" s="917"/>
      <c r="G1990" s="917"/>
      <c r="H1990" s="917"/>
      <c r="I1990" s="917"/>
      <c r="J1990" s="917"/>
      <c r="K1990" s="917"/>
      <c r="L1990" s="917"/>
      <c r="M1990" s="917"/>
      <c r="N1990" s="917"/>
      <c r="O1990" s="917"/>
      <c r="P1990" s="917"/>
      <c r="Q1990" s="917"/>
      <c r="R1990" s="917"/>
      <c r="S1990" s="917"/>
      <c r="T1990" s="917"/>
      <c r="U1990" s="918"/>
      <c r="V1990" s="916"/>
      <c r="W1990" s="917"/>
      <c r="X1990" s="917"/>
      <c r="Y1990" s="917"/>
      <c r="Z1990" s="917"/>
      <c r="AA1990" s="917"/>
      <c r="AB1990" s="917"/>
      <c r="AC1990" s="917"/>
      <c r="AD1990" s="917"/>
      <c r="AE1990" s="917"/>
      <c r="AF1990" s="917"/>
      <c r="AG1990" s="917"/>
      <c r="AH1990" s="917"/>
      <c r="AI1990" s="917"/>
      <c r="AJ1990" s="917"/>
      <c r="AK1990" s="917"/>
      <c r="AL1990" s="917"/>
      <c r="AM1990" s="917"/>
      <c r="AN1990" s="917"/>
      <c r="AO1990" s="918"/>
      <c r="AP1990" s="453" t="s">
        <v>994</v>
      </c>
      <c r="AQ1990" s="262"/>
      <c r="AR1990" s="262"/>
      <c r="AS1990" s="262"/>
      <c r="AT1990" s="910"/>
      <c r="AU1990" s="911"/>
      <c r="AV1990" s="911"/>
      <c r="AW1990" s="912"/>
    </row>
    <row r="1991" spans="1:49" ht="14.25" hidden="1" customHeight="1">
      <c r="A1991" s="931"/>
      <c r="B1991" s="916"/>
      <c r="C1991" s="917"/>
      <c r="D1991" s="917"/>
      <c r="E1991" s="917"/>
      <c r="F1991" s="917"/>
      <c r="G1991" s="917"/>
      <c r="H1991" s="917"/>
      <c r="I1991" s="917"/>
      <c r="J1991" s="917"/>
      <c r="K1991" s="917"/>
      <c r="L1991" s="917"/>
      <c r="M1991" s="917"/>
      <c r="N1991" s="917"/>
      <c r="O1991" s="917"/>
      <c r="P1991" s="917"/>
      <c r="Q1991" s="917"/>
      <c r="R1991" s="917"/>
      <c r="S1991" s="917"/>
      <c r="T1991" s="917"/>
      <c r="U1991" s="918"/>
      <c r="V1991" s="916"/>
      <c r="W1991" s="917"/>
      <c r="X1991" s="917"/>
      <c r="Y1991" s="917"/>
      <c r="Z1991" s="917"/>
      <c r="AA1991" s="917"/>
      <c r="AB1991" s="917"/>
      <c r="AC1991" s="917"/>
      <c r="AD1991" s="917"/>
      <c r="AE1991" s="917"/>
      <c r="AF1991" s="917"/>
      <c r="AG1991" s="917"/>
      <c r="AH1991" s="917"/>
      <c r="AI1991" s="917"/>
      <c r="AJ1991" s="917"/>
      <c r="AK1991" s="917"/>
      <c r="AL1991" s="917"/>
      <c r="AM1991" s="917"/>
      <c r="AN1991" s="917"/>
      <c r="AO1991" s="918"/>
      <c r="AP1991" s="935" t="s">
        <v>992</v>
      </c>
      <c r="AQ1991" s="936"/>
      <c r="AR1991" s="936"/>
      <c r="AS1991" s="937"/>
      <c r="AT1991" s="938"/>
      <c r="AU1991" s="939"/>
      <c r="AV1991" s="939"/>
      <c r="AW1991" s="940"/>
    </row>
    <row r="1992" spans="1:49" ht="14.25" hidden="1" customHeight="1">
      <c r="A1992" s="931"/>
      <c r="B1992" s="916"/>
      <c r="C1992" s="917"/>
      <c r="D1992" s="917"/>
      <c r="E1992" s="917"/>
      <c r="F1992" s="917"/>
      <c r="G1992" s="917"/>
      <c r="H1992" s="917"/>
      <c r="I1992" s="917"/>
      <c r="J1992" s="917"/>
      <c r="K1992" s="917"/>
      <c r="L1992" s="917"/>
      <c r="M1992" s="917"/>
      <c r="N1992" s="917"/>
      <c r="O1992" s="917"/>
      <c r="P1992" s="917"/>
      <c r="Q1992" s="917"/>
      <c r="R1992" s="917"/>
      <c r="S1992" s="917"/>
      <c r="T1992" s="917"/>
      <c r="U1992" s="918"/>
      <c r="V1992" s="916"/>
      <c r="W1992" s="917"/>
      <c r="X1992" s="917"/>
      <c r="Y1992" s="917"/>
      <c r="Z1992" s="917"/>
      <c r="AA1992" s="917"/>
      <c r="AB1992" s="917"/>
      <c r="AC1992" s="917"/>
      <c r="AD1992" s="917"/>
      <c r="AE1992" s="917"/>
      <c r="AF1992" s="917"/>
      <c r="AG1992" s="917"/>
      <c r="AH1992" s="917"/>
      <c r="AI1992" s="917"/>
      <c r="AJ1992" s="917"/>
      <c r="AK1992" s="917"/>
      <c r="AL1992" s="917"/>
      <c r="AM1992" s="917"/>
      <c r="AN1992" s="917"/>
      <c r="AO1992" s="918"/>
      <c r="AP1992" s="935"/>
      <c r="AQ1992" s="936"/>
      <c r="AR1992" s="936"/>
      <c r="AS1992" s="937"/>
      <c r="AT1992" s="941"/>
      <c r="AU1992" s="942"/>
      <c r="AV1992" s="942"/>
      <c r="AW1992" s="943"/>
    </row>
    <row r="1993" spans="1:49" ht="14.25" hidden="1" customHeight="1">
      <c r="A1993" s="931"/>
      <c r="B1993" s="916"/>
      <c r="C1993" s="917"/>
      <c r="D1993" s="917"/>
      <c r="E1993" s="917"/>
      <c r="F1993" s="917"/>
      <c r="G1993" s="917"/>
      <c r="H1993" s="917"/>
      <c r="I1993" s="917"/>
      <c r="J1993" s="917"/>
      <c r="K1993" s="917"/>
      <c r="L1993" s="917"/>
      <c r="M1993" s="917"/>
      <c r="N1993" s="917"/>
      <c r="O1993" s="917"/>
      <c r="P1993" s="917"/>
      <c r="Q1993" s="917"/>
      <c r="R1993" s="917"/>
      <c r="S1993" s="917"/>
      <c r="T1993" s="917"/>
      <c r="U1993" s="918"/>
      <c r="V1993" s="916"/>
      <c r="W1993" s="917"/>
      <c r="X1993" s="917"/>
      <c r="Y1993" s="917"/>
      <c r="Z1993" s="917"/>
      <c r="AA1993" s="917"/>
      <c r="AB1993" s="917"/>
      <c r="AC1993" s="917"/>
      <c r="AD1993" s="917"/>
      <c r="AE1993" s="917"/>
      <c r="AF1993" s="917"/>
      <c r="AG1993" s="917"/>
      <c r="AH1993" s="917"/>
      <c r="AI1993" s="917"/>
      <c r="AJ1993" s="917"/>
      <c r="AK1993" s="917"/>
      <c r="AL1993" s="917"/>
      <c r="AM1993" s="917"/>
      <c r="AN1993" s="917"/>
      <c r="AO1993" s="918"/>
      <c r="AP1993" s="944" t="s">
        <v>993</v>
      </c>
      <c r="AQ1993" s="945"/>
      <c r="AR1993" s="945"/>
      <c r="AS1993" s="945"/>
      <c r="AT1993" s="938"/>
      <c r="AU1993" s="939"/>
      <c r="AV1993" s="939"/>
      <c r="AW1993" s="940"/>
    </row>
    <row r="1994" spans="1:49" ht="14.25" hidden="1" customHeight="1">
      <c r="A1994" s="931"/>
      <c r="B1994" s="916"/>
      <c r="C1994" s="917"/>
      <c r="D1994" s="917"/>
      <c r="E1994" s="917"/>
      <c r="F1994" s="917"/>
      <c r="G1994" s="917"/>
      <c r="H1994" s="917"/>
      <c r="I1994" s="917"/>
      <c r="J1994" s="917"/>
      <c r="K1994" s="917"/>
      <c r="L1994" s="917"/>
      <c r="M1994" s="917"/>
      <c r="N1994" s="917"/>
      <c r="O1994" s="917"/>
      <c r="P1994" s="917"/>
      <c r="Q1994" s="917"/>
      <c r="R1994" s="917"/>
      <c r="S1994" s="917"/>
      <c r="T1994" s="917"/>
      <c r="U1994" s="918"/>
      <c r="V1994" s="916"/>
      <c r="W1994" s="917"/>
      <c r="X1994" s="917"/>
      <c r="Y1994" s="917"/>
      <c r="Z1994" s="917"/>
      <c r="AA1994" s="917"/>
      <c r="AB1994" s="917"/>
      <c r="AC1994" s="917"/>
      <c r="AD1994" s="917"/>
      <c r="AE1994" s="917"/>
      <c r="AF1994" s="917"/>
      <c r="AG1994" s="917"/>
      <c r="AH1994" s="917"/>
      <c r="AI1994" s="917"/>
      <c r="AJ1994" s="917"/>
      <c r="AK1994" s="917"/>
      <c r="AL1994" s="917"/>
      <c r="AM1994" s="917"/>
      <c r="AN1994" s="917"/>
      <c r="AO1994" s="918"/>
      <c r="AP1994" s="944"/>
      <c r="AQ1994" s="945"/>
      <c r="AR1994" s="945"/>
      <c r="AS1994" s="945"/>
      <c r="AT1994" s="941"/>
      <c r="AU1994" s="942"/>
      <c r="AV1994" s="942"/>
      <c r="AW1994" s="943"/>
    </row>
    <row r="1995" spans="1:49" ht="14.25" hidden="1" customHeight="1">
      <c r="A1995" s="931"/>
      <c r="B1995" s="919"/>
      <c r="C1995" s="920"/>
      <c r="D1995" s="920"/>
      <c r="E1995" s="920"/>
      <c r="F1995" s="920"/>
      <c r="G1995" s="920"/>
      <c r="H1995" s="920"/>
      <c r="I1995" s="920"/>
      <c r="J1995" s="920"/>
      <c r="K1995" s="920"/>
      <c r="L1995" s="920"/>
      <c r="M1995" s="920"/>
      <c r="N1995" s="920"/>
      <c r="O1995" s="920"/>
      <c r="P1995" s="920"/>
      <c r="Q1995" s="920"/>
      <c r="R1995" s="920"/>
      <c r="S1995" s="920"/>
      <c r="T1995" s="920"/>
      <c r="U1995" s="921"/>
      <c r="V1995" s="919"/>
      <c r="W1995" s="920"/>
      <c r="X1995" s="920"/>
      <c r="Y1995" s="920"/>
      <c r="Z1995" s="920"/>
      <c r="AA1995" s="920"/>
      <c r="AB1995" s="920"/>
      <c r="AC1995" s="920"/>
      <c r="AD1995" s="920"/>
      <c r="AE1995" s="920"/>
      <c r="AF1995" s="920"/>
      <c r="AG1995" s="920"/>
      <c r="AH1995" s="920"/>
      <c r="AI1995" s="920"/>
      <c r="AJ1995" s="920"/>
      <c r="AK1995" s="920"/>
      <c r="AL1995" s="920"/>
      <c r="AM1995" s="920"/>
      <c r="AN1995" s="920"/>
      <c r="AO1995" s="921"/>
      <c r="AP1995" s="946" t="str">
        <f t="array" aca="1" ref="AP1995" ca="1">IF(RepairsPhotoIdentifier281="","",IF(INDIRECT("PropertyInspectionCatagoryPhoto"&amp;RIGHT("0"&amp;RepairsPhotoIdentifier281,2))="","",INDIRECT("PropertyInspectionCatagoryPhoto"&amp;RIGHT("0"&amp;RepairsPhotoIdentifier281,2))))</f>
        <v/>
      </c>
      <c r="AQ1995" s="962"/>
      <c r="AR1995" s="962"/>
      <c r="AS1995" s="962"/>
      <c r="AT1995" s="962"/>
      <c r="AU1995" s="962"/>
      <c r="AV1995" s="962"/>
      <c r="AW1995" s="963"/>
    </row>
    <row r="1996" spans="1:49" ht="14.25" hidden="1" customHeight="1">
      <c r="A1996" s="931">
        <v>282</v>
      </c>
      <c r="B1996" s="913"/>
      <c r="C1996" s="914"/>
      <c r="D1996" s="914"/>
      <c r="E1996" s="914"/>
      <c r="F1996" s="914"/>
      <c r="G1996" s="914"/>
      <c r="H1996" s="914"/>
      <c r="I1996" s="914"/>
      <c r="J1996" s="914"/>
      <c r="K1996" s="914"/>
      <c r="L1996" s="914"/>
      <c r="M1996" s="914"/>
      <c r="N1996" s="914"/>
      <c r="O1996" s="914"/>
      <c r="P1996" s="914"/>
      <c r="Q1996" s="914"/>
      <c r="R1996" s="914"/>
      <c r="S1996" s="914"/>
      <c r="T1996" s="914"/>
      <c r="U1996" s="915"/>
      <c r="V1996" s="913"/>
      <c r="W1996" s="914"/>
      <c r="X1996" s="914"/>
      <c r="Y1996" s="914"/>
      <c r="Z1996" s="914"/>
      <c r="AA1996" s="914"/>
      <c r="AB1996" s="914"/>
      <c r="AC1996" s="914"/>
      <c r="AD1996" s="914"/>
      <c r="AE1996" s="914"/>
      <c r="AF1996" s="914"/>
      <c r="AG1996" s="914"/>
      <c r="AH1996" s="914"/>
      <c r="AI1996" s="914"/>
      <c r="AJ1996" s="914"/>
      <c r="AK1996" s="914"/>
      <c r="AL1996" s="914"/>
      <c r="AM1996" s="914"/>
      <c r="AN1996" s="914"/>
      <c r="AO1996" s="915"/>
      <c r="AP1996" s="450" t="s">
        <v>990</v>
      </c>
      <c r="AQ1996" s="451"/>
      <c r="AR1996" s="451"/>
      <c r="AS1996" s="452"/>
      <c r="AT1996" s="932"/>
      <c r="AU1996" s="933"/>
      <c r="AV1996" s="933"/>
      <c r="AW1996" s="934"/>
    </row>
    <row r="1997" spans="1:49" ht="14.25" hidden="1" customHeight="1">
      <c r="A1997" s="931"/>
      <c r="B1997" s="916"/>
      <c r="C1997" s="917"/>
      <c r="D1997" s="917"/>
      <c r="E1997" s="917"/>
      <c r="F1997" s="917"/>
      <c r="G1997" s="917"/>
      <c r="H1997" s="917"/>
      <c r="I1997" s="917"/>
      <c r="J1997" s="917"/>
      <c r="K1997" s="917"/>
      <c r="L1997" s="917"/>
      <c r="M1997" s="917"/>
      <c r="N1997" s="917"/>
      <c r="O1997" s="917"/>
      <c r="P1997" s="917"/>
      <c r="Q1997" s="917"/>
      <c r="R1997" s="917"/>
      <c r="S1997" s="917"/>
      <c r="T1997" s="917"/>
      <c r="U1997" s="918"/>
      <c r="V1997" s="916"/>
      <c r="W1997" s="917"/>
      <c r="X1997" s="917"/>
      <c r="Y1997" s="917"/>
      <c r="Z1997" s="917"/>
      <c r="AA1997" s="917"/>
      <c r="AB1997" s="917"/>
      <c r="AC1997" s="917"/>
      <c r="AD1997" s="917"/>
      <c r="AE1997" s="917"/>
      <c r="AF1997" s="917"/>
      <c r="AG1997" s="917"/>
      <c r="AH1997" s="917"/>
      <c r="AI1997" s="917"/>
      <c r="AJ1997" s="917"/>
      <c r="AK1997" s="917"/>
      <c r="AL1997" s="917"/>
      <c r="AM1997" s="917"/>
      <c r="AN1997" s="917"/>
      <c r="AO1997" s="918"/>
      <c r="AP1997" s="453" t="s">
        <v>991</v>
      </c>
      <c r="AQ1997" s="262"/>
      <c r="AR1997" s="262"/>
      <c r="AS1997" s="262"/>
      <c r="AT1997" s="910"/>
      <c r="AU1997" s="911"/>
      <c r="AV1997" s="911"/>
      <c r="AW1997" s="912"/>
    </row>
    <row r="1998" spans="1:49" ht="14.25" hidden="1" customHeight="1">
      <c r="A1998" s="931"/>
      <c r="B1998" s="916"/>
      <c r="C1998" s="917"/>
      <c r="D1998" s="917"/>
      <c r="E1998" s="917"/>
      <c r="F1998" s="917"/>
      <c r="G1998" s="917"/>
      <c r="H1998" s="917"/>
      <c r="I1998" s="917"/>
      <c r="J1998" s="917"/>
      <c r="K1998" s="917"/>
      <c r="L1998" s="917"/>
      <c r="M1998" s="917"/>
      <c r="N1998" s="917"/>
      <c r="O1998" s="917"/>
      <c r="P1998" s="917"/>
      <c r="Q1998" s="917"/>
      <c r="R1998" s="917"/>
      <c r="S1998" s="917"/>
      <c r="T1998" s="917"/>
      <c r="U1998" s="918"/>
      <c r="V1998" s="916"/>
      <c r="W1998" s="917"/>
      <c r="X1998" s="917"/>
      <c r="Y1998" s="917"/>
      <c r="Z1998" s="917"/>
      <c r="AA1998" s="917"/>
      <c r="AB1998" s="917"/>
      <c r="AC1998" s="917"/>
      <c r="AD1998" s="917"/>
      <c r="AE1998" s="917"/>
      <c r="AF1998" s="917"/>
      <c r="AG1998" s="917"/>
      <c r="AH1998" s="917"/>
      <c r="AI1998" s="917"/>
      <c r="AJ1998" s="917"/>
      <c r="AK1998" s="917"/>
      <c r="AL1998" s="917"/>
      <c r="AM1998" s="917"/>
      <c r="AN1998" s="917"/>
      <c r="AO1998" s="918"/>
      <c r="AP1998" s="935" t="s">
        <v>992</v>
      </c>
      <c r="AQ1998" s="936"/>
      <c r="AR1998" s="936"/>
      <c r="AS1998" s="937"/>
      <c r="AT1998" s="938"/>
      <c r="AU1998" s="939"/>
      <c r="AV1998" s="939"/>
      <c r="AW1998" s="940"/>
    </row>
    <row r="1999" spans="1:49" ht="14.25" hidden="1" customHeight="1">
      <c r="A1999" s="931"/>
      <c r="B1999" s="916"/>
      <c r="C1999" s="917"/>
      <c r="D1999" s="917"/>
      <c r="E1999" s="917"/>
      <c r="F1999" s="917"/>
      <c r="G1999" s="917"/>
      <c r="H1999" s="917"/>
      <c r="I1999" s="917"/>
      <c r="J1999" s="917"/>
      <c r="K1999" s="917"/>
      <c r="L1999" s="917"/>
      <c r="M1999" s="917"/>
      <c r="N1999" s="917"/>
      <c r="O1999" s="917"/>
      <c r="P1999" s="917"/>
      <c r="Q1999" s="917"/>
      <c r="R1999" s="917"/>
      <c r="S1999" s="917"/>
      <c r="T1999" s="917"/>
      <c r="U1999" s="918"/>
      <c r="V1999" s="916"/>
      <c r="W1999" s="917"/>
      <c r="X1999" s="917"/>
      <c r="Y1999" s="917"/>
      <c r="Z1999" s="917"/>
      <c r="AA1999" s="917"/>
      <c r="AB1999" s="917"/>
      <c r="AC1999" s="917"/>
      <c r="AD1999" s="917"/>
      <c r="AE1999" s="917"/>
      <c r="AF1999" s="917"/>
      <c r="AG1999" s="917"/>
      <c r="AH1999" s="917"/>
      <c r="AI1999" s="917"/>
      <c r="AJ1999" s="917"/>
      <c r="AK1999" s="917"/>
      <c r="AL1999" s="917"/>
      <c r="AM1999" s="917"/>
      <c r="AN1999" s="917"/>
      <c r="AO1999" s="918"/>
      <c r="AP1999" s="935"/>
      <c r="AQ1999" s="936"/>
      <c r="AR1999" s="936"/>
      <c r="AS1999" s="937"/>
      <c r="AT1999" s="941"/>
      <c r="AU1999" s="942"/>
      <c r="AV1999" s="942"/>
      <c r="AW1999" s="943"/>
    </row>
    <row r="2000" spans="1:49" ht="14.25" hidden="1" customHeight="1">
      <c r="A2000" s="931"/>
      <c r="B2000" s="916"/>
      <c r="C2000" s="917"/>
      <c r="D2000" s="917"/>
      <c r="E2000" s="917"/>
      <c r="F2000" s="917"/>
      <c r="G2000" s="917"/>
      <c r="H2000" s="917"/>
      <c r="I2000" s="917"/>
      <c r="J2000" s="917"/>
      <c r="K2000" s="917"/>
      <c r="L2000" s="917"/>
      <c r="M2000" s="917"/>
      <c r="N2000" s="917"/>
      <c r="O2000" s="917"/>
      <c r="P2000" s="917"/>
      <c r="Q2000" s="917"/>
      <c r="R2000" s="917"/>
      <c r="S2000" s="917"/>
      <c r="T2000" s="917"/>
      <c r="U2000" s="918"/>
      <c r="V2000" s="916"/>
      <c r="W2000" s="917"/>
      <c r="X2000" s="917"/>
      <c r="Y2000" s="917"/>
      <c r="Z2000" s="917"/>
      <c r="AA2000" s="917"/>
      <c r="AB2000" s="917"/>
      <c r="AC2000" s="917"/>
      <c r="AD2000" s="917"/>
      <c r="AE2000" s="917"/>
      <c r="AF2000" s="917"/>
      <c r="AG2000" s="917"/>
      <c r="AH2000" s="917"/>
      <c r="AI2000" s="917"/>
      <c r="AJ2000" s="917"/>
      <c r="AK2000" s="917"/>
      <c r="AL2000" s="917"/>
      <c r="AM2000" s="917"/>
      <c r="AN2000" s="917"/>
      <c r="AO2000" s="918"/>
      <c r="AP2000" s="944" t="s">
        <v>993</v>
      </c>
      <c r="AQ2000" s="945"/>
      <c r="AR2000" s="945"/>
      <c r="AS2000" s="945"/>
      <c r="AT2000" s="938"/>
      <c r="AU2000" s="939"/>
      <c r="AV2000" s="939"/>
      <c r="AW2000" s="940"/>
    </row>
    <row r="2001" spans="1:49" ht="14.25" hidden="1" customHeight="1">
      <c r="A2001" s="931"/>
      <c r="B2001" s="916"/>
      <c r="C2001" s="917"/>
      <c r="D2001" s="917"/>
      <c r="E2001" s="917"/>
      <c r="F2001" s="917"/>
      <c r="G2001" s="917"/>
      <c r="H2001" s="917"/>
      <c r="I2001" s="917"/>
      <c r="J2001" s="917"/>
      <c r="K2001" s="917"/>
      <c r="L2001" s="917"/>
      <c r="M2001" s="917"/>
      <c r="N2001" s="917"/>
      <c r="O2001" s="917"/>
      <c r="P2001" s="917"/>
      <c r="Q2001" s="917"/>
      <c r="R2001" s="917"/>
      <c r="S2001" s="917"/>
      <c r="T2001" s="917"/>
      <c r="U2001" s="918"/>
      <c r="V2001" s="916"/>
      <c r="W2001" s="917"/>
      <c r="X2001" s="917"/>
      <c r="Y2001" s="917"/>
      <c r="Z2001" s="917"/>
      <c r="AA2001" s="917"/>
      <c r="AB2001" s="917"/>
      <c r="AC2001" s="917"/>
      <c r="AD2001" s="917"/>
      <c r="AE2001" s="917"/>
      <c r="AF2001" s="917"/>
      <c r="AG2001" s="917"/>
      <c r="AH2001" s="917"/>
      <c r="AI2001" s="917"/>
      <c r="AJ2001" s="917"/>
      <c r="AK2001" s="917"/>
      <c r="AL2001" s="917"/>
      <c r="AM2001" s="917"/>
      <c r="AN2001" s="917"/>
      <c r="AO2001" s="918"/>
      <c r="AP2001" s="944"/>
      <c r="AQ2001" s="945"/>
      <c r="AR2001" s="945"/>
      <c r="AS2001" s="945"/>
      <c r="AT2001" s="941"/>
      <c r="AU2001" s="942"/>
      <c r="AV2001" s="942"/>
      <c r="AW2001" s="943"/>
    </row>
    <row r="2002" spans="1:49" ht="14.25" hidden="1" customHeight="1">
      <c r="A2002" s="931"/>
      <c r="B2002" s="919"/>
      <c r="C2002" s="920"/>
      <c r="D2002" s="920"/>
      <c r="E2002" s="920"/>
      <c r="F2002" s="920"/>
      <c r="G2002" s="920"/>
      <c r="H2002" s="920"/>
      <c r="I2002" s="920"/>
      <c r="J2002" s="920"/>
      <c r="K2002" s="920"/>
      <c r="L2002" s="920"/>
      <c r="M2002" s="920"/>
      <c r="N2002" s="920"/>
      <c r="O2002" s="920"/>
      <c r="P2002" s="920"/>
      <c r="Q2002" s="920"/>
      <c r="R2002" s="920"/>
      <c r="S2002" s="920"/>
      <c r="T2002" s="920"/>
      <c r="U2002" s="921"/>
      <c r="V2002" s="919"/>
      <c r="W2002" s="920"/>
      <c r="X2002" s="920"/>
      <c r="Y2002" s="920"/>
      <c r="Z2002" s="920"/>
      <c r="AA2002" s="920"/>
      <c r="AB2002" s="920"/>
      <c r="AC2002" s="920"/>
      <c r="AD2002" s="920"/>
      <c r="AE2002" s="920"/>
      <c r="AF2002" s="920"/>
      <c r="AG2002" s="920"/>
      <c r="AH2002" s="920"/>
      <c r="AI2002" s="920"/>
      <c r="AJ2002" s="920"/>
      <c r="AK2002" s="920"/>
      <c r="AL2002" s="920"/>
      <c r="AM2002" s="920"/>
      <c r="AN2002" s="920"/>
      <c r="AO2002" s="921"/>
      <c r="AP2002" s="946" t="str">
        <f t="array" aca="1" ref="AP2002" ca="1">IF(RepairsPhotoIdentifier282="","",IF(INDIRECT("PropertyInspectionCatagoryPhoto"&amp;RIGHT("0"&amp;RepairsPhotoIdentifier282,2))="","",INDIRECT("PropertyInspectionCatagoryPhoto"&amp;RIGHT("0"&amp;RepairsPhotoIdentifier282,2))))</f>
        <v/>
      </c>
      <c r="AQ2002" s="962"/>
      <c r="AR2002" s="962"/>
      <c r="AS2002" s="962"/>
      <c r="AT2002" s="962"/>
      <c r="AU2002" s="962"/>
      <c r="AV2002" s="962"/>
      <c r="AW2002" s="963"/>
    </row>
    <row r="2003" spans="1:49" ht="14.25" hidden="1" customHeight="1">
      <c r="A2003" s="931">
        <v>283</v>
      </c>
      <c r="B2003" s="913"/>
      <c r="C2003" s="914"/>
      <c r="D2003" s="914"/>
      <c r="E2003" s="914"/>
      <c r="F2003" s="914"/>
      <c r="G2003" s="914"/>
      <c r="H2003" s="914"/>
      <c r="I2003" s="914"/>
      <c r="J2003" s="914"/>
      <c r="K2003" s="914"/>
      <c r="L2003" s="914"/>
      <c r="M2003" s="914"/>
      <c r="N2003" s="914"/>
      <c r="O2003" s="914"/>
      <c r="P2003" s="914"/>
      <c r="Q2003" s="914"/>
      <c r="R2003" s="914"/>
      <c r="S2003" s="914"/>
      <c r="T2003" s="914"/>
      <c r="U2003" s="915"/>
      <c r="V2003" s="913"/>
      <c r="W2003" s="914"/>
      <c r="X2003" s="914"/>
      <c r="Y2003" s="914"/>
      <c r="Z2003" s="914"/>
      <c r="AA2003" s="914"/>
      <c r="AB2003" s="914"/>
      <c r="AC2003" s="914"/>
      <c r="AD2003" s="914"/>
      <c r="AE2003" s="914"/>
      <c r="AF2003" s="914"/>
      <c r="AG2003" s="914"/>
      <c r="AH2003" s="914"/>
      <c r="AI2003" s="914"/>
      <c r="AJ2003" s="914"/>
      <c r="AK2003" s="914"/>
      <c r="AL2003" s="914"/>
      <c r="AM2003" s="914"/>
      <c r="AN2003" s="914"/>
      <c r="AO2003" s="915"/>
      <c r="AP2003" s="450" t="s">
        <v>990</v>
      </c>
      <c r="AQ2003" s="451"/>
      <c r="AR2003" s="451"/>
      <c r="AS2003" s="452"/>
      <c r="AT2003" s="932"/>
      <c r="AU2003" s="933"/>
      <c r="AV2003" s="933"/>
      <c r="AW2003" s="934"/>
    </row>
    <row r="2004" spans="1:49" ht="14.25" hidden="1" customHeight="1">
      <c r="A2004" s="931"/>
      <c r="B2004" s="916"/>
      <c r="C2004" s="917"/>
      <c r="D2004" s="917"/>
      <c r="E2004" s="917"/>
      <c r="F2004" s="917"/>
      <c r="G2004" s="917"/>
      <c r="H2004" s="917"/>
      <c r="I2004" s="917"/>
      <c r="J2004" s="917"/>
      <c r="K2004" s="917"/>
      <c r="L2004" s="917"/>
      <c r="M2004" s="917"/>
      <c r="N2004" s="917"/>
      <c r="O2004" s="917"/>
      <c r="P2004" s="917"/>
      <c r="Q2004" s="917"/>
      <c r="R2004" s="917"/>
      <c r="S2004" s="917"/>
      <c r="T2004" s="917"/>
      <c r="U2004" s="918"/>
      <c r="V2004" s="916"/>
      <c r="W2004" s="917"/>
      <c r="X2004" s="917"/>
      <c r="Y2004" s="917"/>
      <c r="Z2004" s="917"/>
      <c r="AA2004" s="917"/>
      <c r="AB2004" s="917"/>
      <c r="AC2004" s="917"/>
      <c r="AD2004" s="917"/>
      <c r="AE2004" s="917"/>
      <c r="AF2004" s="917"/>
      <c r="AG2004" s="917"/>
      <c r="AH2004" s="917"/>
      <c r="AI2004" s="917"/>
      <c r="AJ2004" s="917"/>
      <c r="AK2004" s="917"/>
      <c r="AL2004" s="917"/>
      <c r="AM2004" s="917"/>
      <c r="AN2004" s="917"/>
      <c r="AO2004" s="918"/>
      <c r="AP2004" s="453" t="s">
        <v>994</v>
      </c>
      <c r="AQ2004" s="262"/>
      <c r="AR2004" s="262"/>
      <c r="AS2004" s="262"/>
      <c r="AT2004" s="910"/>
      <c r="AU2004" s="911"/>
      <c r="AV2004" s="911"/>
      <c r="AW2004" s="912"/>
    </row>
    <row r="2005" spans="1:49" ht="14.25" hidden="1" customHeight="1">
      <c r="A2005" s="931"/>
      <c r="B2005" s="916"/>
      <c r="C2005" s="917"/>
      <c r="D2005" s="917"/>
      <c r="E2005" s="917"/>
      <c r="F2005" s="917"/>
      <c r="G2005" s="917"/>
      <c r="H2005" s="917"/>
      <c r="I2005" s="917"/>
      <c r="J2005" s="917"/>
      <c r="K2005" s="917"/>
      <c r="L2005" s="917"/>
      <c r="M2005" s="917"/>
      <c r="N2005" s="917"/>
      <c r="O2005" s="917"/>
      <c r="P2005" s="917"/>
      <c r="Q2005" s="917"/>
      <c r="R2005" s="917"/>
      <c r="S2005" s="917"/>
      <c r="T2005" s="917"/>
      <c r="U2005" s="918"/>
      <c r="V2005" s="916"/>
      <c r="W2005" s="917"/>
      <c r="X2005" s="917"/>
      <c r="Y2005" s="917"/>
      <c r="Z2005" s="917"/>
      <c r="AA2005" s="917"/>
      <c r="AB2005" s="917"/>
      <c r="AC2005" s="917"/>
      <c r="AD2005" s="917"/>
      <c r="AE2005" s="917"/>
      <c r="AF2005" s="917"/>
      <c r="AG2005" s="917"/>
      <c r="AH2005" s="917"/>
      <c r="AI2005" s="917"/>
      <c r="AJ2005" s="917"/>
      <c r="AK2005" s="917"/>
      <c r="AL2005" s="917"/>
      <c r="AM2005" s="917"/>
      <c r="AN2005" s="917"/>
      <c r="AO2005" s="918"/>
      <c r="AP2005" s="935" t="s">
        <v>992</v>
      </c>
      <c r="AQ2005" s="936"/>
      <c r="AR2005" s="936"/>
      <c r="AS2005" s="937"/>
      <c r="AT2005" s="938"/>
      <c r="AU2005" s="939"/>
      <c r="AV2005" s="939"/>
      <c r="AW2005" s="940"/>
    </row>
    <row r="2006" spans="1:49" ht="14.25" hidden="1" customHeight="1">
      <c r="A2006" s="931"/>
      <c r="B2006" s="916"/>
      <c r="C2006" s="917"/>
      <c r="D2006" s="917"/>
      <c r="E2006" s="917"/>
      <c r="F2006" s="917"/>
      <c r="G2006" s="917"/>
      <c r="H2006" s="917"/>
      <c r="I2006" s="917"/>
      <c r="J2006" s="917"/>
      <c r="K2006" s="917"/>
      <c r="L2006" s="917"/>
      <c r="M2006" s="917"/>
      <c r="N2006" s="917"/>
      <c r="O2006" s="917"/>
      <c r="P2006" s="917"/>
      <c r="Q2006" s="917"/>
      <c r="R2006" s="917"/>
      <c r="S2006" s="917"/>
      <c r="T2006" s="917"/>
      <c r="U2006" s="918"/>
      <c r="V2006" s="916"/>
      <c r="W2006" s="917"/>
      <c r="X2006" s="917"/>
      <c r="Y2006" s="917"/>
      <c r="Z2006" s="917"/>
      <c r="AA2006" s="917"/>
      <c r="AB2006" s="917"/>
      <c r="AC2006" s="917"/>
      <c r="AD2006" s="917"/>
      <c r="AE2006" s="917"/>
      <c r="AF2006" s="917"/>
      <c r="AG2006" s="917"/>
      <c r="AH2006" s="917"/>
      <c r="AI2006" s="917"/>
      <c r="AJ2006" s="917"/>
      <c r="AK2006" s="917"/>
      <c r="AL2006" s="917"/>
      <c r="AM2006" s="917"/>
      <c r="AN2006" s="917"/>
      <c r="AO2006" s="918"/>
      <c r="AP2006" s="935"/>
      <c r="AQ2006" s="936"/>
      <c r="AR2006" s="936"/>
      <c r="AS2006" s="937"/>
      <c r="AT2006" s="941"/>
      <c r="AU2006" s="942"/>
      <c r="AV2006" s="942"/>
      <c r="AW2006" s="943"/>
    </row>
    <row r="2007" spans="1:49" ht="14.25" hidden="1" customHeight="1">
      <c r="A2007" s="931"/>
      <c r="B2007" s="916"/>
      <c r="C2007" s="917"/>
      <c r="D2007" s="917"/>
      <c r="E2007" s="917"/>
      <c r="F2007" s="917"/>
      <c r="G2007" s="917"/>
      <c r="H2007" s="917"/>
      <c r="I2007" s="917"/>
      <c r="J2007" s="917"/>
      <c r="K2007" s="917"/>
      <c r="L2007" s="917"/>
      <c r="M2007" s="917"/>
      <c r="N2007" s="917"/>
      <c r="O2007" s="917"/>
      <c r="P2007" s="917"/>
      <c r="Q2007" s="917"/>
      <c r="R2007" s="917"/>
      <c r="S2007" s="917"/>
      <c r="T2007" s="917"/>
      <c r="U2007" s="918"/>
      <c r="V2007" s="916"/>
      <c r="W2007" s="917"/>
      <c r="X2007" s="917"/>
      <c r="Y2007" s="917"/>
      <c r="Z2007" s="917"/>
      <c r="AA2007" s="917"/>
      <c r="AB2007" s="917"/>
      <c r="AC2007" s="917"/>
      <c r="AD2007" s="917"/>
      <c r="AE2007" s="917"/>
      <c r="AF2007" s="917"/>
      <c r="AG2007" s="917"/>
      <c r="AH2007" s="917"/>
      <c r="AI2007" s="917"/>
      <c r="AJ2007" s="917"/>
      <c r="AK2007" s="917"/>
      <c r="AL2007" s="917"/>
      <c r="AM2007" s="917"/>
      <c r="AN2007" s="917"/>
      <c r="AO2007" s="918"/>
      <c r="AP2007" s="944" t="s">
        <v>993</v>
      </c>
      <c r="AQ2007" s="945"/>
      <c r="AR2007" s="945"/>
      <c r="AS2007" s="945"/>
      <c r="AT2007" s="938"/>
      <c r="AU2007" s="939"/>
      <c r="AV2007" s="939"/>
      <c r="AW2007" s="940"/>
    </row>
    <row r="2008" spans="1:49" ht="14.25" hidden="1" customHeight="1">
      <c r="A2008" s="931"/>
      <c r="B2008" s="916"/>
      <c r="C2008" s="917"/>
      <c r="D2008" s="917"/>
      <c r="E2008" s="917"/>
      <c r="F2008" s="917"/>
      <c r="G2008" s="917"/>
      <c r="H2008" s="917"/>
      <c r="I2008" s="917"/>
      <c r="J2008" s="917"/>
      <c r="K2008" s="917"/>
      <c r="L2008" s="917"/>
      <c r="M2008" s="917"/>
      <c r="N2008" s="917"/>
      <c r="O2008" s="917"/>
      <c r="P2008" s="917"/>
      <c r="Q2008" s="917"/>
      <c r="R2008" s="917"/>
      <c r="S2008" s="917"/>
      <c r="T2008" s="917"/>
      <c r="U2008" s="918"/>
      <c r="V2008" s="916"/>
      <c r="W2008" s="917"/>
      <c r="X2008" s="917"/>
      <c r="Y2008" s="917"/>
      <c r="Z2008" s="917"/>
      <c r="AA2008" s="917"/>
      <c r="AB2008" s="917"/>
      <c r="AC2008" s="917"/>
      <c r="AD2008" s="917"/>
      <c r="AE2008" s="917"/>
      <c r="AF2008" s="917"/>
      <c r="AG2008" s="917"/>
      <c r="AH2008" s="917"/>
      <c r="AI2008" s="917"/>
      <c r="AJ2008" s="917"/>
      <c r="AK2008" s="917"/>
      <c r="AL2008" s="917"/>
      <c r="AM2008" s="917"/>
      <c r="AN2008" s="917"/>
      <c r="AO2008" s="918"/>
      <c r="AP2008" s="944"/>
      <c r="AQ2008" s="945"/>
      <c r="AR2008" s="945"/>
      <c r="AS2008" s="945"/>
      <c r="AT2008" s="941"/>
      <c r="AU2008" s="942"/>
      <c r="AV2008" s="942"/>
      <c r="AW2008" s="943"/>
    </row>
    <row r="2009" spans="1:49" ht="14.25" hidden="1" customHeight="1">
      <c r="A2009" s="931"/>
      <c r="B2009" s="919"/>
      <c r="C2009" s="920"/>
      <c r="D2009" s="920"/>
      <c r="E2009" s="920"/>
      <c r="F2009" s="920"/>
      <c r="G2009" s="920"/>
      <c r="H2009" s="920"/>
      <c r="I2009" s="920"/>
      <c r="J2009" s="920"/>
      <c r="K2009" s="920"/>
      <c r="L2009" s="920"/>
      <c r="M2009" s="920"/>
      <c r="N2009" s="920"/>
      <c r="O2009" s="920"/>
      <c r="P2009" s="920"/>
      <c r="Q2009" s="920"/>
      <c r="R2009" s="920"/>
      <c r="S2009" s="920"/>
      <c r="T2009" s="920"/>
      <c r="U2009" s="921"/>
      <c r="V2009" s="919"/>
      <c r="W2009" s="920"/>
      <c r="X2009" s="920"/>
      <c r="Y2009" s="920"/>
      <c r="Z2009" s="920"/>
      <c r="AA2009" s="920"/>
      <c r="AB2009" s="920"/>
      <c r="AC2009" s="920"/>
      <c r="AD2009" s="920"/>
      <c r="AE2009" s="920"/>
      <c r="AF2009" s="920"/>
      <c r="AG2009" s="920"/>
      <c r="AH2009" s="920"/>
      <c r="AI2009" s="920"/>
      <c r="AJ2009" s="920"/>
      <c r="AK2009" s="920"/>
      <c r="AL2009" s="920"/>
      <c r="AM2009" s="920"/>
      <c r="AN2009" s="920"/>
      <c r="AO2009" s="921"/>
      <c r="AP2009" s="946" t="str">
        <f t="array" aca="1" ref="AP2009" ca="1">IF(RepairsPhotoIdentifier283="","",IF(INDIRECT("PropertyInspectionCatagoryPhoto"&amp;RIGHT("0"&amp;RepairsPhotoIdentifier283,2))="","",INDIRECT("PropertyInspectionCatagoryPhoto"&amp;RIGHT("0"&amp;RepairsPhotoIdentifier283,2))))</f>
        <v/>
      </c>
      <c r="AQ2009" s="962"/>
      <c r="AR2009" s="962"/>
      <c r="AS2009" s="962"/>
      <c r="AT2009" s="962"/>
      <c r="AU2009" s="962"/>
      <c r="AV2009" s="962"/>
      <c r="AW2009" s="963"/>
    </row>
    <row r="2010" spans="1:49" ht="14.25" hidden="1" customHeight="1">
      <c r="A2010" s="931">
        <v>284</v>
      </c>
      <c r="B2010" s="913"/>
      <c r="C2010" s="914"/>
      <c r="D2010" s="914"/>
      <c r="E2010" s="914"/>
      <c r="F2010" s="914"/>
      <c r="G2010" s="914"/>
      <c r="H2010" s="914"/>
      <c r="I2010" s="914"/>
      <c r="J2010" s="914"/>
      <c r="K2010" s="914"/>
      <c r="L2010" s="914"/>
      <c r="M2010" s="914"/>
      <c r="N2010" s="914"/>
      <c r="O2010" s="914"/>
      <c r="P2010" s="914"/>
      <c r="Q2010" s="914"/>
      <c r="R2010" s="914"/>
      <c r="S2010" s="914"/>
      <c r="T2010" s="914"/>
      <c r="U2010" s="915"/>
      <c r="V2010" s="913"/>
      <c r="W2010" s="914"/>
      <c r="X2010" s="914"/>
      <c r="Y2010" s="914"/>
      <c r="Z2010" s="914"/>
      <c r="AA2010" s="914"/>
      <c r="AB2010" s="914"/>
      <c r="AC2010" s="914"/>
      <c r="AD2010" s="914"/>
      <c r="AE2010" s="914"/>
      <c r="AF2010" s="914"/>
      <c r="AG2010" s="914"/>
      <c r="AH2010" s="914"/>
      <c r="AI2010" s="914"/>
      <c r="AJ2010" s="914"/>
      <c r="AK2010" s="914"/>
      <c r="AL2010" s="914"/>
      <c r="AM2010" s="914"/>
      <c r="AN2010" s="914"/>
      <c r="AO2010" s="915"/>
      <c r="AP2010" s="450" t="s">
        <v>990</v>
      </c>
      <c r="AQ2010" s="451"/>
      <c r="AR2010" s="451"/>
      <c r="AS2010" s="452"/>
      <c r="AT2010" s="932"/>
      <c r="AU2010" s="933"/>
      <c r="AV2010" s="933"/>
      <c r="AW2010" s="934"/>
    </row>
    <row r="2011" spans="1:49" ht="14.25" hidden="1" customHeight="1">
      <c r="A2011" s="931"/>
      <c r="B2011" s="916"/>
      <c r="C2011" s="917"/>
      <c r="D2011" s="917"/>
      <c r="E2011" s="917"/>
      <c r="F2011" s="917"/>
      <c r="G2011" s="917"/>
      <c r="H2011" s="917"/>
      <c r="I2011" s="917"/>
      <c r="J2011" s="917"/>
      <c r="K2011" s="917"/>
      <c r="L2011" s="917"/>
      <c r="M2011" s="917"/>
      <c r="N2011" s="917"/>
      <c r="O2011" s="917"/>
      <c r="P2011" s="917"/>
      <c r="Q2011" s="917"/>
      <c r="R2011" s="917"/>
      <c r="S2011" s="917"/>
      <c r="T2011" s="917"/>
      <c r="U2011" s="918"/>
      <c r="V2011" s="916"/>
      <c r="W2011" s="917"/>
      <c r="X2011" s="917"/>
      <c r="Y2011" s="917"/>
      <c r="Z2011" s="917"/>
      <c r="AA2011" s="917"/>
      <c r="AB2011" s="917"/>
      <c r="AC2011" s="917"/>
      <c r="AD2011" s="917"/>
      <c r="AE2011" s="917"/>
      <c r="AF2011" s="917"/>
      <c r="AG2011" s="917"/>
      <c r="AH2011" s="917"/>
      <c r="AI2011" s="917"/>
      <c r="AJ2011" s="917"/>
      <c r="AK2011" s="917"/>
      <c r="AL2011" s="917"/>
      <c r="AM2011" s="917"/>
      <c r="AN2011" s="917"/>
      <c r="AO2011" s="918"/>
      <c r="AP2011" s="453" t="s">
        <v>991</v>
      </c>
      <c r="AQ2011" s="262"/>
      <c r="AR2011" s="262"/>
      <c r="AS2011" s="262"/>
      <c r="AT2011" s="910"/>
      <c r="AU2011" s="911"/>
      <c r="AV2011" s="911"/>
      <c r="AW2011" s="912"/>
    </row>
    <row r="2012" spans="1:49" ht="14.25" hidden="1" customHeight="1">
      <c r="A2012" s="931"/>
      <c r="B2012" s="916"/>
      <c r="C2012" s="917"/>
      <c r="D2012" s="917"/>
      <c r="E2012" s="917"/>
      <c r="F2012" s="917"/>
      <c r="G2012" s="917"/>
      <c r="H2012" s="917"/>
      <c r="I2012" s="917"/>
      <c r="J2012" s="917"/>
      <c r="K2012" s="917"/>
      <c r="L2012" s="917"/>
      <c r="M2012" s="917"/>
      <c r="N2012" s="917"/>
      <c r="O2012" s="917"/>
      <c r="P2012" s="917"/>
      <c r="Q2012" s="917"/>
      <c r="R2012" s="917"/>
      <c r="S2012" s="917"/>
      <c r="T2012" s="917"/>
      <c r="U2012" s="918"/>
      <c r="V2012" s="916"/>
      <c r="W2012" s="917"/>
      <c r="X2012" s="917"/>
      <c r="Y2012" s="917"/>
      <c r="Z2012" s="917"/>
      <c r="AA2012" s="917"/>
      <c r="AB2012" s="917"/>
      <c r="AC2012" s="917"/>
      <c r="AD2012" s="917"/>
      <c r="AE2012" s="917"/>
      <c r="AF2012" s="917"/>
      <c r="AG2012" s="917"/>
      <c r="AH2012" s="917"/>
      <c r="AI2012" s="917"/>
      <c r="AJ2012" s="917"/>
      <c r="AK2012" s="917"/>
      <c r="AL2012" s="917"/>
      <c r="AM2012" s="917"/>
      <c r="AN2012" s="917"/>
      <c r="AO2012" s="918"/>
      <c r="AP2012" s="935" t="s">
        <v>992</v>
      </c>
      <c r="AQ2012" s="936"/>
      <c r="AR2012" s="936"/>
      <c r="AS2012" s="937"/>
      <c r="AT2012" s="938"/>
      <c r="AU2012" s="939"/>
      <c r="AV2012" s="939"/>
      <c r="AW2012" s="940"/>
    </row>
    <row r="2013" spans="1:49" ht="14.25" hidden="1" customHeight="1">
      <c r="A2013" s="931"/>
      <c r="B2013" s="916"/>
      <c r="C2013" s="917"/>
      <c r="D2013" s="917"/>
      <c r="E2013" s="917"/>
      <c r="F2013" s="917"/>
      <c r="G2013" s="917"/>
      <c r="H2013" s="917"/>
      <c r="I2013" s="917"/>
      <c r="J2013" s="917"/>
      <c r="K2013" s="917"/>
      <c r="L2013" s="917"/>
      <c r="M2013" s="917"/>
      <c r="N2013" s="917"/>
      <c r="O2013" s="917"/>
      <c r="P2013" s="917"/>
      <c r="Q2013" s="917"/>
      <c r="R2013" s="917"/>
      <c r="S2013" s="917"/>
      <c r="T2013" s="917"/>
      <c r="U2013" s="918"/>
      <c r="V2013" s="916"/>
      <c r="W2013" s="917"/>
      <c r="X2013" s="917"/>
      <c r="Y2013" s="917"/>
      <c r="Z2013" s="917"/>
      <c r="AA2013" s="917"/>
      <c r="AB2013" s="917"/>
      <c r="AC2013" s="917"/>
      <c r="AD2013" s="917"/>
      <c r="AE2013" s="917"/>
      <c r="AF2013" s="917"/>
      <c r="AG2013" s="917"/>
      <c r="AH2013" s="917"/>
      <c r="AI2013" s="917"/>
      <c r="AJ2013" s="917"/>
      <c r="AK2013" s="917"/>
      <c r="AL2013" s="917"/>
      <c r="AM2013" s="917"/>
      <c r="AN2013" s="917"/>
      <c r="AO2013" s="918"/>
      <c r="AP2013" s="935"/>
      <c r="AQ2013" s="936"/>
      <c r="AR2013" s="936"/>
      <c r="AS2013" s="937"/>
      <c r="AT2013" s="941"/>
      <c r="AU2013" s="942"/>
      <c r="AV2013" s="942"/>
      <c r="AW2013" s="943"/>
    </row>
    <row r="2014" spans="1:49" ht="14.25" hidden="1" customHeight="1">
      <c r="A2014" s="931"/>
      <c r="B2014" s="916"/>
      <c r="C2014" s="917"/>
      <c r="D2014" s="917"/>
      <c r="E2014" s="917"/>
      <c r="F2014" s="917"/>
      <c r="G2014" s="917"/>
      <c r="H2014" s="917"/>
      <c r="I2014" s="917"/>
      <c r="J2014" s="917"/>
      <c r="K2014" s="917"/>
      <c r="L2014" s="917"/>
      <c r="M2014" s="917"/>
      <c r="N2014" s="917"/>
      <c r="O2014" s="917"/>
      <c r="P2014" s="917"/>
      <c r="Q2014" s="917"/>
      <c r="R2014" s="917"/>
      <c r="S2014" s="917"/>
      <c r="T2014" s="917"/>
      <c r="U2014" s="918"/>
      <c r="V2014" s="916"/>
      <c r="W2014" s="917"/>
      <c r="X2014" s="917"/>
      <c r="Y2014" s="917"/>
      <c r="Z2014" s="917"/>
      <c r="AA2014" s="917"/>
      <c r="AB2014" s="917"/>
      <c r="AC2014" s="917"/>
      <c r="AD2014" s="917"/>
      <c r="AE2014" s="917"/>
      <c r="AF2014" s="917"/>
      <c r="AG2014" s="917"/>
      <c r="AH2014" s="917"/>
      <c r="AI2014" s="917"/>
      <c r="AJ2014" s="917"/>
      <c r="AK2014" s="917"/>
      <c r="AL2014" s="917"/>
      <c r="AM2014" s="917"/>
      <c r="AN2014" s="917"/>
      <c r="AO2014" s="918"/>
      <c r="AP2014" s="944" t="s">
        <v>993</v>
      </c>
      <c r="AQ2014" s="945"/>
      <c r="AR2014" s="945"/>
      <c r="AS2014" s="945"/>
      <c r="AT2014" s="938"/>
      <c r="AU2014" s="939"/>
      <c r="AV2014" s="939"/>
      <c r="AW2014" s="940"/>
    </row>
    <row r="2015" spans="1:49" ht="14.25" hidden="1" customHeight="1">
      <c r="A2015" s="931"/>
      <c r="B2015" s="916"/>
      <c r="C2015" s="917"/>
      <c r="D2015" s="917"/>
      <c r="E2015" s="917"/>
      <c r="F2015" s="917"/>
      <c r="G2015" s="917"/>
      <c r="H2015" s="917"/>
      <c r="I2015" s="917"/>
      <c r="J2015" s="917"/>
      <c r="K2015" s="917"/>
      <c r="L2015" s="917"/>
      <c r="M2015" s="917"/>
      <c r="N2015" s="917"/>
      <c r="O2015" s="917"/>
      <c r="P2015" s="917"/>
      <c r="Q2015" s="917"/>
      <c r="R2015" s="917"/>
      <c r="S2015" s="917"/>
      <c r="T2015" s="917"/>
      <c r="U2015" s="918"/>
      <c r="V2015" s="916"/>
      <c r="W2015" s="917"/>
      <c r="X2015" s="917"/>
      <c r="Y2015" s="917"/>
      <c r="Z2015" s="917"/>
      <c r="AA2015" s="917"/>
      <c r="AB2015" s="917"/>
      <c r="AC2015" s="917"/>
      <c r="AD2015" s="917"/>
      <c r="AE2015" s="917"/>
      <c r="AF2015" s="917"/>
      <c r="AG2015" s="917"/>
      <c r="AH2015" s="917"/>
      <c r="AI2015" s="917"/>
      <c r="AJ2015" s="917"/>
      <c r="AK2015" s="917"/>
      <c r="AL2015" s="917"/>
      <c r="AM2015" s="917"/>
      <c r="AN2015" s="917"/>
      <c r="AO2015" s="918"/>
      <c r="AP2015" s="944"/>
      <c r="AQ2015" s="945"/>
      <c r="AR2015" s="945"/>
      <c r="AS2015" s="945"/>
      <c r="AT2015" s="941"/>
      <c r="AU2015" s="942"/>
      <c r="AV2015" s="942"/>
      <c r="AW2015" s="943"/>
    </row>
    <row r="2016" spans="1:49" ht="14.25" hidden="1" customHeight="1">
      <c r="A2016" s="931"/>
      <c r="B2016" s="919"/>
      <c r="C2016" s="920"/>
      <c r="D2016" s="920"/>
      <c r="E2016" s="920"/>
      <c r="F2016" s="920"/>
      <c r="G2016" s="920"/>
      <c r="H2016" s="920"/>
      <c r="I2016" s="920"/>
      <c r="J2016" s="920"/>
      <c r="K2016" s="920"/>
      <c r="L2016" s="920"/>
      <c r="M2016" s="920"/>
      <c r="N2016" s="920"/>
      <c r="O2016" s="920"/>
      <c r="P2016" s="920"/>
      <c r="Q2016" s="920"/>
      <c r="R2016" s="920"/>
      <c r="S2016" s="920"/>
      <c r="T2016" s="920"/>
      <c r="U2016" s="921"/>
      <c r="V2016" s="919"/>
      <c r="W2016" s="920"/>
      <c r="X2016" s="920"/>
      <c r="Y2016" s="920"/>
      <c r="Z2016" s="920"/>
      <c r="AA2016" s="920"/>
      <c r="AB2016" s="920"/>
      <c r="AC2016" s="920"/>
      <c r="AD2016" s="920"/>
      <c r="AE2016" s="920"/>
      <c r="AF2016" s="920"/>
      <c r="AG2016" s="920"/>
      <c r="AH2016" s="920"/>
      <c r="AI2016" s="920"/>
      <c r="AJ2016" s="920"/>
      <c r="AK2016" s="920"/>
      <c r="AL2016" s="920"/>
      <c r="AM2016" s="920"/>
      <c r="AN2016" s="920"/>
      <c r="AO2016" s="921"/>
      <c r="AP2016" s="946" t="str">
        <f t="array" aca="1" ref="AP2016" ca="1">IF(RepairsPhotoIdentifier284="","",IF(INDIRECT("PropertyInspectionCatagoryPhoto"&amp;RIGHT("0"&amp;RepairsPhotoIdentifier284,2))="","",INDIRECT("PropertyInspectionCatagoryPhoto"&amp;RIGHT("0"&amp;RepairsPhotoIdentifier284,2))))</f>
        <v/>
      </c>
      <c r="AQ2016" s="962"/>
      <c r="AR2016" s="962"/>
      <c r="AS2016" s="962"/>
      <c r="AT2016" s="962"/>
      <c r="AU2016" s="962"/>
      <c r="AV2016" s="962"/>
      <c r="AW2016" s="963"/>
    </row>
    <row r="2017" spans="1:49" ht="14.25" hidden="1" customHeight="1">
      <c r="A2017" s="931">
        <v>285</v>
      </c>
      <c r="B2017" s="913"/>
      <c r="C2017" s="914"/>
      <c r="D2017" s="914"/>
      <c r="E2017" s="914"/>
      <c r="F2017" s="914"/>
      <c r="G2017" s="914"/>
      <c r="H2017" s="914"/>
      <c r="I2017" s="914"/>
      <c r="J2017" s="914"/>
      <c r="K2017" s="914"/>
      <c r="L2017" s="914"/>
      <c r="M2017" s="914"/>
      <c r="N2017" s="914"/>
      <c r="O2017" s="914"/>
      <c r="P2017" s="914"/>
      <c r="Q2017" s="914"/>
      <c r="R2017" s="914"/>
      <c r="S2017" s="914"/>
      <c r="T2017" s="914"/>
      <c r="U2017" s="915"/>
      <c r="V2017" s="913"/>
      <c r="W2017" s="914"/>
      <c r="X2017" s="914"/>
      <c r="Y2017" s="914"/>
      <c r="Z2017" s="914"/>
      <c r="AA2017" s="914"/>
      <c r="AB2017" s="914"/>
      <c r="AC2017" s="914"/>
      <c r="AD2017" s="914"/>
      <c r="AE2017" s="914"/>
      <c r="AF2017" s="914"/>
      <c r="AG2017" s="914"/>
      <c r="AH2017" s="914"/>
      <c r="AI2017" s="914"/>
      <c r="AJ2017" s="914"/>
      <c r="AK2017" s="914"/>
      <c r="AL2017" s="914"/>
      <c r="AM2017" s="914"/>
      <c r="AN2017" s="914"/>
      <c r="AO2017" s="915"/>
      <c r="AP2017" s="450" t="s">
        <v>990</v>
      </c>
      <c r="AQ2017" s="451"/>
      <c r="AR2017" s="451"/>
      <c r="AS2017" s="452"/>
      <c r="AT2017" s="932"/>
      <c r="AU2017" s="933"/>
      <c r="AV2017" s="933"/>
      <c r="AW2017" s="934"/>
    </row>
    <row r="2018" spans="1:49" ht="14.25" hidden="1" customHeight="1">
      <c r="A2018" s="931"/>
      <c r="B2018" s="916"/>
      <c r="C2018" s="917"/>
      <c r="D2018" s="917"/>
      <c r="E2018" s="917"/>
      <c r="F2018" s="917"/>
      <c r="G2018" s="917"/>
      <c r="H2018" s="917"/>
      <c r="I2018" s="917"/>
      <c r="J2018" s="917"/>
      <c r="K2018" s="917"/>
      <c r="L2018" s="917"/>
      <c r="M2018" s="917"/>
      <c r="N2018" s="917"/>
      <c r="O2018" s="917"/>
      <c r="P2018" s="917"/>
      <c r="Q2018" s="917"/>
      <c r="R2018" s="917"/>
      <c r="S2018" s="917"/>
      <c r="T2018" s="917"/>
      <c r="U2018" s="918"/>
      <c r="V2018" s="916"/>
      <c r="W2018" s="917"/>
      <c r="X2018" s="917"/>
      <c r="Y2018" s="917"/>
      <c r="Z2018" s="917"/>
      <c r="AA2018" s="917"/>
      <c r="AB2018" s="917"/>
      <c r="AC2018" s="917"/>
      <c r="AD2018" s="917"/>
      <c r="AE2018" s="917"/>
      <c r="AF2018" s="917"/>
      <c r="AG2018" s="917"/>
      <c r="AH2018" s="917"/>
      <c r="AI2018" s="917"/>
      <c r="AJ2018" s="917"/>
      <c r="AK2018" s="917"/>
      <c r="AL2018" s="917"/>
      <c r="AM2018" s="917"/>
      <c r="AN2018" s="917"/>
      <c r="AO2018" s="918"/>
      <c r="AP2018" s="453" t="s">
        <v>994</v>
      </c>
      <c r="AQ2018" s="262"/>
      <c r="AR2018" s="262"/>
      <c r="AS2018" s="262"/>
      <c r="AT2018" s="910"/>
      <c r="AU2018" s="911"/>
      <c r="AV2018" s="911"/>
      <c r="AW2018" s="912"/>
    </row>
    <row r="2019" spans="1:49" ht="14.25" hidden="1" customHeight="1">
      <c r="A2019" s="931"/>
      <c r="B2019" s="916"/>
      <c r="C2019" s="917"/>
      <c r="D2019" s="917"/>
      <c r="E2019" s="917"/>
      <c r="F2019" s="917"/>
      <c r="G2019" s="917"/>
      <c r="H2019" s="917"/>
      <c r="I2019" s="917"/>
      <c r="J2019" s="917"/>
      <c r="K2019" s="917"/>
      <c r="L2019" s="917"/>
      <c r="M2019" s="917"/>
      <c r="N2019" s="917"/>
      <c r="O2019" s="917"/>
      <c r="P2019" s="917"/>
      <c r="Q2019" s="917"/>
      <c r="R2019" s="917"/>
      <c r="S2019" s="917"/>
      <c r="T2019" s="917"/>
      <c r="U2019" s="918"/>
      <c r="V2019" s="916"/>
      <c r="W2019" s="917"/>
      <c r="X2019" s="917"/>
      <c r="Y2019" s="917"/>
      <c r="Z2019" s="917"/>
      <c r="AA2019" s="917"/>
      <c r="AB2019" s="917"/>
      <c r="AC2019" s="917"/>
      <c r="AD2019" s="917"/>
      <c r="AE2019" s="917"/>
      <c r="AF2019" s="917"/>
      <c r="AG2019" s="917"/>
      <c r="AH2019" s="917"/>
      <c r="AI2019" s="917"/>
      <c r="AJ2019" s="917"/>
      <c r="AK2019" s="917"/>
      <c r="AL2019" s="917"/>
      <c r="AM2019" s="917"/>
      <c r="AN2019" s="917"/>
      <c r="AO2019" s="918"/>
      <c r="AP2019" s="935" t="s">
        <v>992</v>
      </c>
      <c r="AQ2019" s="936"/>
      <c r="AR2019" s="936"/>
      <c r="AS2019" s="937"/>
      <c r="AT2019" s="938"/>
      <c r="AU2019" s="939"/>
      <c r="AV2019" s="939"/>
      <c r="AW2019" s="940"/>
    </row>
    <row r="2020" spans="1:49" ht="14.25" hidden="1" customHeight="1">
      <c r="A2020" s="931"/>
      <c r="B2020" s="916"/>
      <c r="C2020" s="917"/>
      <c r="D2020" s="917"/>
      <c r="E2020" s="917"/>
      <c r="F2020" s="917"/>
      <c r="G2020" s="917"/>
      <c r="H2020" s="917"/>
      <c r="I2020" s="917"/>
      <c r="J2020" s="917"/>
      <c r="K2020" s="917"/>
      <c r="L2020" s="917"/>
      <c r="M2020" s="917"/>
      <c r="N2020" s="917"/>
      <c r="O2020" s="917"/>
      <c r="P2020" s="917"/>
      <c r="Q2020" s="917"/>
      <c r="R2020" s="917"/>
      <c r="S2020" s="917"/>
      <c r="T2020" s="917"/>
      <c r="U2020" s="918"/>
      <c r="V2020" s="916"/>
      <c r="W2020" s="917"/>
      <c r="X2020" s="917"/>
      <c r="Y2020" s="917"/>
      <c r="Z2020" s="917"/>
      <c r="AA2020" s="917"/>
      <c r="AB2020" s="917"/>
      <c r="AC2020" s="917"/>
      <c r="AD2020" s="917"/>
      <c r="AE2020" s="917"/>
      <c r="AF2020" s="917"/>
      <c r="AG2020" s="917"/>
      <c r="AH2020" s="917"/>
      <c r="AI2020" s="917"/>
      <c r="AJ2020" s="917"/>
      <c r="AK2020" s="917"/>
      <c r="AL2020" s="917"/>
      <c r="AM2020" s="917"/>
      <c r="AN2020" s="917"/>
      <c r="AO2020" s="918"/>
      <c r="AP2020" s="935"/>
      <c r="AQ2020" s="936"/>
      <c r="AR2020" s="936"/>
      <c r="AS2020" s="937"/>
      <c r="AT2020" s="941"/>
      <c r="AU2020" s="942"/>
      <c r="AV2020" s="942"/>
      <c r="AW2020" s="943"/>
    </row>
    <row r="2021" spans="1:49" ht="14.25" hidden="1" customHeight="1">
      <c r="A2021" s="931"/>
      <c r="B2021" s="916"/>
      <c r="C2021" s="917"/>
      <c r="D2021" s="917"/>
      <c r="E2021" s="917"/>
      <c r="F2021" s="917"/>
      <c r="G2021" s="917"/>
      <c r="H2021" s="917"/>
      <c r="I2021" s="917"/>
      <c r="J2021" s="917"/>
      <c r="K2021" s="917"/>
      <c r="L2021" s="917"/>
      <c r="M2021" s="917"/>
      <c r="N2021" s="917"/>
      <c r="O2021" s="917"/>
      <c r="P2021" s="917"/>
      <c r="Q2021" s="917"/>
      <c r="R2021" s="917"/>
      <c r="S2021" s="917"/>
      <c r="T2021" s="917"/>
      <c r="U2021" s="918"/>
      <c r="V2021" s="916"/>
      <c r="W2021" s="917"/>
      <c r="X2021" s="917"/>
      <c r="Y2021" s="917"/>
      <c r="Z2021" s="917"/>
      <c r="AA2021" s="917"/>
      <c r="AB2021" s="917"/>
      <c r="AC2021" s="917"/>
      <c r="AD2021" s="917"/>
      <c r="AE2021" s="917"/>
      <c r="AF2021" s="917"/>
      <c r="AG2021" s="917"/>
      <c r="AH2021" s="917"/>
      <c r="AI2021" s="917"/>
      <c r="AJ2021" s="917"/>
      <c r="AK2021" s="917"/>
      <c r="AL2021" s="917"/>
      <c r="AM2021" s="917"/>
      <c r="AN2021" s="917"/>
      <c r="AO2021" s="918"/>
      <c r="AP2021" s="944" t="s">
        <v>993</v>
      </c>
      <c r="AQ2021" s="945"/>
      <c r="AR2021" s="945"/>
      <c r="AS2021" s="945"/>
      <c r="AT2021" s="938"/>
      <c r="AU2021" s="939"/>
      <c r="AV2021" s="939"/>
      <c r="AW2021" s="940"/>
    </row>
    <row r="2022" spans="1:49" ht="14.25" hidden="1" customHeight="1">
      <c r="A2022" s="931"/>
      <c r="B2022" s="916"/>
      <c r="C2022" s="917"/>
      <c r="D2022" s="917"/>
      <c r="E2022" s="917"/>
      <c r="F2022" s="917"/>
      <c r="G2022" s="917"/>
      <c r="H2022" s="917"/>
      <c r="I2022" s="917"/>
      <c r="J2022" s="917"/>
      <c r="K2022" s="917"/>
      <c r="L2022" s="917"/>
      <c r="M2022" s="917"/>
      <c r="N2022" s="917"/>
      <c r="O2022" s="917"/>
      <c r="P2022" s="917"/>
      <c r="Q2022" s="917"/>
      <c r="R2022" s="917"/>
      <c r="S2022" s="917"/>
      <c r="T2022" s="917"/>
      <c r="U2022" s="918"/>
      <c r="V2022" s="916"/>
      <c r="W2022" s="917"/>
      <c r="X2022" s="917"/>
      <c r="Y2022" s="917"/>
      <c r="Z2022" s="917"/>
      <c r="AA2022" s="917"/>
      <c r="AB2022" s="917"/>
      <c r="AC2022" s="917"/>
      <c r="AD2022" s="917"/>
      <c r="AE2022" s="917"/>
      <c r="AF2022" s="917"/>
      <c r="AG2022" s="917"/>
      <c r="AH2022" s="917"/>
      <c r="AI2022" s="917"/>
      <c r="AJ2022" s="917"/>
      <c r="AK2022" s="917"/>
      <c r="AL2022" s="917"/>
      <c r="AM2022" s="917"/>
      <c r="AN2022" s="917"/>
      <c r="AO2022" s="918"/>
      <c r="AP2022" s="944"/>
      <c r="AQ2022" s="945"/>
      <c r="AR2022" s="945"/>
      <c r="AS2022" s="945"/>
      <c r="AT2022" s="941"/>
      <c r="AU2022" s="942"/>
      <c r="AV2022" s="942"/>
      <c r="AW2022" s="943"/>
    </row>
    <row r="2023" spans="1:49" ht="14.25" hidden="1" customHeight="1">
      <c r="A2023" s="931"/>
      <c r="B2023" s="919"/>
      <c r="C2023" s="920"/>
      <c r="D2023" s="920"/>
      <c r="E2023" s="920"/>
      <c r="F2023" s="920"/>
      <c r="G2023" s="920"/>
      <c r="H2023" s="920"/>
      <c r="I2023" s="920"/>
      <c r="J2023" s="920"/>
      <c r="K2023" s="920"/>
      <c r="L2023" s="920"/>
      <c r="M2023" s="920"/>
      <c r="N2023" s="920"/>
      <c r="O2023" s="920"/>
      <c r="P2023" s="920"/>
      <c r="Q2023" s="920"/>
      <c r="R2023" s="920"/>
      <c r="S2023" s="920"/>
      <c r="T2023" s="920"/>
      <c r="U2023" s="921"/>
      <c r="V2023" s="919"/>
      <c r="W2023" s="920"/>
      <c r="X2023" s="920"/>
      <c r="Y2023" s="920"/>
      <c r="Z2023" s="920"/>
      <c r="AA2023" s="920"/>
      <c r="AB2023" s="920"/>
      <c r="AC2023" s="920"/>
      <c r="AD2023" s="920"/>
      <c r="AE2023" s="920"/>
      <c r="AF2023" s="920"/>
      <c r="AG2023" s="920"/>
      <c r="AH2023" s="920"/>
      <c r="AI2023" s="920"/>
      <c r="AJ2023" s="920"/>
      <c r="AK2023" s="920"/>
      <c r="AL2023" s="920"/>
      <c r="AM2023" s="920"/>
      <c r="AN2023" s="920"/>
      <c r="AO2023" s="921"/>
      <c r="AP2023" s="946" t="str">
        <f t="array" aca="1" ref="AP2023" ca="1">IF(RepairsPhotoIdentifier285="","",IF(INDIRECT("PropertyInspectionCatagoryPhoto"&amp;RIGHT("0"&amp;RepairsPhotoIdentifier285,2))="","",INDIRECT("PropertyInspectionCatagoryPhoto"&amp;RIGHT("0"&amp;RepairsPhotoIdentifier285,2))))</f>
        <v/>
      </c>
      <c r="AQ2023" s="962"/>
      <c r="AR2023" s="962"/>
      <c r="AS2023" s="962"/>
      <c r="AT2023" s="962"/>
      <c r="AU2023" s="962"/>
      <c r="AV2023" s="962"/>
      <c r="AW2023" s="963"/>
    </row>
    <row r="2024" spans="1:49" ht="14.25" hidden="1" customHeight="1">
      <c r="A2024" s="931">
        <v>286</v>
      </c>
      <c r="B2024" s="913"/>
      <c r="C2024" s="914"/>
      <c r="D2024" s="914"/>
      <c r="E2024" s="914"/>
      <c r="F2024" s="914"/>
      <c r="G2024" s="914"/>
      <c r="H2024" s="914"/>
      <c r="I2024" s="914"/>
      <c r="J2024" s="914"/>
      <c r="K2024" s="914"/>
      <c r="L2024" s="914"/>
      <c r="M2024" s="914"/>
      <c r="N2024" s="914"/>
      <c r="O2024" s="914"/>
      <c r="P2024" s="914"/>
      <c r="Q2024" s="914"/>
      <c r="R2024" s="914"/>
      <c r="S2024" s="914"/>
      <c r="T2024" s="914"/>
      <c r="U2024" s="915"/>
      <c r="V2024" s="913"/>
      <c r="W2024" s="914"/>
      <c r="X2024" s="914"/>
      <c r="Y2024" s="914"/>
      <c r="Z2024" s="914"/>
      <c r="AA2024" s="914"/>
      <c r="AB2024" s="914"/>
      <c r="AC2024" s="914"/>
      <c r="AD2024" s="914"/>
      <c r="AE2024" s="914"/>
      <c r="AF2024" s="914"/>
      <c r="AG2024" s="914"/>
      <c r="AH2024" s="914"/>
      <c r="AI2024" s="914"/>
      <c r="AJ2024" s="914"/>
      <c r="AK2024" s="914"/>
      <c r="AL2024" s="914"/>
      <c r="AM2024" s="914"/>
      <c r="AN2024" s="914"/>
      <c r="AO2024" s="915"/>
      <c r="AP2024" s="450" t="s">
        <v>990</v>
      </c>
      <c r="AQ2024" s="451"/>
      <c r="AR2024" s="451"/>
      <c r="AS2024" s="452"/>
      <c r="AT2024" s="932"/>
      <c r="AU2024" s="933"/>
      <c r="AV2024" s="933"/>
      <c r="AW2024" s="934"/>
    </row>
    <row r="2025" spans="1:49" ht="14.25" hidden="1" customHeight="1">
      <c r="A2025" s="931"/>
      <c r="B2025" s="916"/>
      <c r="C2025" s="917"/>
      <c r="D2025" s="917"/>
      <c r="E2025" s="917"/>
      <c r="F2025" s="917"/>
      <c r="G2025" s="917"/>
      <c r="H2025" s="917"/>
      <c r="I2025" s="917"/>
      <c r="J2025" s="917"/>
      <c r="K2025" s="917"/>
      <c r="L2025" s="917"/>
      <c r="M2025" s="917"/>
      <c r="N2025" s="917"/>
      <c r="O2025" s="917"/>
      <c r="P2025" s="917"/>
      <c r="Q2025" s="917"/>
      <c r="R2025" s="917"/>
      <c r="S2025" s="917"/>
      <c r="T2025" s="917"/>
      <c r="U2025" s="918"/>
      <c r="V2025" s="916"/>
      <c r="W2025" s="917"/>
      <c r="X2025" s="917"/>
      <c r="Y2025" s="917"/>
      <c r="Z2025" s="917"/>
      <c r="AA2025" s="917"/>
      <c r="AB2025" s="917"/>
      <c r="AC2025" s="917"/>
      <c r="AD2025" s="917"/>
      <c r="AE2025" s="917"/>
      <c r="AF2025" s="917"/>
      <c r="AG2025" s="917"/>
      <c r="AH2025" s="917"/>
      <c r="AI2025" s="917"/>
      <c r="AJ2025" s="917"/>
      <c r="AK2025" s="917"/>
      <c r="AL2025" s="917"/>
      <c r="AM2025" s="917"/>
      <c r="AN2025" s="917"/>
      <c r="AO2025" s="918"/>
      <c r="AP2025" s="453" t="s">
        <v>991</v>
      </c>
      <c r="AQ2025" s="262"/>
      <c r="AR2025" s="262"/>
      <c r="AS2025" s="262"/>
      <c r="AT2025" s="910"/>
      <c r="AU2025" s="911"/>
      <c r="AV2025" s="911"/>
      <c r="AW2025" s="912"/>
    </row>
    <row r="2026" spans="1:49" ht="14.25" hidden="1" customHeight="1">
      <c r="A2026" s="931"/>
      <c r="B2026" s="916"/>
      <c r="C2026" s="917"/>
      <c r="D2026" s="917"/>
      <c r="E2026" s="917"/>
      <c r="F2026" s="917"/>
      <c r="G2026" s="917"/>
      <c r="H2026" s="917"/>
      <c r="I2026" s="917"/>
      <c r="J2026" s="917"/>
      <c r="K2026" s="917"/>
      <c r="L2026" s="917"/>
      <c r="M2026" s="917"/>
      <c r="N2026" s="917"/>
      <c r="O2026" s="917"/>
      <c r="P2026" s="917"/>
      <c r="Q2026" s="917"/>
      <c r="R2026" s="917"/>
      <c r="S2026" s="917"/>
      <c r="T2026" s="917"/>
      <c r="U2026" s="918"/>
      <c r="V2026" s="916"/>
      <c r="W2026" s="917"/>
      <c r="X2026" s="917"/>
      <c r="Y2026" s="917"/>
      <c r="Z2026" s="917"/>
      <c r="AA2026" s="917"/>
      <c r="AB2026" s="917"/>
      <c r="AC2026" s="917"/>
      <c r="AD2026" s="917"/>
      <c r="AE2026" s="917"/>
      <c r="AF2026" s="917"/>
      <c r="AG2026" s="917"/>
      <c r="AH2026" s="917"/>
      <c r="AI2026" s="917"/>
      <c r="AJ2026" s="917"/>
      <c r="AK2026" s="917"/>
      <c r="AL2026" s="917"/>
      <c r="AM2026" s="917"/>
      <c r="AN2026" s="917"/>
      <c r="AO2026" s="918"/>
      <c r="AP2026" s="935" t="s">
        <v>992</v>
      </c>
      <c r="AQ2026" s="936"/>
      <c r="AR2026" s="936"/>
      <c r="AS2026" s="937"/>
      <c r="AT2026" s="938"/>
      <c r="AU2026" s="939"/>
      <c r="AV2026" s="939"/>
      <c r="AW2026" s="940"/>
    </row>
    <row r="2027" spans="1:49" ht="14.25" hidden="1" customHeight="1">
      <c r="A2027" s="931"/>
      <c r="B2027" s="916"/>
      <c r="C2027" s="917"/>
      <c r="D2027" s="917"/>
      <c r="E2027" s="917"/>
      <c r="F2027" s="917"/>
      <c r="G2027" s="917"/>
      <c r="H2027" s="917"/>
      <c r="I2027" s="917"/>
      <c r="J2027" s="917"/>
      <c r="K2027" s="917"/>
      <c r="L2027" s="917"/>
      <c r="M2027" s="917"/>
      <c r="N2027" s="917"/>
      <c r="O2027" s="917"/>
      <c r="P2027" s="917"/>
      <c r="Q2027" s="917"/>
      <c r="R2027" s="917"/>
      <c r="S2027" s="917"/>
      <c r="T2027" s="917"/>
      <c r="U2027" s="918"/>
      <c r="V2027" s="916"/>
      <c r="W2027" s="917"/>
      <c r="X2027" s="917"/>
      <c r="Y2027" s="917"/>
      <c r="Z2027" s="917"/>
      <c r="AA2027" s="917"/>
      <c r="AB2027" s="917"/>
      <c r="AC2027" s="917"/>
      <c r="AD2027" s="917"/>
      <c r="AE2027" s="917"/>
      <c r="AF2027" s="917"/>
      <c r="AG2027" s="917"/>
      <c r="AH2027" s="917"/>
      <c r="AI2027" s="917"/>
      <c r="AJ2027" s="917"/>
      <c r="AK2027" s="917"/>
      <c r="AL2027" s="917"/>
      <c r="AM2027" s="917"/>
      <c r="AN2027" s="917"/>
      <c r="AO2027" s="918"/>
      <c r="AP2027" s="935"/>
      <c r="AQ2027" s="936"/>
      <c r="AR2027" s="936"/>
      <c r="AS2027" s="937"/>
      <c r="AT2027" s="941"/>
      <c r="AU2027" s="942"/>
      <c r="AV2027" s="942"/>
      <c r="AW2027" s="943"/>
    </row>
    <row r="2028" spans="1:49" ht="14.25" hidden="1" customHeight="1">
      <c r="A2028" s="931"/>
      <c r="B2028" s="916"/>
      <c r="C2028" s="917"/>
      <c r="D2028" s="917"/>
      <c r="E2028" s="917"/>
      <c r="F2028" s="917"/>
      <c r="G2028" s="917"/>
      <c r="H2028" s="917"/>
      <c r="I2028" s="917"/>
      <c r="J2028" s="917"/>
      <c r="K2028" s="917"/>
      <c r="L2028" s="917"/>
      <c r="M2028" s="917"/>
      <c r="N2028" s="917"/>
      <c r="O2028" s="917"/>
      <c r="P2028" s="917"/>
      <c r="Q2028" s="917"/>
      <c r="R2028" s="917"/>
      <c r="S2028" s="917"/>
      <c r="T2028" s="917"/>
      <c r="U2028" s="918"/>
      <c r="V2028" s="916"/>
      <c r="W2028" s="917"/>
      <c r="X2028" s="917"/>
      <c r="Y2028" s="917"/>
      <c r="Z2028" s="917"/>
      <c r="AA2028" s="917"/>
      <c r="AB2028" s="917"/>
      <c r="AC2028" s="917"/>
      <c r="AD2028" s="917"/>
      <c r="AE2028" s="917"/>
      <c r="AF2028" s="917"/>
      <c r="AG2028" s="917"/>
      <c r="AH2028" s="917"/>
      <c r="AI2028" s="917"/>
      <c r="AJ2028" s="917"/>
      <c r="AK2028" s="917"/>
      <c r="AL2028" s="917"/>
      <c r="AM2028" s="917"/>
      <c r="AN2028" s="917"/>
      <c r="AO2028" s="918"/>
      <c r="AP2028" s="944" t="s">
        <v>993</v>
      </c>
      <c r="AQ2028" s="945"/>
      <c r="AR2028" s="945"/>
      <c r="AS2028" s="945"/>
      <c r="AT2028" s="938"/>
      <c r="AU2028" s="939"/>
      <c r="AV2028" s="939"/>
      <c r="AW2028" s="940"/>
    </row>
    <row r="2029" spans="1:49" ht="14.25" hidden="1" customHeight="1">
      <c r="A2029" s="931"/>
      <c r="B2029" s="916"/>
      <c r="C2029" s="917"/>
      <c r="D2029" s="917"/>
      <c r="E2029" s="917"/>
      <c r="F2029" s="917"/>
      <c r="G2029" s="917"/>
      <c r="H2029" s="917"/>
      <c r="I2029" s="917"/>
      <c r="J2029" s="917"/>
      <c r="K2029" s="917"/>
      <c r="L2029" s="917"/>
      <c r="M2029" s="917"/>
      <c r="N2029" s="917"/>
      <c r="O2029" s="917"/>
      <c r="P2029" s="917"/>
      <c r="Q2029" s="917"/>
      <c r="R2029" s="917"/>
      <c r="S2029" s="917"/>
      <c r="T2029" s="917"/>
      <c r="U2029" s="918"/>
      <c r="V2029" s="916"/>
      <c r="W2029" s="917"/>
      <c r="X2029" s="917"/>
      <c r="Y2029" s="917"/>
      <c r="Z2029" s="917"/>
      <c r="AA2029" s="917"/>
      <c r="AB2029" s="917"/>
      <c r="AC2029" s="917"/>
      <c r="AD2029" s="917"/>
      <c r="AE2029" s="917"/>
      <c r="AF2029" s="917"/>
      <c r="AG2029" s="917"/>
      <c r="AH2029" s="917"/>
      <c r="AI2029" s="917"/>
      <c r="AJ2029" s="917"/>
      <c r="AK2029" s="917"/>
      <c r="AL2029" s="917"/>
      <c r="AM2029" s="917"/>
      <c r="AN2029" s="917"/>
      <c r="AO2029" s="918"/>
      <c r="AP2029" s="944"/>
      <c r="AQ2029" s="945"/>
      <c r="AR2029" s="945"/>
      <c r="AS2029" s="945"/>
      <c r="AT2029" s="941"/>
      <c r="AU2029" s="942"/>
      <c r="AV2029" s="942"/>
      <c r="AW2029" s="943"/>
    </row>
    <row r="2030" spans="1:49" ht="14.25" hidden="1" customHeight="1">
      <c r="A2030" s="931"/>
      <c r="B2030" s="919"/>
      <c r="C2030" s="920"/>
      <c r="D2030" s="920"/>
      <c r="E2030" s="920"/>
      <c r="F2030" s="920"/>
      <c r="G2030" s="920"/>
      <c r="H2030" s="920"/>
      <c r="I2030" s="920"/>
      <c r="J2030" s="920"/>
      <c r="K2030" s="920"/>
      <c r="L2030" s="920"/>
      <c r="M2030" s="920"/>
      <c r="N2030" s="920"/>
      <c r="O2030" s="920"/>
      <c r="P2030" s="920"/>
      <c r="Q2030" s="920"/>
      <c r="R2030" s="920"/>
      <c r="S2030" s="920"/>
      <c r="T2030" s="920"/>
      <c r="U2030" s="921"/>
      <c r="V2030" s="919"/>
      <c r="W2030" s="920"/>
      <c r="X2030" s="920"/>
      <c r="Y2030" s="920"/>
      <c r="Z2030" s="920"/>
      <c r="AA2030" s="920"/>
      <c r="AB2030" s="920"/>
      <c r="AC2030" s="920"/>
      <c r="AD2030" s="920"/>
      <c r="AE2030" s="920"/>
      <c r="AF2030" s="920"/>
      <c r="AG2030" s="920"/>
      <c r="AH2030" s="920"/>
      <c r="AI2030" s="920"/>
      <c r="AJ2030" s="920"/>
      <c r="AK2030" s="920"/>
      <c r="AL2030" s="920"/>
      <c r="AM2030" s="920"/>
      <c r="AN2030" s="920"/>
      <c r="AO2030" s="921"/>
      <c r="AP2030" s="946" t="str">
        <f t="array" aca="1" ref="AP2030" ca="1">IF(RepairsPhotoIdentifier286="","",IF(INDIRECT("PropertyInspectionCatagoryPhoto"&amp;RIGHT("0"&amp;RepairsPhotoIdentifier286,2))="","",INDIRECT("PropertyInspectionCatagoryPhoto"&amp;RIGHT("0"&amp;RepairsPhotoIdentifier286,2))))</f>
        <v/>
      </c>
      <c r="AQ2030" s="962"/>
      <c r="AR2030" s="962"/>
      <c r="AS2030" s="962"/>
      <c r="AT2030" s="962"/>
      <c r="AU2030" s="962"/>
      <c r="AV2030" s="962"/>
      <c r="AW2030" s="963"/>
    </row>
    <row r="2031" spans="1:49" ht="14.25" hidden="1" customHeight="1">
      <c r="A2031" s="931">
        <v>287</v>
      </c>
      <c r="B2031" s="913"/>
      <c r="C2031" s="914"/>
      <c r="D2031" s="914"/>
      <c r="E2031" s="914"/>
      <c r="F2031" s="914"/>
      <c r="G2031" s="914"/>
      <c r="H2031" s="914"/>
      <c r="I2031" s="914"/>
      <c r="J2031" s="914"/>
      <c r="K2031" s="914"/>
      <c r="L2031" s="914"/>
      <c r="M2031" s="914"/>
      <c r="N2031" s="914"/>
      <c r="O2031" s="914"/>
      <c r="P2031" s="914"/>
      <c r="Q2031" s="914"/>
      <c r="R2031" s="914"/>
      <c r="S2031" s="914"/>
      <c r="T2031" s="914"/>
      <c r="U2031" s="915"/>
      <c r="V2031" s="913"/>
      <c r="W2031" s="914"/>
      <c r="X2031" s="914"/>
      <c r="Y2031" s="914"/>
      <c r="Z2031" s="914"/>
      <c r="AA2031" s="914"/>
      <c r="AB2031" s="914"/>
      <c r="AC2031" s="914"/>
      <c r="AD2031" s="914"/>
      <c r="AE2031" s="914"/>
      <c r="AF2031" s="914"/>
      <c r="AG2031" s="914"/>
      <c r="AH2031" s="914"/>
      <c r="AI2031" s="914"/>
      <c r="AJ2031" s="914"/>
      <c r="AK2031" s="914"/>
      <c r="AL2031" s="914"/>
      <c r="AM2031" s="914"/>
      <c r="AN2031" s="914"/>
      <c r="AO2031" s="915"/>
      <c r="AP2031" s="450" t="s">
        <v>990</v>
      </c>
      <c r="AQ2031" s="451"/>
      <c r="AR2031" s="451"/>
      <c r="AS2031" s="452"/>
      <c r="AT2031" s="932"/>
      <c r="AU2031" s="933"/>
      <c r="AV2031" s="933"/>
      <c r="AW2031" s="934"/>
    </row>
    <row r="2032" spans="1:49" ht="14.25" hidden="1" customHeight="1">
      <c r="A2032" s="931"/>
      <c r="B2032" s="916"/>
      <c r="C2032" s="917"/>
      <c r="D2032" s="917"/>
      <c r="E2032" s="917"/>
      <c r="F2032" s="917"/>
      <c r="G2032" s="917"/>
      <c r="H2032" s="917"/>
      <c r="I2032" s="917"/>
      <c r="J2032" s="917"/>
      <c r="K2032" s="917"/>
      <c r="L2032" s="917"/>
      <c r="M2032" s="917"/>
      <c r="N2032" s="917"/>
      <c r="O2032" s="917"/>
      <c r="P2032" s="917"/>
      <c r="Q2032" s="917"/>
      <c r="R2032" s="917"/>
      <c r="S2032" s="917"/>
      <c r="T2032" s="917"/>
      <c r="U2032" s="918"/>
      <c r="V2032" s="916"/>
      <c r="W2032" s="917"/>
      <c r="X2032" s="917"/>
      <c r="Y2032" s="917"/>
      <c r="Z2032" s="917"/>
      <c r="AA2032" s="917"/>
      <c r="AB2032" s="917"/>
      <c r="AC2032" s="917"/>
      <c r="AD2032" s="917"/>
      <c r="AE2032" s="917"/>
      <c r="AF2032" s="917"/>
      <c r="AG2032" s="917"/>
      <c r="AH2032" s="917"/>
      <c r="AI2032" s="917"/>
      <c r="AJ2032" s="917"/>
      <c r="AK2032" s="917"/>
      <c r="AL2032" s="917"/>
      <c r="AM2032" s="917"/>
      <c r="AN2032" s="917"/>
      <c r="AO2032" s="918"/>
      <c r="AP2032" s="453" t="s">
        <v>994</v>
      </c>
      <c r="AQ2032" s="262"/>
      <c r="AR2032" s="262"/>
      <c r="AS2032" s="262"/>
      <c r="AT2032" s="910"/>
      <c r="AU2032" s="911"/>
      <c r="AV2032" s="911"/>
      <c r="AW2032" s="912"/>
    </row>
    <row r="2033" spans="1:49" ht="14.25" hidden="1" customHeight="1">
      <c r="A2033" s="931"/>
      <c r="B2033" s="916"/>
      <c r="C2033" s="917"/>
      <c r="D2033" s="917"/>
      <c r="E2033" s="917"/>
      <c r="F2033" s="917"/>
      <c r="G2033" s="917"/>
      <c r="H2033" s="917"/>
      <c r="I2033" s="917"/>
      <c r="J2033" s="917"/>
      <c r="K2033" s="917"/>
      <c r="L2033" s="917"/>
      <c r="M2033" s="917"/>
      <c r="N2033" s="917"/>
      <c r="O2033" s="917"/>
      <c r="P2033" s="917"/>
      <c r="Q2033" s="917"/>
      <c r="R2033" s="917"/>
      <c r="S2033" s="917"/>
      <c r="T2033" s="917"/>
      <c r="U2033" s="918"/>
      <c r="V2033" s="916"/>
      <c r="W2033" s="917"/>
      <c r="X2033" s="917"/>
      <c r="Y2033" s="917"/>
      <c r="Z2033" s="917"/>
      <c r="AA2033" s="917"/>
      <c r="AB2033" s="917"/>
      <c r="AC2033" s="917"/>
      <c r="AD2033" s="917"/>
      <c r="AE2033" s="917"/>
      <c r="AF2033" s="917"/>
      <c r="AG2033" s="917"/>
      <c r="AH2033" s="917"/>
      <c r="AI2033" s="917"/>
      <c r="AJ2033" s="917"/>
      <c r="AK2033" s="917"/>
      <c r="AL2033" s="917"/>
      <c r="AM2033" s="917"/>
      <c r="AN2033" s="917"/>
      <c r="AO2033" s="918"/>
      <c r="AP2033" s="935" t="s">
        <v>992</v>
      </c>
      <c r="AQ2033" s="936"/>
      <c r="AR2033" s="936"/>
      <c r="AS2033" s="937"/>
      <c r="AT2033" s="938"/>
      <c r="AU2033" s="939"/>
      <c r="AV2033" s="939"/>
      <c r="AW2033" s="940"/>
    </row>
    <row r="2034" spans="1:49" ht="14.25" hidden="1" customHeight="1">
      <c r="A2034" s="931"/>
      <c r="B2034" s="916"/>
      <c r="C2034" s="917"/>
      <c r="D2034" s="917"/>
      <c r="E2034" s="917"/>
      <c r="F2034" s="917"/>
      <c r="G2034" s="917"/>
      <c r="H2034" s="917"/>
      <c r="I2034" s="917"/>
      <c r="J2034" s="917"/>
      <c r="K2034" s="917"/>
      <c r="L2034" s="917"/>
      <c r="M2034" s="917"/>
      <c r="N2034" s="917"/>
      <c r="O2034" s="917"/>
      <c r="P2034" s="917"/>
      <c r="Q2034" s="917"/>
      <c r="R2034" s="917"/>
      <c r="S2034" s="917"/>
      <c r="T2034" s="917"/>
      <c r="U2034" s="918"/>
      <c r="V2034" s="916"/>
      <c r="W2034" s="917"/>
      <c r="X2034" s="917"/>
      <c r="Y2034" s="917"/>
      <c r="Z2034" s="917"/>
      <c r="AA2034" s="917"/>
      <c r="AB2034" s="917"/>
      <c r="AC2034" s="917"/>
      <c r="AD2034" s="917"/>
      <c r="AE2034" s="917"/>
      <c r="AF2034" s="917"/>
      <c r="AG2034" s="917"/>
      <c r="AH2034" s="917"/>
      <c r="AI2034" s="917"/>
      <c r="AJ2034" s="917"/>
      <c r="AK2034" s="917"/>
      <c r="AL2034" s="917"/>
      <c r="AM2034" s="917"/>
      <c r="AN2034" s="917"/>
      <c r="AO2034" s="918"/>
      <c r="AP2034" s="935"/>
      <c r="AQ2034" s="936"/>
      <c r="AR2034" s="936"/>
      <c r="AS2034" s="937"/>
      <c r="AT2034" s="941"/>
      <c r="AU2034" s="942"/>
      <c r="AV2034" s="942"/>
      <c r="AW2034" s="943"/>
    </row>
    <row r="2035" spans="1:49" ht="14.25" hidden="1" customHeight="1">
      <c r="A2035" s="931"/>
      <c r="B2035" s="916"/>
      <c r="C2035" s="917"/>
      <c r="D2035" s="917"/>
      <c r="E2035" s="917"/>
      <c r="F2035" s="917"/>
      <c r="G2035" s="917"/>
      <c r="H2035" s="917"/>
      <c r="I2035" s="917"/>
      <c r="J2035" s="917"/>
      <c r="K2035" s="917"/>
      <c r="L2035" s="917"/>
      <c r="M2035" s="917"/>
      <c r="N2035" s="917"/>
      <c r="O2035" s="917"/>
      <c r="P2035" s="917"/>
      <c r="Q2035" s="917"/>
      <c r="R2035" s="917"/>
      <c r="S2035" s="917"/>
      <c r="T2035" s="917"/>
      <c r="U2035" s="918"/>
      <c r="V2035" s="916"/>
      <c r="W2035" s="917"/>
      <c r="X2035" s="917"/>
      <c r="Y2035" s="917"/>
      <c r="Z2035" s="917"/>
      <c r="AA2035" s="917"/>
      <c r="AB2035" s="917"/>
      <c r="AC2035" s="917"/>
      <c r="AD2035" s="917"/>
      <c r="AE2035" s="917"/>
      <c r="AF2035" s="917"/>
      <c r="AG2035" s="917"/>
      <c r="AH2035" s="917"/>
      <c r="AI2035" s="917"/>
      <c r="AJ2035" s="917"/>
      <c r="AK2035" s="917"/>
      <c r="AL2035" s="917"/>
      <c r="AM2035" s="917"/>
      <c r="AN2035" s="917"/>
      <c r="AO2035" s="918"/>
      <c r="AP2035" s="944" t="s">
        <v>993</v>
      </c>
      <c r="AQ2035" s="945"/>
      <c r="AR2035" s="945"/>
      <c r="AS2035" s="945"/>
      <c r="AT2035" s="938"/>
      <c r="AU2035" s="939"/>
      <c r="AV2035" s="939"/>
      <c r="AW2035" s="940"/>
    </row>
    <row r="2036" spans="1:49" ht="14.25" hidden="1" customHeight="1">
      <c r="A2036" s="931"/>
      <c r="B2036" s="916"/>
      <c r="C2036" s="917"/>
      <c r="D2036" s="917"/>
      <c r="E2036" s="917"/>
      <c r="F2036" s="917"/>
      <c r="G2036" s="917"/>
      <c r="H2036" s="917"/>
      <c r="I2036" s="917"/>
      <c r="J2036" s="917"/>
      <c r="K2036" s="917"/>
      <c r="L2036" s="917"/>
      <c r="M2036" s="917"/>
      <c r="N2036" s="917"/>
      <c r="O2036" s="917"/>
      <c r="P2036" s="917"/>
      <c r="Q2036" s="917"/>
      <c r="R2036" s="917"/>
      <c r="S2036" s="917"/>
      <c r="T2036" s="917"/>
      <c r="U2036" s="918"/>
      <c r="V2036" s="916"/>
      <c r="W2036" s="917"/>
      <c r="X2036" s="917"/>
      <c r="Y2036" s="917"/>
      <c r="Z2036" s="917"/>
      <c r="AA2036" s="917"/>
      <c r="AB2036" s="917"/>
      <c r="AC2036" s="917"/>
      <c r="AD2036" s="917"/>
      <c r="AE2036" s="917"/>
      <c r="AF2036" s="917"/>
      <c r="AG2036" s="917"/>
      <c r="AH2036" s="917"/>
      <c r="AI2036" s="917"/>
      <c r="AJ2036" s="917"/>
      <c r="AK2036" s="917"/>
      <c r="AL2036" s="917"/>
      <c r="AM2036" s="917"/>
      <c r="AN2036" s="917"/>
      <c r="AO2036" s="918"/>
      <c r="AP2036" s="944"/>
      <c r="AQ2036" s="945"/>
      <c r="AR2036" s="945"/>
      <c r="AS2036" s="945"/>
      <c r="AT2036" s="941"/>
      <c r="AU2036" s="942"/>
      <c r="AV2036" s="942"/>
      <c r="AW2036" s="943"/>
    </row>
    <row r="2037" spans="1:49" ht="14.25" hidden="1" customHeight="1">
      <c r="A2037" s="931"/>
      <c r="B2037" s="919"/>
      <c r="C2037" s="920"/>
      <c r="D2037" s="920"/>
      <c r="E2037" s="920"/>
      <c r="F2037" s="920"/>
      <c r="G2037" s="920"/>
      <c r="H2037" s="920"/>
      <c r="I2037" s="920"/>
      <c r="J2037" s="920"/>
      <c r="K2037" s="920"/>
      <c r="L2037" s="920"/>
      <c r="M2037" s="920"/>
      <c r="N2037" s="920"/>
      <c r="O2037" s="920"/>
      <c r="P2037" s="920"/>
      <c r="Q2037" s="920"/>
      <c r="R2037" s="920"/>
      <c r="S2037" s="920"/>
      <c r="T2037" s="920"/>
      <c r="U2037" s="921"/>
      <c r="V2037" s="919"/>
      <c r="W2037" s="920"/>
      <c r="X2037" s="920"/>
      <c r="Y2037" s="920"/>
      <c r="Z2037" s="920"/>
      <c r="AA2037" s="920"/>
      <c r="AB2037" s="920"/>
      <c r="AC2037" s="920"/>
      <c r="AD2037" s="920"/>
      <c r="AE2037" s="920"/>
      <c r="AF2037" s="920"/>
      <c r="AG2037" s="920"/>
      <c r="AH2037" s="920"/>
      <c r="AI2037" s="920"/>
      <c r="AJ2037" s="920"/>
      <c r="AK2037" s="920"/>
      <c r="AL2037" s="920"/>
      <c r="AM2037" s="920"/>
      <c r="AN2037" s="920"/>
      <c r="AO2037" s="921"/>
      <c r="AP2037" s="946" t="str">
        <f t="array" aca="1" ref="AP2037" ca="1">IF(RepairsPhotoIdentifier287="","",IF(INDIRECT("PropertyInspectionCatagoryPhoto"&amp;RIGHT("0"&amp;RepairsPhotoIdentifier287,2))="","",INDIRECT("PropertyInspectionCatagoryPhoto"&amp;RIGHT("0"&amp;RepairsPhotoIdentifier287,2))))</f>
        <v/>
      </c>
      <c r="AQ2037" s="962"/>
      <c r="AR2037" s="962"/>
      <c r="AS2037" s="962"/>
      <c r="AT2037" s="962"/>
      <c r="AU2037" s="962"/>
      <c r="AV2037" s="962"/>
      <c r="AW2037" s="963"/>
    </row>
    <row r="2038" spans="1:49" ht="14.25" hidden="1" customHeight="1">
      <c r="A2038" s="931">
        <v>288</v>
      </c>
      <c r="B2038" s="913"/>
      <c r="C2038" s="914"/>
      <c r="D2038" s="914"/>
      <c r="E2038" s="914"/>
      <c r="F2038" s="914"/>
      <c r="G2038" s="914"/>
      <c r="H2038" s="914"/>
      <c r="I2038" s="914"/>
      <c r="J2038" s="914"/>
      <c r="K2038" s="914"/>
      <c r="L2038" s="914"/>
      <c r="M2038" s="914"/>
      <c r="N2038" s="914"/>
      <c r="O2038" s="914"/>
      <c r="P2038" s="914"/>
      <c r="Q2038" s="914"/>
      <c r="R2038" s="914"/>
      <c r="S2038" s="914"/>
      <c r="T2038" s="914"/>
      <c r="U2038" s="915"/>
      <c r="V2038" s="913"/>
      <c r="W2038" s="914"/>
      <c r="X2038" s="914"/>
      <c r="Y2038" s="914"/>
      <c r="Z2038" s="914"/>
      <c r="AA2038" s="914"/>
      <c r="AB2038" s="914"/>
      <c r="AC2038" s="914"/>
      <c r="AD2038" s="914"/>
      <c r="AE2038" s="914"/>
      <c r="AF2038" s="914"/>
      <c r="AG2038" s="914"/>
      <c r="AH2038" s="914"/>
      <c r="AI2038" s="914"/>
      <c r="AJ2038" s="914"/>
      <c r="AK2038" s="914"/>
      <c r="AL2038" s="914"/>
      <c r="AM2038" s="914"/>
      <c r="AN2038" s="914"/>
      <c r="AO2038" s="915"/>
      <c r="AP2038" s="450" t="s">
        <v>990</v>
      </c>
      <c r="AQ2038" s="451"/>
      <c r="AR2038" s="451"/>
      <c r="AS2038" s="452"/>
      <c r="AT2038" s="932"/>
      <c r="AU2038" s="933"/>
      <c r="AV2038" s="933"/>
      <c r="AW2038" s="934"/>
    </row>
    <row r="2039" spans="1:49" ht="14.25" hidden="1" customHeight="1">
      <c r="A2039" s="931"/>
      <c r="B2039" s="916"/>
      <c r="C2039" s="917"/>
      <c r="D2039" s="917"/>
      <c r="E2039" s="917"/>
      <c r="F2039" s="917"/>
      <c r="G2039" s="917"/>
      <c r="H2039" s="917"/>
      <c r="I2039" s="917"/>
      <c r="J2039" s="917"/>
      <c r="K2039" s="917"/>
      <c r="L2039" s="917"/>
      <c r="M2039" s="917"/>
      <c r="N2039" s="917"/>
      <c r="O2039" s="917"/>
      <c r="P2039" s="917"/>
      <c r="Q2039" s="917"/>
      <c r="R2039" s="917"/>
      <c r="S2039" s="917"/>
      <c r="T2039" s="917"/>
      <c r="U2039" s="918"/>
      <c r="V2039" s="916"/>
      <c r="W2039" s="917"/>
      <c r="X2039" s="917"/>
      <c r="Y2039" s="917"/>
      <c r="Z2039" s="917"/>
      <c r="AA2039" s="917"/>
      <c r="AB2039" s="917"/>
      <c r="AC2039" s="917"/>
      <c r="AD2039" s="917"/>
      <c r="AE2039" s="917"/>
      <c r="AF2039" s="917"/>
      <c r="AG2039" s="917"/>
      <c r="AH2039" s="917"/>
      <c r="AI2039" s="917"/>
      <c r="AJ2039" s="917"/>
      <c r="AK2039" s="917"/>
      <c r="AL2039" s="917"/>
      <c r="AM2039" s="917"/>
      <c r="AN2039" s="917"/>
      <c r="AO2039" s="918"/>
      <c r="AP2039" s="453" t="s">
        <v>991</v>
      </c>
      <c r="AQ2039" s="262"/>
      <c r="AR2039" s="262"/>
      <c r="AS2039" s="262"/>
      <c r="AT2039" s="910"/>
      <c r="AU2039" s="911"/>
      <c r="AV2039" s="911"/>
      <c r="AW2039" s="912"/>
    </row>
    <row r="2040" spans="1:49" ht="14.25" hidden="1" customHeight="1">
      <c r="A2040" s="931"/>
      <c r="B2040" s="916"/>
      <c r="C2040" s="917"/>
      <c r="D2040" s="917"/>
      <c r="E2040" s="917"/>
      <c r="F2040" s="917"/>
      <c r="G2040" s="917"/>
      <c r="H2040" s="917"/>
      <c r="I2040" s="917"/>
      <c r="J2040" s="917"/>
      <c r="K2040" s="917"/>
      <c r="L2040" s="917"/>
      <c r="M2040" s="917"/>
      <c r="N2040" s="917"/>
      <c r="O2040" s="917"/>
      <c r="P2040" s="917"/>
      <c r="Q2040" s="917"/>
      <c r="R2040" s="917"/>
      <c r="S2040" s="917"/>
      <c r="T2040" s="917"/>
      <c r="U2040" s="918"/>
      <c r="V2040" s="916"/>
      <c r="W2040" s="917"/>
      <c r="X2040" s="917"/>
      <c r="Y2040" s="917"/>
      <c r="Z2040" s="917"/>
      <c r="AA2040" s="917"/>
      <c r="AB2040" s="917"/>
      <c r="AC2040" s="917"/>
      <c r="AD2040" s="917"/>
      <c r="AE2040" s="917"/>
      <c r="AF2040" s="917"/>
      <c r="AG2040" s="917"/>
      <c r="AH2040" s="917"/>
      <c r="AI2040" s="917"/>
      <c r="AJ2040" s="917"/>
      <c r="AK2040" s="917"/>
      <c r="AL2040" s="917"/>
      <c r="AM2040" s="917"/>
      <c r="AN2040" s="917"/>
      <c r="AO2040" s="918"/>
      <c r="AP2040" s="935" t="s">
        <v>992</v>
      </c>
      <c r="AQ2040" s="936"/>
      <c r="AR2040" s="936"/>
      <c r="AS2040" s="937"/>
      <c r="AT2040" s="938"/>
      <c r="AU2040" s="939"/>
      <c r="AV2040" s="939"/>
      <c r="AW2040" s="940"/>
    </row>
    <row r="2041" spans="1:49" ht="14.25" hidden="1" customHeight="1">
      <c r="A2041" s="931"/>
      <c r="B2041" s="916"/>
      <c r="C2041" s="917"/>
      <c r="D2041" s="917"/>
      <c r="E2041" s="917"/>
      <c r="F2041" s="917"/>
      <c r="G2041" s="917"/>
      <c r="H2041" s="917"/>
      <c r="I2041" s="917"/>
      <c r="J2041" s="917"/>
      <c r="K2041" s="917"/>
      <c r="L2041" s="917"/>
      <c r="M2041" s="917"/>
      <c r="N2041" s="917"/>
      <c r="O2041" s="917"/>
      <c r="P2041" s="917"/>
      <c r="Q2041" s="917"/>
      <c r="R2041" s="917"/>
      <c r="S2041" s="917"/>
      <c r="T2041" s="917"/>
      <c r="U2041" s="918"/>
      <c r="V2041" s="916"/>
      <c r="W2041" s="917"/>
      <c r="X2041" s="917"/>
      <c r="Y2041" s="917"/>
      <c r="Z2041" s="917"/>
      <c r="AA2041" s="917"/>
      <c r="AB2041" s="917"/>
      <c r="AC2041" s="917"/>
      <c r="AD2041" s="917"/>
      <c r="AE2041" s="917"/>
      <c r="AF2041" s="917"/>
      <c r="AG2041" s="917"/>
      <c r="AH2041" s="917"/>
      <c r="AI2041" s="917"/>
      <c r="AJ2041" s="917"/>
      <c r="AK2041" s="917"/>
      <c r="AL2041" s="917"/>
      <c r="AM2041" s="917"/>
      <c r="AN2041" s="917"/>
      <c r="AO2041" s="918"/>
      <c r="AP2041" s="935"/>
      <c r="AQ2041" s="936"/>
      <c r="AR2041" s="936"/>
      <c r="AS2041" s="937"/>
      <c r="AT2041" s="941"/>
      <c r="AU2041" s="942"/>
      <c r="AV2041" s="942"/>
      <c r="AW2041" s="943"/>
    </row>
    <row r="2042" spans="1:49" ht="14.25" hidden="1" customHeight="1">
      <c r="A2042" s="931"/>
      <c r="B2042" s="916"/>
      <c r="C2042" s="917"/>
      <c r="D2042" s="917"/>
      <c r="E2042" s="917"/>
      <c r="F2042" s="917"/>
      <c r="G2042" s="917"/>
      <c r="H2042" s="917"/>
      <c r="I2042" s="917"/>
      <c r="J2042" s="917"/>
      <c r="K2042" s="917"/>
      <c r="L2042" s="917"/>
      <c r="M2042" s="917"/>
      <c r="N2042" s="917"/>
      <c r="O2042" s="917"/>
      <c r="P2042" s="917"/>
      <c r="Q2042" s="917"/>
      <c r="R2042" s="917"/>
      <c r="S2042" s="917"/>
      <c r="T2042" s="917"/>
      <c r="U2042" s="918"/>
      <c r="V2042" s="916"/>
      <c r="W2042" s="917"/>
      <c r="X2042" s="917"/>
      <c r="Y2042" s="917"/>
      <c r="Z2042" s="917"/>
      <c r="AA2042" s="917"/>
      <c r="AB2042" s="917"/>
      <c r="AC2042" s="917"/>
      <c r="AD2042" s="917"/>
      <c r="AE2042" s="917"/>
      <c r="AF2042" s="917"/>
      <c r="AG2042" s="917"/>
      <c r="AH2042" s="917"/>
      <c r="AI2042" s="917"/>
      <c r="AJ2042" s="917"/>
      <c r="AK2042" s="917"/>
      <c r="AL2042" s="917"/>
      <c r="AM2042" s="917"/>
      <c r="AN2042" s="917"/>
      <c r="AO2042" s="918"/>
      <c r="AP2042" s="944" t="s">
        <v>993</v>
      </c>
      <c r="AQ2042" s="945"/>
      <c r="AR2042" s="945"/>
      <c r="AS2042" s="945"/>
      <c r="AT2042" s="938"/>
      <c r="AU2042" s="939"/>
      <c r="AV2042" s="939"/>
      <c r="AW2042" s="940"/>
    </row>
    <row r="2043" spans="1:49" ht="14.25" hidden="1" customHeight="1">
      <c r="A2043" s="931"/>
      <c r="B2043" s="916"/>
      <c r="C2043" s="917"/>
      <c r="D2043" s="917"/>
      <c r="E2043" s="917"/>
      <c r="F2043" s="917"/>
      <c r="G2043" s="917"/>
      <c r="H2043" s="917"/>
      <c r="I2043" s="917"/>
      <c r="J2043" s="917"/>
      <c r="K2043" s="917"/>
      <c r="L2043" s="917"/>
      <c r="M2043" s="917"/>
      <c r="N2043" s="917"/>
      <c r="O2043" s="917"/>
      <c r="P2043" s="917"/>
      <c r="Q2043" s="917"/>
      <c r="R2043" s="917"/>
      <c r="S2043" s="917"/>
      <c r="T2043" s="917"/>
      <c r="U2043" s="918"/>
      <c r="V2043" s="916"/>
      <c r="W2043" s="917"/>
      <c r="X2043" s="917"/>
      <c r="Y2043" s="917"/>
      <c r="Z2043" s="917"/>
      <c r="AA2043" s="917"/>
      <c r="AB2043" s="917"/>
      <c r="AC2043" s="917"/>
      <c r="AD2043" s="917"/>
      <c r="AE2043" s="917"/>
      <c r="AF2043" s="917"/>
      <c r="AG2043" s="917"/>
      <c r="AH2043" s="917"/>
      <c r="AI2043" s="917"/>
      <c r="AJ2043" s="917"/>
      <c r="AK2043" s="917"/>
      <c r="AL2043" s="917"/>
      <c r="AM2043" s="917"/>
      <c r="AN2043" s="917"/>
      <c r="AO2043" s="918"/>
      <c r="AP2043" s="944"/>
      <c r="AQ2043" s="945"/>
      <c r="AR2043" s="945"/>
      <c r="AS2043" s="945"/>
      <c r="AT2043" s="941"/>
      <c r="AU2043" s="942"/>
      <c r="AV2043" s="942"/>
      <c r="AW2043" s="943"/>
    </row>
    <row r="2044" spans="1:49" ht="14.25" hidden="1" customHeight="1">
      <c r="A2044" s="931"/>
      <c r="B2044" s="919"/>
      <c r="C2044" s="920"/>
      <c r="D2044" s="920"/>
      <c r="E2044" s="920"/>
      <c r="F2044" s="920"/>
      <c r="G2044" s="920"/>
      <c r="H2044" s="920"/>
      <c r="I2044" s="920"/>
      <c r="J2044" s="920"/>
      <c r="K2044" s="920"/>
      <c r="L2044" s="920"/>
      <c r="M2044" s="920"/>
      <c r="N2044" s="920"/>
      <c r="O2044" s="920"/>
      <c r="P2044" s="920"/>
      <c r="Q2044" s="920"/>
      <c r="R2044" s="920"/>
      <c r="S2044" s="920"/>
      <c r="T2044" s="920"/>
      <c r="U2044" s="921"/>
      <c r="V2044" s="919"/>
      <c r="W2044" s="920"/>
      <c r="X2044" s="920"/>
      <c r="Y2044" s="920"/>
      <c r="Z2044" s="920"/>
      <c r="AA2044" s="920"/>
      <c r="AB2044" s="920"/>
      <c r="AC2044" s="920"/>
      <c r="AD2044" s="920"/>
      <c r="AE2044" s="920"/>
      <c r="AF2044" s="920"/>
      <c r="AG2044" s="920"/>
      <c r="AH2044" s="920"/>
      <c r="AI2044" s="920"/>
      <c r="AJ2044" s="920"/>
      <c r="AK2044" s="920"/>
      <c r="AL2044" s="920"/>
      <c r="AM2044" s="920"/>
      <c r="AN2044" s="920"/>
      <c r="AO2044" s="921"/>
      <c r="AP2044" s="946" t="str">
        <f t="array" aca="1" ref="AP2044" ca="1">IF(RepairsPhotoIdentifier288="","",IF(INDIRECT("PropertyInspectionCatagoryPhoto"&amp;RIGHT("0"&amp;RepairsPhotoIdentifier288,2))="","",INDIRECT("PropertyInspectionCatagoryPhoto"&amp;RIGHT("0"&amp;RepairsPhotoIdentifier288,2))))</f>
        <v/>
      </c>
      <c r="AQ2044" s="962"/>
      <c r="AR2044" s="962"/>
      <c r="AS2044" s="962"/>
      <c r="AT2044" s="962"/>
      <c r="AU2044" s="962"/>
      <c r="AV2044" s="962"/>
      <c r="AW2044" s="963"/>
    </row>
    <row r="2045" spans="1:49" ht="14.25" hidden="1" customHeight="1">
      <c r="A2045" s="931">
        <v>289</v>
      </c>
      <c r="B2045" s="913"/>
      <c r="C2045" s="914"/>
      <c r="D2045" s="914"/>
      <c r="E2045" s="914"/>
      <c r="F2045" s="914"/>
      <c r="G2045" s="914"/>
      <c r="H2045" s="914"/>
      <c r="I2045" s="914"/>
      <c r="J2045" s="914"/>
      <c r="K2045" s="914"/>
      <c r="L2045" s="914"/>
      <c r="M2045" s="914"/>
      <c r="N2045" s="914"/>
      <c r="O2045" s="914"/>
      <c r="P2045" s="914"/>
      <c r="Q2045" s="914"/>
      <c r="R2045" s="914"/>
      <c r="S2045" s="914"/>
      <c r="T2045" s="914"/>
      <c r="U2045" s="915"/>
      <c r="V2045" s="913"/>
      <c r="W2045" s="914"/>
      <c r="X2045" s="914"/>
      <c r="Y2045" s="914"/>
      <c r="Z2045" s="914"/>
      <c r="AA2045" s="914"/>
      <c r="AB2045" s="914"/>
      <c r="AC2045" s="914"/>
      <c r="AD2045" s="914"/>
      <c r="AE2045" s="914"/>
      <c r="AF2045" s="914"/>
      <c r="AG2045" s="914"/>
      <c r="AH2045" s="914"/>
      <c r="AI2045" s="914"/>
      <c r="AJ2045" s="914"/>
      <c r="AK2045" s="914"/>
      <c r="AL2045" s="914"/>
      <c r="AM2045" s="914"/>
      <c r="AN2045" s="914"/>
      <c r="AO2045" s="915"/>
      <c r="AP2045" s="450" t="s">
        <v>990</v>
      </c>
      <c r="AQ2045" s="451"/>
      <c r="AR2045" s="451"/>
      <c r="AS2045" s="452"/>
      <c r="AT2045" s="932"/>
      <c r="AU2045" s="933"/>
      <c r="AV2045" s="933"/>
      <c r="AW2045" s="934"/>
    </row>
    <row r="2046" spans="1:49" ht="14.25" hidden="1" customHeight="1">
      <c r="A2046" s="931"/>
      <c r="B2046" s="916"/>
      <c r="C2046" s="917"/>
      <c r="D2046" s="917"/>
      <c r="E2046" s="917"/>
      <c r="F2046" s="917"/>
      <c r="G2046" s="917"/>
      <c r="H2046" s="917"/>
      <c r="I2046" s="917"/>
      <c r="J2046" s="917"/>
      <c r="K2046" s="917"/>
      <c r="L2046" s="917"/>
      <c r="M2046" s="917"/>
      <c r="N2046" s="917"/>
      <c r="O2046" s="917"/>
      <c r="P2046" s="917"/>
      <c r="Q2046" s="917"/>
      <c r="R2046" s="917"/>
      <c r="S2046" s="917"/>
      <c r="T2046" s="917"/>
      <c r="U2046" s="918"/>
      <c r="V2046" s="916"/>
      <c r="W2046" s="917"/>
      <c r="X2046" s="917"/>
      <c r="Y2046" s="917"/>
      <c r="Z2046" s="917"/>
      <c r="AA2046" s="917"/>
      <c r="AB2046" s="917"/>
      <c r="AC2046" s="917"/>
      <c r="AD2046" s="917"/>
      <c r="AE2046" s="917"/>
      <c r="AF2046" s="917"/>
      <c r="AG2046" s="917"/>
      <c r="AH2046" s="917"/>
      <c r="AI2046" s="917"/>
      <c r="AJ2046" s="917"/>
      <c r="AK2046" s="917"/>
      <c r="AL2046" s="917"/>
      <c r="AM2046" s="917"/>
      <c r="AN2046" s="917"/>
      <c r="AO2046" s="918"/>
      <c r="AP2046" s="453" t="s">
        <v>994</v>
      </c>
      <c r="AQ2046" s="262"/>
      <c r="AR2046" s="262"/>
      <c r="AS2046" s="262"/>
      <c r="AT2046" s="910"/>
      <c r="AU2046" s="911"/>
      <c r="AV2046" s="911"/>
      <c r="AW2046" s="912"/>
    </row>
    <row r="2047" spans="1:49" ht="14.25" hidden="1" customHeight="1">
      <c r="A2047" s="931"/>
      <c r="B2047" s="916"/>
      <c r="C2047" s="917"/>
      <c r="D2047" s="917"/>
      <c r="E2047" s="917"/>
      <c r="F2047" s="917"/>
      <c r="G2047" s="917"/>
      <c r="H2047" s="917"/>
      <c r="I2047" s="917"/>
      <c r="J2047" s="917"/>
      <c r="K2047" s="917"/>
      <c r="L2047" s="917"/>
      <c r="M2047" s="917"/>
      <c r="N2047" s="917"/>
      <c r="O2047" s="917"/>
      <c r="P2047" s="917"/>
      <c r="Q2047" s="917"/>
      <c r="R2047" s="917"/>
      <c r="S2047" s="917"/>
      <c r="T2047" s="917"/>
      <c r="U2047" s="918"/>
      <c r="V2047" s="916"/>
      <c r="W2047" s="917"/>
      <c r="X2047" s="917"/>
      <c r="Y2047" s="917"/>
      <c r="Z2047" s="917"/>
      <c r="AA2047" s="917"/>
      <c r="AB2047" s="917"/>
      <c r="AC2047" s="917"/>
      <c r="AD2047" s="917"/>
      <c r="AE2047" s="917"/>
      <c r="AF2047" s="917"/>
      <c r="AG2047" s="917"/>
      <c r="AH2047" s="917"/>
      <c r="AI2047" s="917"/>
      <c r="AJ2047" s="917"/>
      <c r="AK2047" s="917"/>
      <c r="AL2047" s="917"/>
      <c r="AM2047" s="917"/>
      <c r="AN2047" s="917"/>
      <c r="AO2047" s="918"/>
      <c r="AP2047" s="935" t="s">
        <v>992</v>
      </c>
      <c r="AQ2047" s="936"/>
      <c r="AR2047" s="936"/>
      <c r="AS2047" s="937"/>
      <c r="AT2047" s="938"/>
      <c r="AU2047" s="939"/>
      <c r="AV2047" s="939"/>
      <c r="AW2047" s="940"/>
    </row>
    <row r="2048" spans="1:49" ht="14.25" hidden="1" customHeight="1">
      <c r="A2048" s="931"/>
      <c r="B2048" s="916"/>
      <c r="C2048" s="917"/>
      <c r="D2048" s="917"/>
      <c r="E2048" s="917"/>
      <c r="F2048" s="917"/>
      <c r="G2048" s="917"/>
      <c r="H2048" s="917"/>
      <c r="I2048" s="917"/>
      <c r="J2048" s="917"/>
      <c r="K2048" s="917"/>
      <c r="L2048" s="917"/>
      <c r="M2048" s="917"/>
      <c r="N2048" s="917"/>
      <c r="O2048" s="917"/>
      <c r="P2048" s="917"/>
      <c r="Q2048" s="917"/>
      <c r="R2048" s="917"/>
      <c r="S2048" s="917"/>
      <c r="T2048" s="917"/>
      <c r="U2048" s="918"/>
      <c r="V2048" s="916"/>
      <c r="W2048" s="917"/>
      <c r="X2048" s="917"/>
      <c r="Y2048" s="917"/>
      <c r="Z2048" s="917"/>
      <c r="AA2048" s="917"/>
      <c r="AB2048" s="917"/>
      <c r="AC2048" s="917"/>
      <c r="AD2048" s="917"/>
      <c r="AE2048" s="917"/>
      <c r="AF2048" s="917"/>
      <c r="AG2048" s="917"/>
      <c r="AH2048" s="917"/>
      <c r="AI2048" s="917"/>
      <c r="AJ2048" s="917"/>
      <c r="AK2048" s="917"/>
      <c r="AL2048" s="917"/>
      <c r="AM2048" s="917"/>
      <c r="AN2048" s="917"/>
      <c r="AO2048" s="918"/>
      <c r="AP2048" s="935"/>
      <c r="AQ2048" s="936"/>
      <c r="AR2048" s="936"/>
      <c r="AS2048" s="937"/>
      <c r="AT2048" s="941"/>
      <c r="AU2048" s="942"/>
      <c r="AV2048" s="942"/>
      <c r="AW2048" s="943"/>
    </row>
    <row r="2049" spans="1:49" ht="14.25" hidden="1" customHeight="1">
      <c r="A2049" s="931"/>
      <c r="B2049" s="916"/>
      <c r="C2049" s="917"/>
      <c r="D2049" s="917"/>
      <c r="E2049" s="917"/>
      <c r="F2049" s="917"/>
      <c r="G2049" s="917"/>
      <c r="H2049" s="917"/>
      <c r="I2049" s="917"/>
      <c r="J2049" s="917"/>
      <c r="K2049" s="917"/>
      <c r="L2049" s="917"/>
      <c r="M2049" s="917"/>
      <c r="N2049" s="917"/>
      <c r="O2049" s="917"/>
      <c r="P2049" s="917"/>
      <c r="Q2049" s="917"/>
      <c r="R2049" s="917"/>
      <c r="S2049" s="917"/>
      <c r="T2049" s="917"/>
      <c r="U2049" s="918"/>
      <c r="V2049" s="916"/>
      <c r="W2049" s="917"/>
      <c r="X2049" s="917"/>
      <c r="Y2049" s="917"/>
      <c r="Z2049" s="917"/>
      <c r="AA2049" s="917"/>
      <c r="AB2049" s="917"/>
      <c r="AC2049" s="917"/>
      <c r="AD2049" s="917"/>
      <c r="AE2049" s="917"/>
      <c r="AF2049" s="917"/>
      <c r="AG2049" s="917"/>
      <c r="AH2049" s="917"/>
      <c r="AI2049" s="917"/>
      <c r="AJ2049" s="917"/>
      <c r="AK2049" s="917"/>
      <c r="AL2049" s="917"/>
      <c r="AM2049" s="917"/>
      <c r="AN2049" s="917"/>
      <c r="AO2049" s="918"/>
      <c r="AP2049" s="944" t="s">
        <v>993</v>
      </c>
      <c r="AQ2049" s="945"/>
      <c r="AR2049" s="945"/>
      <c r="AS2049" s="945"/>
      <c r="AT2049" s="938"/>
      <c r="AU2049" s="939"/>
      <c r="AV2049" s="939"/>
      <c r="AW2049" s="940"/>
    </row>
    <row r="2050" spans="1:49" ht="14.25" hidden="1" customHeight="1">
      <c r="A2050" s="931"/>
      <c r="B2050" s="916"/>
      <c r="C2050" s="917"/>
      <c r="D2050" s="917"/>
      <c r="E2050" s="917"/>
      <c r="F2050" s="917"/>
      <c r="G2050" s="917"/>
      <c r="H2050" s="917"/>
      <c r="I2050" s="917"/>
      <c r="J2050" s="917"/>
      <c r="K2050" s="917"/>
      <c r="L2050" s="917"/>
      <c r="M2050" s="917"/>
      <c r="N2050" s="917"/>
      <c r="O2050" s="917"/>
      <c r="P2050" s="917"/>
      <c r="Q2050" s="917"/>
      <c r="R2050" s="917"/>
      <c r="S2050" s="917"/>
      <c r="T2050" s="917"/>
      <c r="U2050" s="918"/>
      <c r="V2050" s="916"/>
      <c r="W2050" s="917"/>
      <c r="X2050" s="917"/>
      <c r="Y2050" s="917"/>
      <c r="Z2050" s="917"/>
      <c r="AA2050" s="917"/>
      <c r="AB2050" s="917"/>
      <c r="AC2050" s="917"/>
      <c r="AD2050" s="917"/>
      <c r="AE2050" s="917"/>
      <c r="AF2050" s="917"/>
      <c r="AG2050" s="917"/>
      <c r="AH2050" s="917"/>
      <c r="AI2050" s="917"/>
      <c r="AJ2050" s="917"/>
      <c r="AK2050" s="917"/>
      <c r="AL2050" s="917"/>
      <c r="AM2050" s="917"/>
      <c r="AN2050" s="917"/>
      <c r="AO2050" s="918"/>
      <c r="AP2050" s="944"/>
      <c r="AQ2050" s="945"/>
      <c r="AR2050" s="945"/>
      <c r="AS2050" s="945"/>
      <c r="AT2050" s="941"/>
      <c r="AU2050" s="942"/>
      <c r="AV2050" s="942"/>
      <c r="AW2050" s="943"/>
    </row>
    <row r="2051" spans="1:49" ht="14.25" hidden="1" customHeight="1">
      <c r="A2051" s="931"/>
      <c r="B2051" s="919"/>
      <c r="C2051" s="920"/>
      <c r="D2051" s="920"/>
      <c r="E2051" s="920"/>
      <c r="F2051" s="920"/>
      <c r="G2051" s="920"/>
      <c r="H2051" s="920"/>
      <c r="I2051" s="920"/>
      <c r="J2051" s="920"/>
      <c r="K2051" s="920"/>
      <c r="L2051" s="920"/>
      <c r="M2051" s="920"/>
      <c r="N2051" s="920"/>
      <c r="O2051" s="920"/>
      <c r="P2051" s="920"/>
      <c r="Q2051" s="920"/>
      <c r="R2051" s="920"/>
      <c r="S2051" s="920"/>
      <c r="T2051" s="920"/>
      <c r="U2051" s="921"/>
      <c r="V2051" s="919"/>
      <c r="W2051" s="920"/>
      <c r="X2051" s="920"/>
      <c r="Y2051" s="920"/>
      <c r="Z2051" s="920"/>
      <c r="AA2051" s="920"/>
      <c r="AB2051" s="920"/>
      <c r="AC2051" s="920"/>
      <c r="AD2051" s="920"/>
      <c r="AE2051" s="920"/>
      <c r="AF2051" s="920"/>
      <c r="AG2051" s="920"/>
      <c r="AH2051" s="920"/>
      <c r="AI2051" s="920"/>
      <c r="AJ2051" s="920"/>
      <c r="AK2051" s="920"/>
      <c r="AL2051" s="920"/>
      <c r="AM2051" s="920"/>
      <c r="AN2051" s="920"/>
      <c r="AO2051" s="921"/>
      <c r="AP2051" s="946" t="str">
        <f t="array" aca="1" ref="AP2051" ca="1">IF(RepairsPhotoIdentifier289="","",IF(INDIRECT("PropertyInspectionCatagoryPhoto"&amp;RIGHT("0"&amp;RepairsPhotoIdentifier289,2))="","",INDIRECT("PropertyInspectionCatagoryPhoto"&amp;RIGHT("0"&amp;RepairsPhotoIdentifier289,2))))</f>
        <v/>
      </c>
      <c r="AQ2051" s="962"/>
      <c r="AR2051" s="962"/>
      <c r="AS2051" s="962"/>
      <c r="AT2051" s="962"/>
      <c r="AU2051" s="962"/>
      <c r="AV2051" s="962"/>
      <c r="AW2051" s="963"/>
    </row>
    <row r="2052" spans="1:49" ht="14.25" hidden="1" customHeight="1">
      <c r="A2052" s="931">
        <v>290</v>
      </c>
      <c r="B2052" s="913"/>
      <c r="C2052" s="914"/>
      <c r="D2052" s="914"/>
      <c r="E2052" s="914"/>
      <c r="F2052" s="914"/>
      <c r="G2052" s="914"/>
      <c r="H2052" s="914"/>
      <c r="I2052" s="914"/>
      <c r="J2052" s="914"/>
      <c r="K2052" s="914"/>
      <c r="L2052" s="914"/>
      <c r="M2052" s="914"/>
      <c r="N2052" s="914"/>
      <c r="O2052" s="914"/>
      <c r="P2052" s="914"/>
      <c r="Q2052" s="914"/>
      <c r="R2052" s="914"/>
      <c r="S2052" s="914"/>
      <c r="T2052" s="914"/>
      <c r="U2052" s="915"/>
      <c r="V2052" s="913"/>
      <c r="W2052" s="914"/>
      <c r="X2052" s="914"/>
      <c r="Y2052" s="914"/>
      <c r="Z2052" s="914"/>
      <c r="AA2052" s="914"/>
      <c r="AB2052" s="914"/>
      <c r="AC2052" s="914"/>
      <c r="AD2052" s="914"/>
      <c r="AE2052" s="914"/>
      <c r="AF2052" s="914"/>
      <c r="AG2052" s="914"/>
      <c r="AH2052" s="914"/>
      <c r="AI2052" s="914"/>
      <c r="AJ2052" s="914"/>
      <c r="AK2052" s="914"/>
      <c r="AL2052" s="914"/>
      <c r="AM2052" s="914"/>
      <c r="AN2052" s="914"/>
      <c r="AO2052" s="915"/>
      <c r="AP2052" s="450" t="s">
        <v>990</v>
      </c>
      <c r="AQ2052" s="451"/>
      <c r="AR2052" s="451"/>
      <c r="AS2052" s="452"/>
      <c r="AT2052" s="932"/>
      <c r="AU2052" s="933"/>
      <c r="AV2052" s="933"/>
      <c r="AW2052" s="934"/>
    </row>
    <row r="2053" spans="1:49" ht="14.25" hidden="1" customHeight="1">
      <c r="A2053" s="931"/>
      <c r="B2053" s="916"/>
      <c r="C2053" s="917"/>
      <c r="D2053" s="917"/>
      <c r="E2053" s="917"/>
      <c r="F2053" s="917"/>
      <c r="G2053" s="917"/>
      <c r="H2053" s="917"/>
      <c r="I2053" s="917"/>
      <c r="J2053" s="917"/>
      <c r="K2053" s="917"/>
      <c r="L2053" s="917"/>
      <c r="M2053" s="917"/>
      <c r="N2053" s="917"/>
      <c r="O2053" s="917"/>
      <c r="P2053" s="917"/>
      <c r="Q2053" s="917"/>
      <c r="R2053" s="917"/>
      <c r="S2053" s="917"/>
      <c r="T2053" s="917"/>
      <c r="U2053" s="918"/>
      <c r="V2053" s="916"/>
      <c r="W2053" s="917"/>
      <c r="X2053" s="917"/>
      <c r="Y2053" s="917"/>
      <c r="Z2053" s="917"/>
      <c r="AA2053" s="917"/>
      <c r="AB2053" s="917"/>
      <c r="AC2053" s="917"/>
      <c r="AD2053" s="917"/>
      <c r="AE2053" s="917"/>
      <c r="AF2053" s="917"/>
      <c r="AG2053" s="917"/>
      <c r="AH2053" s="917"/>
      <c r="AI2053" s="917"/>
      <c r="AJ2053" s="917"/>
      <c r="AK2053" s="917"/>
      <c r="AL2053" s="917"/>
      <c r="AM2053" s="917"/>
      <c r="AN2053" s="917"/>
      <c r="AO2053" s="918"/>
      <c r="AP2053" s="453" t="s">
        <v>991</v>
      </c>
      <c r="AQ2053" s="262"/>
      <c r="AR2053" s="262"/>
      <c r="AS2053" s="262"/>
      <c r="AT2053" s="910"/>
      <c r="AU2053" s="911"/>
      <c r="AV2053" s="911"/>
      <c r="AW2053" s="912"/>
    </row>
    <row r="2054" spans="1:49" ht="14.25" hidden="1" customHeight="1">
      <c r="A2054" s="931"/>
      <c r="B2054" s="916"/>
      <c r="C2054" s="917"/>
      <c r="D2054" s="917"/>
      <c r="E2054" s="917"/>
      <c r="F2054" s="917"/>
      <c r="G2054" s="917"/>
      <c r="H2054" s="917"/>
      <c r="I2054" s="917"/>
      <c r="J2054" s="917"/>
      <c r="K2054" s="917"/>
      <c r="L2054" s="917"/>
      <c r="M2054" s="917"/>
      <c r="N2054" s="917"/>
      <c r="O2054" s="917"/>
      <c r="P2054" s="917"/>
      <c r="Q2054" s="917"/>
      <c r="R2054" s="917"/>
      <c r="S2054" s="917"/>
      <c r="T2054" s="917"/>
      <c r="U2054" s="918"/>
      <c r="V2054" s="916"/>
      <c r="W2054" s="917"/>
      <c r="X2054" s="917"/>
      <c r="Y2054" s="917"/>
      <c r="Z2054" s="917"/>
      <c r="AA2054" s="917"/>
      <c r="AB2054" s="917"/>
      <c r="AC2054" s="917"/>
      <c r="AD2054" s="917"/>
      <c r="AE2054" s="917"/>
      <c r="AF2054" s="917"/>
      <c r="AG2054" s="917"/>
      <c r="AH2054" s="917"/>
      <c r="AI2054" s="917"/>
      <c r="AJ2054" s="917"/>
      <c r="AK2054" s="917"/>
      <c r="AL2054" s="917"/>
      <c r="AM2054" s="917"/>
      <c r="AN2054" s="917"/>
      <c r="AO2054" s="918"/>
      <c r="AP2054" s="935" t="s">
        <v>992</v>
      </c>
      <c r="AQ2054" s="936"/>
      <c r="AR2054" s="936"/>
      <c r="AS2054" s="937"/>
      <c r="AT2054" s="938"/>
      <c r="AU2054" s="939"/>
      <c r="AV2054" s="939"/>
      <c r="AW2054" s="940"/>
    </row>
    <row r="2055" spans="1:49" ht="14.25" hidden="1" customHeight="1">
      <c r="A2055" s="931"/>
      <c r="B2055" s="916"/>
      <c r="C2055" s="917"/>
      <c r="D2055" s="917"/>
      <c r="E2055" s="917"/>
      <c r="F2055" s="917"/>
      <c r="G2055" s="917"/>
      <c r="H2055" s="917"/>
      <c r="I2055" s="917"/>
      <c r="J2055" s="917"/>
      <c r="K2055" s="917"/>
      <c r="L2055" s="917"/>
      <c r="M2055" s="917"/>
      <c r="N2055" s="917"/>
      <c r="O2055" s="917"/>
      <c r="P2055" s="917"/>
      <c r="Q2055" s="917"/>
      <c r="R2055" s="917"/>
      <c r="S2055" s="917"/>
      <c r="T2055" s="917"/>
      <c r="U2055" s="918"/>
      <c r="V2055" s="916"/>
      <c r="W2055" s="917"/>
      <c r="X2055" s="917"/>
      <c r="Y2055" s="917"/>
      <c r="Z2055" s="917"/>
      <c r="AA2055" s="917"/>
      <c r="AB2055" s="917"/>
      <c r="AC2055" s="917"/>
      <c r="AD2055" s="917"/>
      <c r="AE2055" s="917"/>
      <c r="AF2055" s="917"/>
      <c r="AG2055" s="917"/>
      <c r="AH2055" s="917"/>
      <c r="AI2055" s="917"/>
      <c r="AJ2055" s="917"/>
      <c r="AK2055" s="917"/>
      <c r="AL2055" s="917"/>
      <c r="AM2055" s="917"/>
      <c r="AN2055" s="917"/>
      <c r="AO2055" s="918"/>
      <c r="AP2055" s="935"/>
      <c r="AQ2055" s="936"/>
      <c r="AR2055" s="936"/>
      <c r="AS2055" s="937"/>
      <c r="AT2055" s="941"/>
      <c r="AU2055" s="942"/>
      <c r="AV2055" s="942"/>
      <c r="AW2055" s="943"/>
    </row>
    <row r="2056" spans="1:49" ht="14.25" hidden="1" customHeight="1">
      <c r="A2056" s="931"/>
      <c r="B2056" s="916"/>
      <c r="C2056" s="917"/>
      <c r="D2056" s="917"/>
      <c r="E2056" s="917"/>
      <c r="F2056" s="917"/>
      <c r="G2056" s="917"/>
      <c r="H2056" s="917"/>
      <c r="I2056" s="917"/>
      <c r="J2056" s="917"/>
      <c r="K2056" s="917"/>
      <c r="L2056" s="917"/>
      <c r="M2056" s="917"/>
      <c r="N2056" s="917"/>
      <c r="O2056" s="917"/>
      <c r="P2056" s="917"/>
      <c r="Q2056" s="917"/>
      <c r="R2056" s="917"/>
      <c r="S2056" s="917"/>
      <c r="T2056" s="917"/>
      <c r="U2056" s="918"/>
      <c r="V2056" s="916"/>
      <c r="W2056" s="917"/>
      <c r="X2056" s="917"/>
      <c r="Y2056" s="917"/>
      <c r="Z2056" s="917"/>
      <c r="AA2056" s="917"/>
      <c r="AB2056" s="917"/>
      <c r="AC2056" s="917"/>
      <c r="AD2056" s="917"/>
      <c r="AE2056" s="917"/>
      <c r="AF2056" s="917"/>
      <c r="AG2056" s="917"/>
      <c r="AH2056" s="917"/>
      <c r="AI2056" s="917"/>
      <c r="AJ2056" s="917"/>
      <c r="AK2056" s="917"/>
      <c r="AL2056" s="917"/>
      <c r="AM2056" s="917"/>
      <c r="AN2056" s="917"/>
      <c r="AO2056" s="918"/>
      <c r="AP2056" s="944" t="s">
        <v>993</v>
      </c>
      <c r="AQ2056" s="945"/>
      <c r="AR2056" s="945"/>
      <c r="AS2056" s="945"/>
      <c r="AT2056" s="938"/>
      <c r="AU2056" s="939"/>
      <c r="AV2056" s="939"/>
      <c r="AW2056" s="940"/>
    </row>
    <row r="2057" spans="1:49" ht="14.25" hidden="1" customHeight="1">
      <c r="A2057" s="931"/>
      <c r="B2057" s="916"/>
      <c r="C2057" s="917"/>
      <c r="D2057" s="917"/>
      <c r="E2057" s="917"/>
      <c r="F2057" s="917"/>
      <c r="G2057" s="917"/>
      <c r="H2057" s="917"/>
      <c r="I2057" s="917"/>
      <c r="J2057" s="917"/>
      <c r="K2057" s="917"/>
      <c r="L2057" s="917"/>
      <c r="M2057" s="917"/>
      <c r="N2057" s="917"/>
      <c r="O2057" s="917"/>
      <c r="P2057" s="917"/>
      <c r="Q2057" s="917"/>
      <c r="R2057" s="917"/>
      <c r="S2057" s="917"/>
      <c r="T2057" s="917"/>
      <c r="U2057" s="918"/>
      <c r="V2057" s="916"/>
      <c r="W2057" s="917"/>
      <c r="X2057" s="917"/>
      <c r="Y2057" s="917"/>
      <c r="Z2057" s="917"/>
      <c r="AA2057" s="917"/>
      <c r="AB2057" s="917"/>
      <c r="AC2057" s="917"/>
      <c r="AD2057" s="917"/>
      <c r="AE2057" s="917"/>
      <c r="AF2057" s="917"/>
      <c r="AG2057" s="917"/>
      <c r="AH2057" s="917"/>
      <c r="AI2057" s="917"/>
      <c r="AJ2057" s="917"/>
      <c r="AK2057" s="917"/>
      <c r="AL2057" s="917"/>
      <c r="AM2057" s="917"/>
      <c r="AN2057" s="917"/>
      <c r="AO2057" s="918"/>
      <c r="AP2057" s="944"/>
      <c r="AQ2057" s="945"/>
      <c r="AR2057" s="945"/>
      <c r="AS2057" s="945"/>
      <c r="AT2057" s="941"/>
      <c r="AU2057" s="942"/>
      <c r="AV2057" s="942"/>
      <c r="AW2057" s="943"/>
    </row>
    <row r="2058" spans="1:49" ht="14.25" hidden="1" customHeight="1">
      <c r="A2058" s="931"/>
      <c r="B2058" s="919"/>
      <c r="C2058" s="920"/>
      <c r="D2058" s="920"/>
      <c r="E2058" s="920"/>
      <c r="F2058" s="920"/>
      <c r="G2058" s="920"/>
      <c r="H2058" s="920"/>
      <c r="I2058" s="920"/>
      <c r="J2058" s="920"/>
      <c r="K2058" s="920"/>
      <c r="L2058" s="920"/>
      <c r="M2058" s="920"/>
      <c r="N2058" s="920"/>
      <c r="O2058" s="920"/>
      <c r="P2058" s="920"/>
      <c r="Q2058" s="920"/>
      <c r="R2058" s="920"/>
      <c r="S2058" s="920"/>
      <c r="T2058" s="920"/>
      <c r="U2058" s="921"/>
      <c r="V2058" s="919"/>
      <c r="W2058" s="920"/>
      <c r="X2058" s="920"/>
      <c r="Y2058" s="920"/>
      <c r="Z2058" s="920"/>
      <c r="AA2058" s="920"/>
      <c r="AB2058" s="920"/>
      <c r="AC2058" s="920"/>
      <c r="AD2058" s="920"/>
      <c r="AE2058" s="920"/>
      <c r="AF2058" s="920"/>
      <c r="AG2058" s="920"/>
      <c r="AH2058" s="920"/>
      <c r="AI2058" s="920"/>
      <c r="AJ2058" s="920"/>
      <c r="AK2058" s="920"/>
      <c r="AL2058" s="920"/>
      <c r="AM2058" s="920"/>
      <c r="AN2058" s="920"/>
      <c r="AO2058" s="921"/>
      <c r="AP2058" s="946" t="str">
        <f t="array" aca="1" ref="AP2058" ca="1">IF(RepairsPhotoIdentifier290="","",IF(INDIRECT("PropertyInspectionCatagoryPhoto"&amp;RIGHT("0"&amp;RepairsPhotoIdentifier290,2))="","",INDIRECT("PropertyInspectionCatagoryPhoto"&amp;RIGHT("0"&amp;RepairsPhotoIdentifier290,2))))</f>
        <v/>
      </c>
      <c r="AQ2058" s="962"/>
      <c r="AR2058" s="962"/>
      <c r="AS2058" s="962"/>
      <c r="AT2058" s="962"/>
      <c r="AU2058" s="962"/>
      <c r="AV2058" s="962"/>
      <c r="AW2058" s="963"/>
    </row>
    <row r="2059" spans="1:49" ht="14.25" hidden="1" customHeight="1">
      <c r="A2059" s="931">
        <v>291</v>
      </c>
      <c r="B2059" s="913"/>
      <c r="C2059" s="914"/>
      <c r="D2059" s="914"/>
      <c r="E2059" s="914"/>
      <c r="F2059" s="914"/>
      <c r="G2059" s="914"/>
      <c r="H2059" s="914"/>
      <c r="I2059" s="914"/>
      <c r="J2059" s="914"/>
      <c r="K2059" s="914"/>
      <c r="L2059" s="914"/>
      <c r="M2059" s="914"/>
      <c r="N2059" s="914"/>
      <c r="O2059" s="914"/>
      <c r="P2059" s="914"/>
      <c r="Q2059" s="914"/>
      <c r="R2059" s="914"/>
      <c r="S2059" s="914"/>
      <c r="T2059" s="914"/>
      <c r="U2059" s="915"/>
      <c r="V2059" s="913"/>
      <c r="W2059" s="914"/>
      <c r="X2059" s="914"/>
      <c r="Y2059" s="914"/>
      <c r="Z2059" s="914"/>
      <c r="AA2059" s="914"/>
      <c r="AB2059" s="914"/>
      <c r="AC2059" s="914"/>
      <c r="AD2059" s="914"/>
      <c r="AE2059" s="914"/>
      <c r="AF2059" s="914"/>
      <c r="AG2059" s="914"/>
      <c r="AH2059" s="914"/>
      <c r="AI2059" s="914"/>
      <c r="AJ2059" s="914"/>
      <c r="AK2059" s="914"/>
      <c r="AL2059" s="914"/>
      <c r="AM2059" s="914"/>
      <c r="AN2059" s="914"/>
      <c r="AO2059" s="915"/>
      <c r="AP2059" s="450" t="s">
        <v>990</v>
      </c>
      <c r="AQ2059" s="451"/>
      <c r="AR2059" s="451"/>
      <c r="AS2059" s="452"/>
      <c r="AT2059" s="932"/>
      <c r="AU2059" s="933"/>
      <c r="AV2059" s="933"/>
      <c r="AW2059" s="934"/>
    </row>
    <row r="2060" spans="1:49" ht="14.25" hidden="1" customHeight="1">
      <c r="A2060" s="931"/>
      <c r="B2060" s="916"/>
      <c r="C2060" s="917"/>
      <c r="D2060" s="917"/>
      <c r="E2060" s="917"/>
      <c r="F2060" s="917"/>
      <c r="G2060" s="917"/>
      <c r="H2060" s="917"/>
      <c r="I2060" s="917"/>
      <c r="J2060" s="917"/>
      <c r="K2060" s="917"/>
      <c r="L2060" s="917"/>
      <c r="M2060" s="917"/>
      <c r="N2060" s="917"/>
      <c r="O2060" s="917"/>
      <c r="P2060" s="917"/>
      <c r="Q2060" s="917"/>
      <c r="R2060" s="917"/>
      <c r="S2060" s="917"/>
      <c r="T2060" s="917"/>
      <c r="U2060" s="918"/>
      <c r="V2060" s="916"/>
      <c r="W2060" s="917"/>
      <c r="X2060" s="917"/>
      <c r="Y2060" s="917"/>
      <c r="Z2060" s="917"/>
      <c r="AA2060" s="917"/>
      <c r="AB2060" s="917"/>
      <c r="AC2060" s="917"/>
      <c r="AD2060" s="917"/>
      <c r="AE2060" s="917"/>
      <c r="AF2060" s="917"/>
      <c r="AG2060" s="917"/>
      <c r="AH2060" s="917"/>
      <c r="AI2060" s="917"/>
      <c r="AJ2060" s="917"/>
      <c r="AK2060" s="917"/>
      <c r="AL2060" s="917"/>
      <c r="AM2060" s="917"/>
      <c r="AN2060" s="917"/>
      <c r="AO2060" s="918"/>
      <c r="AP2060" s="453" t="s">
        <v>994</v>
      </c>
      <c r="AQ2060" s="262"/>
      <c r="AR2060" s="262"/>
      <c r="AS2060" s="262"/>
      <c r="AT2060" s="910"/>
      <c r="AU2060" s="911"/>
      <c r="AV2060" s="911"/>
      <c r="AW2060" s="912"/>
    </row>
    <row r="2061" spans="1:49" ht="14.25" hidden="1" customHeight="1">
      <c r="A2061" s="931"/>
      <c r="B2061" s="916"/>
      <c r="C2061" s="917"/>
      <c r="D2061" s="917"/>
      <c r="E2061" s="917"/>
      <c r="F2061" s="917"/>
      <c r="G2061" s="917"/>
      <c r="H2061" s="917"/>
      <c r="I2061" s="917"/>
      <c r="J2061" s="917"/>
      <c r="K2061" s="917"/>
      <c r="L2061" s="917"/>
      <c r="M2061" s="917"/>
      <c r="N2061" s="917"/>
      <c r="O2061" s="917"/>
      <c r="P2061" s="917"/>
      <c r="Q2061" s="917"/>
      <c r="R2061" s="917"/>
      <c r="S2061" s="917"/>
      <c r="T2061" s="917"/>
      <c r="U2061" s="918"/>
      <c r="V2061" s="916"/>
      <c r="W2061" s="917"/>
      <c r="X2061" s="917"/>
      <c r="Y2061" s="917"/>
      <c r="Z2061" s="917"/>
      <c r="AA2061" s="917"/>
      <c r="AB2061" s="917"/>
      <c r="AC2061" s="917"/>
      <c r="AD2061" s="917"/>
      <c r="AE2061" s="917"/>
      <c r="AF2061" s="917"/>
      <c r="AG2061" s="917"/>
      <c r="AH2061" s="917"/>
      <c r="AI2061" s="917"/>
      <c r="AJ2061" s="917"/>
      <c r="AK2061" s="917"/>
      <c r="AL2061" s="917"/>
      <c r="AM2061" s="917"/>
      <c r="AN2061" s="917"/>
      <c r="AO2061" s="918"/>
      <c r="AP2061" s="935" t="s">
        <v>992</v>
      </c>
      <c r="AQ2061" s="936"/>
      <c r="AR2061" s="936"/>
      <c r="AS2061" s="937"/>
      <c r="AT2061" s="938"/>
      <c r="AU2061" s="939"/>
      <c r="AV2061" s="939"/>
      <c r="AW2061" s="940"/>
    </row>
    <row r="2062" spans="1:49" ht="14.25" hidden="1" customHeight="1">
      <c r="A2062" s="931"/>
      <c r="B2062" s="916"/>
      <c r="C2062" s="917"/>
      <c r="D2062" s="917"/>
      <c r="E2062" s="917"/>
      <c r="F2062" s="917"/>
      <c r="G2062" s="917"/>
      <c r="H2062" s="917"/>
      <c r="I2062" s="917"/>
      <c r="J2062" s="917"/>
      <c r="K2062" s="917"/>
      <c r="L2062" s="917"/>
      <c r="M2062" s="917"/>
      <c r="N2062" s="917"/>
      <c r="O2062" s="917"/>
      <c r="P2062" s="917"/>
      <c r="Q2062" s="917"/>
      <c r="R2062" s="917"/>
      <c r="S2062" s="917"/>
      <c r="T2062" s="917"/>
      <c r="U2062" s="918"/>
      <c r="V2062" s="916"/>
      <c r="W2062" s="917"/>
      <c r="X2062" s="917"/>
      <c r="Y2062" s="917"/>
      <c r="Z2062" s="917"/>
      <c r="AA2062" s="917"/>
      <c r="AB2062" s="917"/>
      <c r="AC2062" s="917"/>
      <c r="AD2062" s="917"/>
      <c r="AE2062" s="917"/>
      <c r="AF2062" s="917"/>
      <c r="AG2062" s="917"/>
      <c r="AH2062" s="917"/>
      <c r="AI2062" s="917"/>
      <c r="AJ2062" s="917"/>
      <c r="AK2062" s="917"/>
      <c r="AL2062" s="917"/>
      <c r="AM2062" s="917"/>
      <c r="AN2062" s="917"/>
      <c r="AO2062" s="918"/>
      <c r="AP2062" s="935"/>
      <c r="AQ2062" s="936"/>
      <c r="AR2062" s="936"/>
      <c r="AS2062" s="937"/>
      <c r="AT2062" s="941"/>
      <c r="AU2062" s="942"/>
      <c r="AV2062" s="942"/>
      <c r="AW2062" s="943"/>
    </row>
    <row r="2063" spans="1:49" ht="14.25" hidden="1" customHeight="1">
      <c r="A2063" s="931"/>
      <c r="B2063" s="916"/>
      <c r="C2063" s="917"/>
      <c r="D2063" s="917"/>
      <c r="E2063" s="917"/>
      <c r="F2063" s="917"/>
      <c r="G2063" s="917"/>
      <c r="H2063" s="917"/>
      <c r="I2063" s="917"/>
      <c r="J2063" s="917"/>
      <c r="K2063" s="917"/>
      <c r="L2063" s="917"/>
      <c r="M2063" s="917"/>
      <c r="N2063" s="917"/>
      <c r="O2063" s="917"/>
      <c r="P2063" s="917"/>
      <c r="Q2063" s="917"/>
      <c r="R2063" s="917"/>
      <c r="S2063" s="917"/>
      <c r="T2063" s="917"/>
      <c r="U2063" s="918"/>
      <c r="V2063" s="916"/>
      <c r="W2063" s="917"/>
      <c r="X2063" s="917"/>
      <c r="Y2063" s="917"/>
      <c r="Z2063" s="917"/>
      <c r="AA2063" s="917"/>
      <c r="AB2063" s="917"/>
      <c r="AC2063" s="917"/>
      <c r="AD2063" s="917"/>
      <c r="AE2063" s="917"/>
      <c r="AF2063" s="917"/>
      <c r="AG2063" s="917"/>
      <c r="AH2063" s="917"/>
      <c r="AI2063" s="917"/>
      <c r="AJ2063" s="917"/>
      <c r="AK2063" s="917"/>
      <c r="AL2063" s="917"/>
      <c r="AM2063" s="917"/>
      <c r="AN2063" s="917"/>
      <c r="AO2063" s="918"/>
      <c r="AP2063" s="944" t="s">
        <v>993</v>
      </c>
      <c r="AQ2063" s="945"/>
      <c r="AR2063" s="945"/>
      <c r="AS2063" s="945"/>
      <c r="AT2063" s="938"/>
      <c r="AU2063" s="939"/>
      <c r="AV2063" s="939"/>
      <c r="AW2063" s="940"/>
    </row>
    <row r="2064" spans="1:49" ht="14.25" hidden="1" customHeight="1">
      <c r="A2064" s="931"/>
      <c r="B2064" s="916"/>
      <c r="C2064" s="917"/>
      <c r="D2064" s="917"/>
      <c r="E2064" s="917"/>
      <c r="F2064" s="917"/>
      <c r="G2064" s="917"/>
      <c r="H2064" s="917"/>
      <c r="I2064" s="917"/>
      <c r="J2064" s="917"/>
      <c r="K2064" s="917"/>
      <c r="L2064" s="917"/>
      <c r="M2064" s="917"/>
      <c r="N2064" s="917"/>
      <c r="O2064" s="917"/>
      <c r="P2064" s="917"/>
      <c r="Q2064" s="917"/>
      <c r="R2064" s="917"/>
      <c r="S2064" s="917"/>
      <c r="T2064" s="917"/>
      <c r="U2064" s="918"/>
      <c r="V2064" s="916"/>
      <c r="W2064" s="917"/>
      <c r="X2064" s="917"/>
      <c r="Y2064" s="917"/>
      <c r="Z2064" s="917"/>
      <c r="AA2064" s="917"/>
      <c r="AB2064" s="917"/>
      <c r="AC2064" s="917"/>
      <c r="AD2064" s="917"/>
      <c r="AE2064" s="917"/>
      <c r="AF2064" s="917"/>
      <c r="AG2064" s="917"/>
      <c r="AH2064" s="917"/>
      <c r="AI2064" s="917"/>
      <c r="AJ2064" s="917"/>
      <c r="AK2064" s="917"/>
      <c r="AL2064" s="917"/>
      <c r="AM2064" s="917"/>
      <c r="AN2064" s="917"/>
      <c r="AO2064" s="918"/>
      <c r="AP2064" s="944"/>
      <c r="AQ2064" s="945"/>
      <c r="AR2064" s="945"/>
      <c r="AS2064" s="945"/>
      <c r="AT2064" s="941"/>
      <c r="AU2064" s="942"/>
      <c r="AV2064" s="942"/>
      <c r="AW2064" s="943"/>
    </row>
    <row r="2065" spans="1:49" ht="14.25" hidden="1" customHeight="1">
      <c r="A2065" s="931"/>
      <c r="B2065" s="919"/>
      <c r="C2065" s="920"/>
      <c r="D2065" s="920"/>
      <c r="E2065" s="920"/>
      <c r="F2065" s="920"/>
      <c r="G2065" s="920"/>
      <c r="H2065" s="920"/>
      <c r="I2065" s="920"/>
      <c r="J2065" s="920"/>
      <c r="K2065" s="920"/>
      <c r="L2065" s="920"/>
      <c r="M2065" s="920"/>
      <c r="N2065" s="920"/>
      <c r="O2065" s="920"/>
      <c r="P2065" s="920"/>
      <c r="Q2065" s="920"/>
      <c r="R2065" s="920"/>
      <c r="S2065" s="920"/>
      <c r="T2065" s="920"/>
      <c r="U2065" s="921"/>
      <c r="V2065" s="919"/>
      <c r="W2065" s="920"/>
      <c r="X2065" s="920"/>
      <c r="Y2065" s="920"/>
      <c r="Z2065" s="920"/>
      <c r="AA2065" s="920"/>
      <c r="AB2065" s="920"/>
      <c r="AC2065" s="920"/>
      <c r="AD2065" s="920"/>
      <c r="AE2065" s="920"/>
      <c r="AF2065" s="920"/>
      <c r="AG2065" s="920"/>
      <c r="AH2065" s="920"/>
      <c r="AI2065" s="920"/>
      <c r="AJ2065" s="920"/>
      <c r="AK2065" s="920"/>
      <c r="AL2065" s="920"/>
      <c r="AM2065" s="920"/>
      <c r="AN2065" s="920"/>
      <c r="AO2065" s="921"/>
      <c r="AP2065" s="946" t="str">
        <f t="array" aca="1" ref="AP2065" ca="1">IF(RepairsPhotoIdentifier291="","",IF(INDIRECT("PropertyInspectionCatagoryPhoto"&amp;RIGHT("0"&amp;RepairsPhotoIdentifier291,2))="","",INDIRECT("PropertyInspectionCatagoryPhoto"&amp;RIGHT("0"&amp;RepairsPhotoIdentifier291,2))))</f>
        <v/>
      </c>
      <c r="AQ2065" s="962"/>
      <c r="AR2065" s="962"/>
      <c r="AS2065" s="962"/>
      <c r="AT2065" s="962"/>
      <c r="AU2065" s="962"/>
      <c r="AV2065" s="962"/>
      <c r="AW2065" s="963"/>
    </row>
    <row r="2066" spans="1:49" ht="14.25" hidden="1" customHeight="1">
      <c r="A2066" s="931">
        <v>292</v>
      </c>
      <c r="B2066" s="913"/>
      <c r="C2066" s="914"/>
      <c r="D2066" s="914"/>
      <c r="E2066" s="914"/>
      <c r="F2066" s="914"/>
      <c r="G2066" s="914"/>
      <c r="H2066" s="914"/>
      <c r="I2066" s="914"/>
      <c r="J2066" s="914"/>
      <c r="K2066" s="914"/>
      <c r="L2066" s="914"/>
      <c r="M2066" s="914"/>
      <c r="N2066" s="914"/>
      <c r="O2066" s="914"/>
      <c r="P2066" s="914"/>
      <c r="Q2066" s="914"/>
      <c r="R2066" s="914"/>
      <c r="S2066" s="914"/>
      <c r="T2066" s="914"/>
      <c r="U2066" s="915"/>
      <c r="V2066" s="913"/>
      <c r="W2066" s="914"/>
      <c r="X2066" s="914"/>
      <c r="Y2066" s="914"/>
      <c r="Z2066" s="914"/>
      <c r="AA2066" s="914"/>
      <c r="AB2066" s="914"/>
      <c r="AC2066" s="914"/>
      <c r="AD2066" s="914"/>
      <c r="AE2066" s="914"/>
      <c r="AF2066" s="914"/>
      <c r="AG2066" s="914"/>
      <c r="AH2066" s="914"/>
      <c r="AI2066" s="914"/>
      <c r="AJ2066" s="914"/>
      <c r="AK2066" s="914"/>
      <c r="AL2066" s="914"/>
      <c r="AM2066" s="914"/>
      <c r="AN2066" s="914"/>
      <c r="AO2066" s="915"/>
      <c r="AP2066" s="450" t="s">
        <v>990</v>
      </c>
      <c r="AQ2066" s="451"/>
      <c r="AR2066" s="451"/>
      <c r="AS2066" s="452"/>
      <c r="AT2066" s="932"/>
      <c r="AU2066" s="933"/>
      <c r="AV2066" s="933"/>
      <c r="AW2066" s="934"/>
    </row>
    <row r="2067" spans="1:49" ht="14.25" hidden="1" customHeight="1">
      <c r="A2067" s="931"/>
      <c r="B2067" s="916"/>
      <c r="C2067" s="917"/>
      <c r="D2067" s="917"/>
      <c r="E2067" s="917"/>
      <c r="F2067" s="917"/>
      <c r="G2067" s="917"/>
      <c r="H2067" s="917"/>
      <c r="I2067" s="917"/>
      <c r="J2067" s="917"/>
      <c r="K2067" s="917"/>
      <c r="L2067" s="917"/>
      <c r="M2067" s="917"/>
      <c r="N2067" s="917"/>
      <c r="O2067" s="917"/>
      <c r="P2067" s="917"/>
      <c r="Q2067" s="917"/>
      <c r="R2067" s="917"/>
      <c r="S2067" s="917"/>
      <c r="T2067" s="917"/>
      <c r="U2067" s="918"/>
      <c r="V2067" s="916"/>
      <c r="W2067" s="917"/>
      <c r="X2067" s="917"/>
      <c r="Y2067" s="917"/>
      <c r="Z2067" s="917"/>
      <c r="AA2067" s="917"/>
      <c r="AB2067" s="917"/>
      <c r="AC2067" s="917"/>
      <c r="AD2067" s="917"/>
      <c r="AE2067" s="917"/>
      <c r="AF2067" s="917"/>
      <c r="AG2067" s="917"/>
      <c r="AH2067" s="917"/>
      <c r="AI2067" s="917"/>
      <c r="AJ2067" s="917"/>
      <c r="AK2067" s="917"/>
      <c r="AL2067" s="917"/>
      <c r="AM2067" s="917"/>
      <c r="AN2067" s="917"/>
      <c r="AO2067" s="918"/>
      <c r="AP2067" s="453" t="s">
        <v>991</v>
      </c>
      <c r="AQ2067" s="262"/>
      <c r="AR2067" s="262"/>
      <c r="AS2067" s="262"/>
      <c r="AT2067" s="910"/>
      <c r="AU2067" s="911"/>
      <c r="AV2067" s="911"/>
      <c r="AW2067" s="912"/>
    </row>
    <row r="2068" spans="1:49" ht="14.25" hidden="1" customHeight="1">
      <c r="A2068" s="931"/>
      <c r="B2068" s="916"/>
      <c r="C2068" s="917"/>
      <c r="D2068" s="917"/>
      <c r="E2068" s="917"/>
      <c r="F2068" s="917"/>
      <c r="G2068" s="917"/>
      <c r="H2068" s="917"/>
      <c r="I2068" s="917"/>
      <c r="J2068" s="917"/>
      <c r="K2068" s="917"/>
      <c r="L2068" s="917"/>
      <c r="M2068" s="917"/>
      <c r="N2068" s="917"/>
      <c r="O2068" s="917"/>
      <c r="P2068" s="917"/>
      <c r="Q2068" s="917"/>
      <c r="R2068" s="917"/>
      <c r="S2068" s="917"/>
      <c r="T2068" s="917"/>
      <c r="U2068" s="918"/>
      <c r="V2068" s="916"/>
      <c r="W2068" s="917"/>
      <c r="X2068" s="917"/>
      <c r="Y2068" s="917"/>
      <c r="Z2068" s="917"/>
      <c r="AA2068" s="917"/>
      <c r="AB2068" s="917"/>
      <c r="AC2068" s="917"/>
      <c r="AD2068" s="917"/>
      <c r="AE2068" s="917"/>
      <c r="AF2068" s="917"/>
      <c r="AG2068" s="917"/>
      <c r="AH2068" s="917"/>
      <c r="AI2068" s="917"/>
      <c r="AJ2068" s="917"/>
      <c r="AK2068" s="917"/>
      <c r="AL2068" s="917"/>
      <c r="AM2068" s="917"/>
      <c r="AN2068" s="917"/>
      <c r="AO2068" s="918"/>
      <c r="AP2068" s="935" t="s">
        <v>992</v>
      </c>
      <c r="AQ2068" s="936"/>
      <c r="AR2068" s="936"/>
      <c r="AS2068" s="937"/>
      <c r="AT2068" s="938"/>
      <c r="AU2068" s="939"/>
      <c r="AV2068" s="939"/>
      <c r="AW2068" s="940"/>
    </row>
    <row r="2069" spans="1:49" ht="14.25" hidden="1" customHeight="1">
      <c r="A2069" s="931"/>
      <c r="B2069" s="916"/>
      <c r="C2069" s="917"/>
      <c r="D2069" s="917"/>
      <c r="E2069" s="917"/>
      <c r="F2069" s="917"/>
      <c r="G2069" s="917"/>
      <c r="H2069" s="917"/>
      <c r="I2069" s="917"/>
      <c r="J2069" s="917"/>
      <c r="K2069" s="917"/>
      <c r="L2069" s="917"/>
      <c r="M2069" s="917"/>
      <c r="N2069" s="917"/>
      <c r="O2069" s="917"/>
      <c r="P2069" s="917"/>
      <c r="Q2069" s="917"/>
      <c r="R2069" s="917"/>
      <c r="S2069" s="917"/>
      <c r="T2069" s="917"/>
      <c r="U2069" s="918"/>
      <c r="V2069" s="916"/>
      <c r="W2069" s="917"/>
      <c r="X2069" s="917"/>
      <c r="Y2069" s="917"/>
      <c r="Z2069" s="917"/>
      <c r="AA2069" s="917"/>
      <c r="AB2069" s="917"/>
      <c r="AC2069" s="917"/>
      <c r="AD2069" s="917"/>
      <c r="AE2069" s="917"/>
      <c r="AF2069" s="917"/>
      <c r="AG2069" s="917"/>
      <c r="AH2069" s="917"/>
      <c r="AI2069" s="917"/>
      <c r="AJ2069" s="917"/>
      <c r="AK2069" s="917"/>
      <c r="AL2069" s="917"/>
      <c r="AM2069" s="917"/>
      <c r="AN2069" s="917"/>
      <c r="AO2069" s="918"/>
      <c r="AP2069" s="935"/>
      <c r="AQ2069" s="936"/>
      <c r="AR2069" s="936"/>
      <c r="AS2069" s="937"/>
      <c r="AT2069" s="941"/>
      <c r="AU2069" s="942"/>
      <c r="AV2069" s="942"/>
      <c r="AW2069" s="943"/>
    </row>
    <row r="2070" spans="1:49" ht="14.25" hidden="1" customHeight="1">
      <c r="A2070" s="931"/>
      <c r="B2070" s="916"/>
      <c r="C2070" s="917"/>
      <c r="D2070" s="917"/>
      <c r="E2070" s="917"/>
      <c r="F2070" s="917"/>
      <c r="G2070" s="917"/>
      <c r="H2070" s="917"/>
      <c r="I2070" s="917"/>
      <c r="J2070" s="917"/>
      <c r="K2070" s="917"/>
      <c r="L2070" s="917"/>
      <c r="M2070" s="917"/>
      <c r="N2070" s="917"/>
      <c r="O2070" s="917"/>
      <c r="P2070" s="917"/>
      <c r="Q2070" s="917"/>
      <c r="R2070" s="917"/>
      <c r="S2070" s="917"/>
      <c r="T2070" s="917"/>
      <c r="U2070" s="918"/>
      <c r="V2070" s="916"/>
      <c r="W2070" s="917"/>
      <c r="X2070" s="917"/>
      <c r="Y2070" s="917"/>
      <c r="Z2070" s="917"/>
      <c r="AA2070" s="917"/>
      <c r="AB2070" s="917"/>
      <c r="AC2070" s="917"/>
      <c r="AD2070" s="917"/>
      <c r="AE2070" s="917"/>
      <c r="AF2070" s="917"/>
      <c r="AG2070" s="917"/>
      <c r="AH2070" s="917"/>
      <c r="AI2070" s="917"/>
      <c r="AJ2070" s="917"/>
      <c r="AK2070" s="917"/>
      <c r="AL2070" s="917"/>
      <c r="AM2070" s="917"/>
      <c r="AN2070" s="917"/>
      <c r="AO2070" s="918"/>
      <c r="AP2070" s="944" t="s">
        <v>993</v>
      </c>
      <c r="AQ2070" s="945"/>
      <c r="AR2070" s="945"/>
      <c r="AS2070" s="945"/>
      <c r="AT2070" s="938"/>
      <c r="AU2070" s="939"/>
      <c r="AV2070" s="939"/>
      <c r="AW2070" s="940"/>
    </row>
    <row r="2071" spans="1:49" ht="14.25" hidden="1" customHeight="1">
      <c r="A2071" s="931"/>
      <c r="B2071" s="916"/>
      <c r="C2071" s="917"/>
      <c r="D2071" s="917"/>
      <c r="E2071" s="917"/>
      <c r="F2071" s="917"/>
      <c r="G2071" s="917"/>
      <c r="H2071" s="917"/>
      <c r="I2071" s="917"/>
      <c r="J2071" s="917"/>
      <c r="K2071" s="917"/>
      <c r="L2071" s="917"/>
      <c r="M2071" s="917"/>
      <c r="N2071" s="917"/>
      <c r="O2071" s="917"/>
      <c r="P2071" s="917"/>
      <c r="Q2071" s="917"/>
      <c r="R2071" s="917"/>
      <c r="S2071" s="917"/>
      <c r="T2071" s="917"/>
      <c r="U2071" s="918"/>
      <c r="V2071" s="916"/>
      <c r="W2071" s="917"/>
      <c r="X2071" s="917"/>
      <c r="Y2071" s="917"/>
      <c r="Z2071" s="917"/>
      <c r="AA2071" s="917"/>
      <c r="AB2071" s="917"/>
      <c r="AC2071" s="917"/>
      <c r="AD2071" s="917"/>
      <c r="AE2071" s="917"/>
      <c r="AF2071" s="917"/>
      <c r="AG2071" s="917"/>
      <c r="AH2071" s="917"/>
      <c r="AI2071" s="917"/>
      <c r="AJ2071" s="917"/>
      <c r="AK2071" s="917"/>
      <c r="AL2071" s="917"/>
      <c r="AM2071" s="917"/>
      <c r="AN2071" s="917"/>
      <c r="AO2071" s="918"/>
      <c r="AP2071" s="944"/>
      <c r="AQ2071" s="945"/>
      <c r="AR2071" s="945"/>
      <c r="AS2071" s="945"/>
      <c r="AT2071" s="941"/>
      <c r="AU2071" s="942"/>
      <c r="AV2071" s="942"/>
      <c r="AW2071" s="943"/>
    </row>
    <row r="2072" spans="1:49" ht="14.25" hidden="1" customHeight="1">
      <c r="A2072" s="931"/>
      <c r="B2072" s="919"/>
      <c r="C2072" s="920"/>
      <c r="D2072" s="920"/>
      <c r="E2072" s="920"/>
      <c r="F2072" s="920"/>
      <c r="G2072" s="920"/>
      <c r="H2072" s="920"/>
      <c r="I2072" s="920"/>
      <c r="J2072" s="920"/>
      <c r="K2072" s="920"/>
      <c r="L2072" s="920"/>
      <c r="M2072" s="920"/>
      <c r="N2072" s="920"/>
      <c r="O2072" s="920"/>
      <c r="P2072" s="920"/>
      <c r="Q2072" s="920"/>
      <c r="R2072" s="920"/>
      <c r="S2072" s="920"/>
      <c r="T2072" s="920"/>
      <c r="U2072" s="921"/>
      <c r="V2072" s="919"/>
      <c r="W2072" s="920"/>
      <c r="X2072" s="920"/>
      <c r="Y2072" s="920"/>
      <c r="Z2072" s="920"/>
      <c r="AA2072" s="920"/>
      <c r="AB2072" s="920"/>
      <c r="AC2072" s="920"/>
      <c r="AD2072" s="920"/>
      <c r="AE2072" s="920"/>
      <c r="AF2072" s="920"/>
      <c r="AG2072" s="920"/>
      <c r="AH2072" s="920"/>
      <c r="AI2072" s="920"/>
      <c r="AJ2072" s="920"/>
      <c r="AK2072" s="920"/>
      <c r="AL2072" s="920"/>
      <c r="AM2072" s="920"/>
      <c r="AN2072" s="920"/>
      <c r="AO2072" s="921"/>
      <c r="AP2072" s="946" t="str">
        <f t="array" aca="1" ref="AP2072" ca="1">IF(RepairsPhotoIdentifier292="","",IF(INDIRECT("PropertyInspectionCatagoryPhoto"&amp;RIGHT("0"&amp;RepairsPhotoIdentifier292,2))="","",INDIRECT("PropertyInspectionCatagoryPhoto"&amp;RIGHT("0"&amp;RepairsPhotoIdentifier292,2))))</f>
        <v/>
      </c>
      <c r="AQ2072" s="962"/>
      <c r="AR2072" s="962"/>
      <c r="AS2072" s="962"/>
      <c r="AT2072" s="962"/>
      <c r="AU2072" s="962"/>
      <c r="AV2072" s="962"/>
      <c r="AW2072" s="963"/>
    </row>
    <row r="2073" spans="1:49" ht="14.25" hidden="1" customHeight="1">
      <c r="A2073" s="931">
        <v>293</v>
      </c>
      <c r="B2073" s="913"/>
      <c r="C2073" s="914"/>
      <c r="D2073" s="914"/>
      <c r="E2073" s="914"/>
      <c r="F2073" s="914"/>
      <c r="G2073" s="914"/>
      <c r="H2073" s="914"/>
      <c r="I2073" s="914"/>
      <c r="J2073" s="914"/>
      <c r="K2073" s="914"/>
      <c r="L2073" s="914"/>
      <c r="M2073" s="914"/>
      <c r="N2073" s="914"/>
      <c r="O2073" s="914"/>
      <c r="P2073" s="914"/>
      <c r="Q2073" s="914"/>
      <c r="R2073" s="914"/>
      <c r="S2073" s="914"/>
      <c r="T2073" s="914"/>
      <c r="U2073" s="915"/>
      <c r="V2073" s="913"/>
      <c r="W2073" s="914"/>
      <c r="X2073" s="914"/>
      <c r="Y2073" s="914"/>
      <c r="Z2073" s="914"/>
      <c r="AA2073" s="914"/>
      <c r="AB2073" s="914"/>
      <c r="AC2073" s="914"/>
      <c r="AD2073" s="914"/>
      <c r="AE2073" s="914"/>
      <c r="AF2073" s="914"/>
      <c r="AG2073" s="914"/>
      <c r="AH2073" s="914"/>
      <c r="AI2073" s="914"/>
      <c r="AJ2073" s="914"/>
      <c r="AK2073" s="914"/>
      <c r="AL2073" s="914"/>
      <c r="AM2073" s="914"/>
      <c r="AN2073" s="914"/>
      <c r="AO2073" s="915"/>
      <c r="AP2073" s="450" t="s">
        <v>990</v>
      </c>
      <c r="AQ2073" s="451"/>
      <c r="AR2073" s="451"/>
      <c r="AS2073" s="452"/>
      <c r="AT2073" s="932"/>
      <c r="AU2073" s="933"/>
      <c r="AV2073" s="933"/>
      <c r="AW2073" s="934"/>
    </row>
    <row r="2074" spans="1:49" ht="14.25" hidden="1" customHeight="1">
      <c r="A2074" s="931"/>
      <c r="B2074" s="916"/>
      <c r="C2074" s="917"/>
      <c r="D2074" s="917"/>
      <c r="E2074" s="917"/>
      <c r="F2074" s="917"/>
      <c r="G2074" s="917"/>
      <c r="H2074" s="917"/>
      <c r="I2074" s="917"/>
      <c r="J2074" s="917"/>
      <c r="K2074" s="917"/>
      <c r="L2074" s="917"/>
      <c r="M2074" s="917"/>
      <c r="N2074" s="917"/>
      <c r="O2074" s="917"/>
      <c r="P2074" s="917"/>
      <c r="Q2074" s="917"/>
      <c r="R2074" s="917"/>
      <c r="S2074" s="917"/>
      <c r="T2074" s="917"/>
      <c r="U2074" s="918"/>
      <c r="V2074" s="916"/>
      <c r="W2074" s="917"/>
      <c r="X2074" s="917"/>
      <c r="Y2074" s="917"/>
      <c r="Z2074" s="917"/>
      <c r="AA2074" s="917"/>
      <c r="AB2074" s="917"/>
      <c r="AC2074" s="917"/>
      <c r="AD2074" s="917"/>
      <c r="AE2074" s="917"/>
      <c r="AF2074" s="917"/>
      <c r="AG2074" s="917"/>
      <c r="AH2074" s="917"/>
      <c r="AI2074" s="917"/>
      <c r="AJ2074" s="917"/>
      <c r="AK2074" s="917"/>
      <c r="AL2074" s="917"/>
      <c r="AM2074" s="917"/>
      <c r="AN2074" s="917"/>
      <c r="AO2074" s="918"/>
      <c r="AP2074" s="453" t="s">
        <v>994</v>
      </c>
      <c r="AQ2074" s="262"/>
      <c r="AR2074" s="262"/>
      <c r="AS2074" s="262"/>
      <c r="AT2074" s="910"/>
      <c r="AU2074" s="911"/>
      <c r="AV2074" s="911"/>
      <c r="AW2074" s="912"/>
    </row>
    <row r="2075" spans="1:49" ht="14.25" hidden="1" customHeight="1">
      <c r="A2075" s="931"/>
      <c r="B2075" s="916"/>
      <c r="C2075" s="917"/>
      <c r="D2075" s="917"/>
      <c r="E2075" s="917"/>
      <c r="F2075" s="917"/>
      <c r="G2075" s="917"/>
      <c r="H2075" s="917"/>
      <c r="I2075" s="917"/>
      <c r="J2075" s="917"/>
      <c r="K2075" s="917"/>
      <c r="L2075" s="917"/>
      <c r="M2075" s="917"/>
      <c r="N2075" s="917"/>
      <c r="O2075" s="917"/>
      <c r="P2075" s="917"/>
      <c r="Q2075" s="917"/>
      <c r="R2075" s="917"/>
      <c r="S2075" s="917"/>
      <c r="T2075" s="917"/>
      <c r="U2075" s="918"/>
      <c r="V2075" s="916"/>
      <c r="W2075" s="917"/>
      <c r="X2075" s="917"/>
      <c r="Y2075" s="917"/>
      <c r="Z2075" s="917"/>
      <c r="AA2075" s="917"/>
      <c r="AB2075" s="917"/>
      <c r="AC2075" s="917"/>
      <c r="AD2075" s="917"/>
      <c r="AE2075" s="917"/>
      <c r="AF2075" s="917"/>
      <c r="AG2075" s="917"/>
      <c r="AH2075" s="917"/>
      <c r="AI2075" s="917"/>
      <c r="AJ2075" s="917"/>
      <c r="AK2075" s="917"/>
      <c r="AL2075" s="917"/>
      <c r="AM2075" s="917"/>
      <c r="AN2075" s="917"/>
      <c r="AO2075" s="918"/>
      <c r="AP2075" s="935" t="s">
        <v>992</v>
      </c>
      <c r="AQ2075" s="936"/>
      <c r="AR2075" s="936"/>
      <c r="AS2075" s="937"/>
      <c r="AT2075" s="938"/>
      <c r="AU2075" s="939"/>
      <c r="AV2075" s="939"/>
      <c r="AW2075" s="940"/>
    </row>
    <row r="2076" spans="1:49" ht="14.25" hidden="1" customHeight="1">
      <c r="A2076" s="931"/>
      <c r="B2076" s="916"/>
      <c r="C2076" s="917"/>
      <c r="D2076" s="917"/>
      <c r="E2076" s="917"/>
      <c r="F2076" s="917"/>
      <c r="G2076" s="917"/>
      <c r="H2076" s="917"/>
      <c r="I2076" s="917"/>
      <c r="J2076" s="917"/>
      <c r="K2076" s="917"/>
      <c r="L2076" s="917"/>
      <c r="M2076" s="917"/>
      <c r="N2076" s="917"/>
      <c r="O2076" s="917"/>
      <c r="P2076" s="917"/>
      <c r="Q2076" s="917"/>
      <c r="R2076" s="917"/>
      <c r="S2076" s="917"/>
      <c r="T2076" s="917"/>
      <c r="U2076" s="918"/>
      <c r="V2076" s="916"/>
      <c r="W2076" s="917"/>
      <c r="X2076" s="917"/>
      <c r="Y2076" s="917"/>
      <c r="Z2076" s="917"/>
      <c r="AA2076" s="917"/>
      <c r="AB2076" s="917"/>
      <c r="AC2076" s="917"/>
      <c r="AD2076" s="917"/>
      <c r="AE2076" s="917"/>
      <c r="AF2076" s="917"/>
      <c r="AG2076" s="917"/>
      <c r="AH2076" s="917"/>
      <c r="AI2076" s="917"/>
      <c r="AJ2076" s="917"/>
      <c r="AK2076" s="917"/>
      <c r="AL2076" s="917"/>
      <c r="AM2076" s="917"/>
      <c r="AN2076" s="917"/>
      <c r="AO2076" s="918"/>
      <c r="AP2076" s="935"/>
      <c r="AQ2076" s="936"/>
      <c r="AR2076" s="936"/>
      <c r="AS2076" s="937"/>
      <c r="AT2076" s="941"/>
      <c r="AU2076" s="942"/>
      <c r="AV2076" s="942"/>
      <c r="AW2076" s="943"/>
    </row>
    <row r="2077" spans="1:49" ht="14.25" hidden="1" customHeight="1">
      <c r="A2077" s="931"/>
      <c r="B2077" s="916"/>
      <c r="C2077" s="917"/>
      <c r="D2077" s="917"/>
      <c r="E2077" s="917"/>
      <c r="F2077" s="917"/>
      <c r="G2077" s="917"/>
      <c r="H2077" s="917"/>
      <c r="I2077" s="917"/>
      <c r="J2077" s="917"/>
      <c r="K2077" s="917"/>
      <c r="L2077" s="917"/>
      <c r="M2077" s="917"/>
      <c r="N2077" s="917"/>
      <c r="O2077" s="917"/>
      <c r="P2077" s="917"/>
      <c r="Q2077" s="917"/>
      <c r="R2077" s="917"/>
      <c r="S2077" s="917"/>
      <c r="T2077" s="917"/>
      <c r="U2077" s="918"/>
      <c r="V2077" s="916"/>
      <c r="W2077" s="917"/>
      <c r="X2077" s="917"/>
      <c r="Y2077" s="917"/>
      <c r="Z2077" s="917"/>
      <c r="AA2077" s="917"/>
      <c r="AB2077" s="917"/>
      <c r="AC2077" s="917"/>
      <c r="AD2077" s="917"/>
      <c r="AE2077" s="917"/>
      <c r="AF2077" s="917"/>
      <c r="AG2077" s="917"/>
      <c r="AH2077" s="917"/>
      <c r="AI2077" s="917"/>
      <c r="AJ2077" s="917"/>
      <c r="AK2077" s="917"/>
      <c r="AL2077" s="917"/>
      <c r="AM2077" s="917"/>
      <c r="AN2077" s="917"/>
      <c r="AO2077" s="918"/>
      <c r="AP2077" s="944" t="s">
        <v>993</v>
      </c>
      <c r="AQ2077" s="945"/>
      <c r="AR2077" s="945"/>
      <c r="AS2077" s="945"/>
      <c r="AT2077" s="938"/>
      <c r="AU2077" s="939"/>
      <c r="AV2077" s="939"/>
      <c r="AW2077" s="940"/>
    </row>
    <row r="2078" spans="1:49" ht="14.25" hidden="1" customHeight="1">
      <c r="A2078" s="931"/>
      <c r="B2078" s="916"/>
      <c r="C2078" s="917"/>
      <c r="D2078" s="917"/>
      <c r="E2078" s="917"/>
      <c r="F2078" s="917"/>
      <c r="G2078" s="917"/>
      <c r="H2078" s="917"/>
      <c r="I2078" s="917"/>
      <c r="J2078" s="917"/>
      <c r="K2078" s="917"/>
      <c r="L2078" s="917"/>
      <c r="M2078" s="917"/>
      <c r="N2078" s="917"/>
      <c r="O2078" s="917"/>
      <c r="P2078" s="917"/>
      <c r="Q2078" s="917"/>
      <c r="R2078" s="917"/>
      <c r="S2078" s="917"/>
      <c r="T2078" s="917"/>
      <c r="U2078" s="918"/>
      <c r="V2078" s="916"/>
      <c r="W2078" s="917"/>
      <c r="X2078" s="917"/>
      <c r="Y2078" s="917"/>
      <c r="Z2078" s="917"/>
      <c r="AA2078" s="917"/>
      <c r="AB2078" s="917"/>
      <c r="AC2078" s="917"/>
      <c r="AD2078" s="917"/>
      <c r="AE2078" s="917"/>
      <c r="AF2078" s="917"/>
      <c r="AG2078" s="917"/>
      <c r="AH2078" s="917"/>
      <c r="AI2078" s="917"/>
      <c r="AJ2078" s="917"/>
      <c r="AK2078" s="917"/>
      <c r="AL2078" s="917"/>
      <c r="AM2078" s="917"/>
      <c r="AN2078" s="917"/>
      <c r="AO2078" s="918"/>
      <c r="AP2078" s="944"/>
      <c r="AQ2078" s="945"/>
      <c r="AR2078" s="945"/>
      <c r="AS2078" s="945"/>
      <c r="AT2078" s="941"/>
      <c r="AU2078" s="942"/>
      <c r="AV2078" s="942"/>
      <c r="AW2078" s="943"/>
    </row>
    <row r="2079" spans="1:49" ht="14.25" hidden="1" customHeight="1">
      <c r="A2079" s="931"/>
      <c r="B2079" s="919"/>
      <c r="C2079" s="920"/>
      <c r="D2079" s="920"/>
      <c r="E2079" s="920"/>
      <c r="F2079" s="920"/>
      <c r="G2079" s="920"/>
      <c r="H2079" s="920"/>
      <c r="I2079" s="920"/>
      <c r="J2079" s="920"/>
      <c r="K2079" s="920"/>
      <c r="L2079" s="920"/>
      <c r="M2079" s="920"/>
      <c r="N2079" s="920"/>
      <c r="O2079" s="920"/>
      <c r="P2079" s="920"/>
      <c r="Q2079" s="920"/>
      <c r="R2079" s="920"/>
      <c r="S2079" s="920"/>
      <c r="T2079" s="920"/>
      <c r="U2079" s="921"/>
      <c r="V2079" s="919"/>
      <c r="W2079" s="920"/>
      <c r="X2079" s="920"/>
      <c r="Y2079" s="920"/>
      <c r="Z2079" s="920"/>
      <c r="AA2079" s="920"/>
      <c r="AB2079" s="920"/>
      <c r="AC2079" s="920"/>
      <c r="AD2079" s="920"/>
      <c r="AE2079" s="920"/>
      <c r="AF2079" s="920"/>
      <c r="AG2079" s="920"/>
      <c r="AH2079" s="920"/>
      <c r="AI2079" s="920"/>
      <c r="AJ2079" s="920"/>
      <c r="AK2079" s="920"/>
      <c r="AL2079" s="920"/>
      <c r="AM2079" s="920"/>
      <c r="AN2079" s="920"/>
      <c r="AO2079" s="921"/>
      <c r="AP2079" s="946" t="str">
        <f t="array" aca="1" ref="AP2079" ca="1">IF(RepairsPhotoIdentifier293="","",IF(INDIRECT("PropertyInspectionCatagoryPhoto"&amp;RIGHT("0"&amp;RepairsPhotoIdentifier293,2))="","",INDIRECT("PropertyInspectionCatagoryPhoto"&amp;RIGHT("0"&amp;RepairsPhotoIdentifier293,2))))</f>
        <v/>
      </c>
      <c r="AQ2079" s="962"/>
      <c r="AR2079" s="962"/>
      <c r="AS2079" s="962"/>
      <c r="AT2079" s="962"/>
      <c r="AU2079" s="962"/>
      <c r="AV2079" s="962"/>
      <c r="AW2079" s="963"/>
    </row>
    <row r="2080" spans="1:49" ht="14.25" hidden="1" customHeight="1">
      <c r="A2080" s="931">
        <v>294</v>
      </c>
      <c r="B2080" s="913"/>
      <c r="C2080" s="914"/>
      <c r="D2080" s="914"/>
      <c r="E2080" s="914"/>
      <c r="F2080" s="914"/>
      <c r="G2080" s="914"/>
      <c r="H2080" s="914"/>
      <c r="I2080" s="914"/>
      <c r="J2080" s="914"/>
      <c r="K2080" s="914"/>
      <c r="L2080" s="914"/>
      <c r="M2080" s="914"/>
      <c r="N2080" s="914"/>
      <c r="O2080" s="914"/>
      <c r="P2080" s="914"/>
      <c r="Q2080" s="914"/>
      <c r="R2080" s="914"/>
      <c r="S2080" s="914"/>
      <c r="T2080" s="914"/>
      <c r="U2080" s="915"/>
      <c r="V2080" s="913"/>
      <c r="W2080" s="914"/>
      <c r="X2080" s="914"/>
      <c r="Y2080" s="914"/>
      <c r="Z2080" s="914"/>
      <c r="AA2080" s="914"/>
      <c r="AB2080" s="914"/>
      <c r="AC2080" s="914"/>
      <c r="AD2080" s="914"/>
      <c r="AE2080" s="914"/>
      <c r="AF2080" s="914"/>
      <c r="AG2080" s="914"/>
      <c r="AH2080" s="914"/>
      <c r="AI2080" s="914"/>
      <c r="AJ2080" s="914"/>
      <c r="AK2080" s="914"/>
      <c r="AL2080" s="914"/>
      <c r="AM2080" s="914"/>
      <c r="AN2080" s="914"/>
      <c r="AO2080" s="915"/>
      <c r="AP2080" s="450" t="s">
        <v>990</v>
      </c>
      <c r="AQ2080" s="451"/>
      <c r="AR2080" s="451"/>
      <c r="AS2080" s="452"/>
      <c r="AT2080" s="932"/>
      <c r="AU2080" s="933"/>
      <c r="AV2080" s="933"/>
      <c r="AW2080" s="934"/>
    </row>
    <row r="2081" spans="1:49" ht="14.25" hidden="1" customHeight="1">
      <c r="A2081" s="931"/>
      <c r="B2081" s="916"/>
      <c r="C2081" s="917"/>
      <c r="D2081" s="917"/>
      <c r="E2081" s="917"/>
      <c r="F2081" s="917"/>
      <c r="G2081" s="917"/>
      <c r="H2081" s="917"/>
      <c r="I2081" s="917"/>
      <c r="J2081" s="917"/>
      <c r="K2081" s="917"/>
      <c r="L2081" s="917"/>
      <c r="M2081" s="917"/>
      <c r="N2081" s="917"/>
      <c r="O2081" s="917"/>
      <c r="P2081" s="917"/>
      <c r="Q2081" s="917"/>
      <c r="R2081" s="917"/>
      <c r="S2081" s="917"/>
      <c r="T2081" s="917"/>
      <c r="U2081" s="918"/>
      <c r="V2081" s="916"/>
      <c r="W2081" s="917"/>
      <c r="X2081" s="917"/>
      <c r="Y2081" s="917"/>
      <c r="Z2081" s="917"/>
      <c r="AA2081" s="917"/>
      <c r="AB2081" s="917"/>
      <c r="AC2081" s="917"/>
      <c r="AD2081" s="917"/>
      <c r="AE2081" s="917"/>
      <c r="AF2081" s="917"/>
      <c r="AG2081" s="917"/>
      <c r="AH2081" s="917"/>
      <c r="AI2081" s="917"/>
      <c r="AJ2081" s="917"/>
      <c r="AK2081" s="917"/>
      <c r="AL2081" s="917"/>
      <c r="AM2081" s="917"/>
      <c r="AN2081" s="917"/>
      <c r="AO2081" s="918"/>
      <c r="AP2081" s="453" t="s">
        <v>991</v>
      </c>
      <c r="AQ2081" s="262"/>
      <c r="AR2081" s="262"/>
      <c r="AS2081" s="262"/>
      <c r="AT2081" s="910"/>
      <c r="AU2081" s="911"/>
      <c r="AV2081" s="911"/>
      <c r="AW2081" s="912"/>
    </row>
    <row r="2082" spans="1:49" ht="14.25" hidden="1" customHeight="1">
      <c r="A2082" s="931"/>
      <c r="B2082" s="916"/>
      <c r="C2082" s="917"/>
      <c r="D2082" s="917"/>
      <c r="E2082" s="917"/>
      <c r="F2082" s="917"/>
      <c r="G2082" s="917"/>
      <c r="H2082" s="917"/>
      <c r="I2082" s="917"/>
      <c r="J2082" s="917"/>
      <c r="K2082" s="917"/>
      <c r="L2082" s="917"/>
      <c r="M2082" s="917"/>
      <c r="N2082" s="917"/>
      <c r="O2082" s="917"/>
      <c r="P2082" s="917"/>
      <c r="Q2082" s="917"/>
      <c r="R2082" s="917"/>
      <c r="S2082" s="917"/>
      <c r="T2082" s="917"/>
      <c r="U2082" s="918"/>
      <c r="V2082" s="916"/>
      <c r="W2082" s="917"/>
      <c r="X2082" s="917"/>
      <c r="Y2082" s="917"/>
      <c r="Z2082" s="917"/>
      <c r="AA2082" s="917"/>
      <c r="AB2082" s="917"/>
      <c r="AC2082" s="917"/>
      <c r="AD2082" s="917"/>
      <c r="AE2082" s="917"/>
      <c r="AF2082" s="917"/>
      <c r="AG2082" s="917"/>
      <c r="AH2082" s="917"/>
      <c r="AI2082" s="917"/>
      <c r="AJ2082" s="917"/>
      <c r="AK2082" s="917"/>
      <c r="AL2082" s="917"/>
      <c r="AM2082" s="917"/>
      <c r="AN2082" s="917"/>
      <c r="AO2082" s="918"/>
      <c r="AP2082" s="935" t="s">
        <v>992</v>
      </c>
      <c r="AQ2082" s="936"/>
      <c r="AR2082" s="936"/>
      <c r="AS2082" s="937"/>
      <c r="AT2082" s="938"/>
      <c r="AU2082" s="939"/>
      <c r="AV2082" s="939"/>
      <c r="AW2082" s="940"/>
    </row>
    <row r="2083" spans="1:49" ht="14.25" hidden="1" customHeight="1">
      <c r="A2083" s="931"/>
      <c r="B2083" s="916"/>
      <c r="C2083" s="917"/>
      <c r="D2083" s="917"/>
      <c r="E2083" s="917"/>
      <c r="F2083" s="917"/>
      <c r="G2083" s="917"/>
      <c r="H2083" s="917"/>
      <c r="I2083" s="917"/>
      <c r="J2083" s="917"/>
      <c r="K2083" s="917"/>
      <c r="L2083" s="917"/>
      <c r="M2083" s="917"/>
      <c r="N2083" s="917"/>
      <c r="O2083" s="917"/>
      <c r="P2083" s="917"/>
      <c r="Q2083" s="917"/>
      <c r="R2083" s="917"/>
      <c r="S2083" s="917"/>
      <c r="T2083" s="917"/>
      <c r="U2083" s="918"/>
      <c r="V2083" s="916"/>
      <c r="W2083" s="917"/>
      <c r="X2083" s="917"/>
      <c r="Y2083" s="917"/>
      <c r="Z2083" s="917"/>
      <c r="AA2083" s="917"/>
      <c r="AB2083" s="917"/>
      <c r="AC2083" s="917"/>
      <c r="AD2083" s="917"/>
      <c r="AE2083" s="917"/>
      <c r="AF2083" s="917"/>
      <c r="AG2083" s="917"/>
      <c r="AH2083" s="917"/>
      <c r="AI2083" s="917"/>
      <c r="AJ2083" s="917"/>
      <c r="AK2083" s="917"/>
      <c r="AL2083" s="917"/>
      <c r="AM2083" s="917"/>
      <c r="AN2083" s="917"/>
      <c r="AO2083" s="918"/>
      <c r="AP2083" s="935"/>
      <c r="AQ2083" s="936"/>
      <c r="AR2083" s="936"/>
      <c r="AS2083" s="937"/>
      <c r="AT2083" s="941"/>
      <c r="AU2083" s="942"/>
      <c r="AV2083" s="942"/>
      <c r="AW2083" s="943"/>
    </row>
    <row r="2084" spans="1:49" ht="14.25" hidden="1" customHeight="1">
      <c r="A2084" s="931"/>
      <c r="B2084" s="916"/>
      <c r="C2084" s="917"/>
      <c r="D2084" s="917"/>
      <c r="E2084" s="917"/>
      <c r="F2084" s="917"/>
      <c r="G2084" s="917"/>
      <c r="H2084" s="917"/>
      <c r="I2084" s="917"/>
      <c r="J2084" s="917"/>
      <c r="K2084" s="917"/>
      <c r="L2084" s="917"/>
      <c r="M2084" s="917"/>
      <c r="N2084" s="917"/>
      <c r="O2084" s="917"/>
      <c r="P2084" s="917"/>
      <c r="Q2084" s="917"/>
      <c r="R2084" s="917"/>
      <c r="S2084" s="917"/>
      <c r="T2084" s="917"/>
      <c r="U2084" s="918"/>
      <c r="V2084" s="916"/>
      <c r="W2084" s="917"/>
      <c r="X2084" s="917"/>
      <c r="Y2084" s="917"/>
      <c r="Z2084" s="917"/>
      <c r="AA2084" s="917"/>
      <c r="AB2084" s="917"/>
      <c r="AC2084" s="917"/>
      <c r="AD2084" s="917"/>
      <c r="AE2084" s="917"/>
      <c r="AF2084" s="917"/>
      <c r="AG2084" s="917"/>
      <c r="AH2084" s="917"/>
      <c r="AI2084" s="917"/>
      <c r="AJ2084" s="917"/>
      <c r="AK2084" s="917"/>
      <c r="AL2084" s="917"/>
      <c r="AM2084" s="917"/>
      <c r="AN2084" s="917"/>
      <c r="AO2084" s="918"/>
      <c r="AP2084" s="944" t="s">
        <v>993</v>
      </c>
      <c r="AQ2084" s="945"/>
      <c r="AR2084" s="945"/>
      <c r="AS2084" s="945"/>
      <c r="AT2084" s="938"/>
      <c r="AU2084" s="939"/>
      <c r="AV2084" s="939"/>
      <c r="AW2084" s="940"/>
    </row>
    <row r="2085" spans="1:49" ht="14.25" hidden="1" customHeight="1">
      <c r="A2085" s="931"/>
      <c r="B2085" s="916"/>
      <c r="C2085" s="917"/>
      <c r="D2085" s="917"/>
      <c r="E2085" s="917"/>
      <c r="F2085" s="917"/>
      <c r="G2085" s="917"/>
      <c r="H2085" s="917"/>
      <c r="I2085" s="917"/>
      <c r="J2085" s="917"/>
      <c r="K2085" s="917"/>
      <c r="L2085" s="917"/>
      <c r="M2085" s="917"/>
      <c r="N2085" s="917"/>
      <c r="O2085" s="917"/>
      <c r="P2085" s="917"/>
      <c r="Q2085" s="917"/>
      <c r="R2085" s="917"/>
      <c r="S2085" s="917"/>
      <c r="T2085" s="917"/>
      <c r="U2085" s="918"/>
      <c r="V2085" s="916"/>
      <c r="W2085" s="917"/>
      <c r="X2085" s="917"/>
      <c r="Y2085" s="917"/>
      <c r="Z2085" s="917"/>
      <c r="AA2085" s="917"/>
      <c r="AB2085" s="917"/>
      <c r="AC2085" s="917"/>
      <c r="AD2085" s="917"/>
      <c r="AE2085" s="917"/>
      <c r="AF2085" s="917"/>
      <c r="AG2085" s="917"/>
      <c r="AH2085" s="917"/>
      <c r="AI2085" s="917"/>
      <c r="AJ2085" s="917"/>
      <c r="AK2085" s="917"/>
      <c r="AL2085" s="917"/>
      <c r="AM2085" s="917"/>
      <c r="AN2085" s="917"/>
      <c r="AO2085" s="918"/>
      <c r="AP2085" s="944"/>
      <c r="AQ2085" s="945"/>
      <c r="AR2085" s="945"/>
      <c r="AS2085" s="945"/>
      <c r="AT2085" s="941"/>
      <c r="AU2085" s="942"/>
      <c r="AV2085" s="942"/>
      <c r="AW2085" s="943"/>
    </row>
    <row r="2086" spans="1:49" ht="14.25" hidden="1" customHeight="1">
      <c r="A2086" s="931"/>
      <c r="B2086" s="919"/>
      <c r="C2086" s="920"/>
      <c r="D2086" s="920"/>
      <c r="E2086" s="920"/>
      <c r="F2086" s="920"/>
      <c r="G2086" s="920"/>
      <c r="H2086" s="920"/>
      <c r="I2086" s="920"/>
      <c r="J2086" s="920"/>
      <c r="K2086" s="920"/>
      <c r="L2086" s="920"/>
      <c r="M2086" s="920"/>
      <c r="N2086" s="920"/>
      <c r="O2086" s="920"/>
      <c r="P2086" s="920"/>
      <c r="Q2086" s="920"/>
      <c r="R2086" s="920"/>
      <c r="S2086" s="920"/>
      <c r="T2086" s="920"/>
      <c r="U2086" s="921"/>
      <c r="V2086" s="919"/>
      <c r="W2086" s="920"/>
      <c r="X2086" s="920"/>
      <c r="Y2086" s="920"/>
      <c r="Z2086" s="920"/>
      <c r="AA2086" s="920"/>
      <c r="AB2086" s="920"/>
      <c r="AC2086" s="920"/>
      <c r="AD2086" s="920"/>
      <c r="AE2086" s="920"/>
      <c r="AF2086" s="920"/>
      <c r="AG2086" s="920"/>
      <c r="AH2086" s="920"/>
      <c r="AI2086" s="920"/>
      <c r="AJ2086" s="920"/>
      <c r="AK2086" s="920"/>
      <c r="AL2086" s="920"/>
      <c r="AM2086" s="920"/>
      <c r="AN2086" s="920"/>
      <c r="AO2086" s="921"/>
      <c r="AP2086" s="946" t="str">
        <f t="array" aca="1" ref="AP2086" ca="1">IF(RepairsPhotoIdentifier294="","",IF(INDIRECT("PropertyInspectionCatagoryPhoto"&amp;RIGHT("0"&amp;RepairsPhotoIdentifier294,2))="","",INDIRECT("PropertyInspectionCatagoryPhoto"&amp;RIGHT("0"&amp;RepairsPhotoIdentifier294,2))))</f>
        <v/>
      </c>
      <c r="AQ2086" s="962"/>
      <c r="AR2086" s="962"/>
      <c r="AS2086" s="962"/>
      <c r="AT2086" s="962"/>
      <c r="AU2086" s="962"/>
      <c r="AV2086" s="962"/>
      <c r="AW2086" s="963"/>
    </row>
    <row r="2087" spans="1:49" ht="14.25" hidden="1" customHeight="1">
      <c r="A2087" s="931">
        <v>295</v>
      </c>
      <c r="B2087" s="913"/>
      <c r="C2087" s="914"/>
      <c r="D2087" s="914"/>
      <c r="E2087" s="914"/>
      <c r="F2087" s="914"/>
      <c r="G2087" s="914"/>
      <c r="H2087" s="914"/>
      <c r="I2087" s="914"/>
      <c r="J2087" s="914"/>
      <c r="K2087" s="914"/>
      <c r="L2087" s="914"/>
      <c r="M2087" s="914"/>
      <c r="N2087" s="914"/>
      <c r="O2087" s="914"/>
      <c r="P2087" s="914"/>
      <c r="Q2087" s="914"/>
      <c r="R2087" s="914"/>
      <c r="S2087" s="914"/>
      <c r="T2087" s="914"/>
      <c r="U2087" s="915"/>
      <c r="V2087" s="913"/>
      <c r="W2087" s="914"/>
      <c r="X2087" s="914"/>
      <c r="Y2087" s="914"/>
      <c r="Z2087" s="914"/>
      <c r="AA2087" s="914"/>
      <c r="AB2087" s="914"/>
      <c r="AC2087" s="914"/>
      <c r="AD2087" s="914"/>
      <c r="AE2087" s="914"/>
      <c r="AF2087" s="914"/>
      <c r="AG2087" s="914"/>
      <c r="AH2087" s="914"/>
      <c r="AI2087" s="914"/>
      <c r="AJ2087" s="914"/>
      <c r="AK2087" s="914"/>
      <c r="AL2087" s="914"/>
      <c r="AM2087" s="914"/>
      <c r="AN2087" s="914"/>
      <c r="AO2087" s="915"/>
      <c r="AP2087" s="450" t="s">
        <v>990</v>
      </c>
      <c r="AQ2087" s="451"/>
      <c r="AR2087" s="451"/>
      <c r="AS2087" s="452"/>
      <c r="AT2087" s="932"/>
      <c r="AU2087" s="933"/>
      <c r="AV2087" s="933"/>
      <c r="AW2087" s="934"/>
    </row>
    <row r="2088" spans="1:49" ht="14.25" hidden="1" customHeight="1">
      <c r="A2088" s="931"/>
      <c r="B2088" s="916"/>
      <c r="C2088" s="917"/>
      <c r="D2088" s="917"/>
      <c r="E2088" s="917"/>
      <c r="F2088" s="917"/>
      <c r="G2088" s="917"/>
      <c r="H2088" s="917"/>
      <c r="I2088" s="917"/>
      <c r="J2088" s="917"/>
      <c r="K2088" s="917"/>
      <c r="L2088" s="917"/>
      <c r="M2088" s="917"/>
      <c r="N2088" s="917"/>
      <c r="O2088" s="917"/>
      <c r="P2088" s="917"/>
      <c r="Q2088" s="917"/>
      <c r="R2088" s="917"/>
      <c r="S2088" s="917"/>
      <c r="T2088" s="917"/>
      <c r="U2088" s="918"/>
      <c r="V2088" s="916"/>
      <c r="W2088" s="917"/>
      <c r="X2088" s="917"/>
      <c r="Y2088" s="917"/>
      <c r="Z2088" s="917"/>
      <c r="AA2088" s="917"/>
      <c r="AB2088" s="917"/>
      <c r="AC2088" s="917"/>
      <c r="AD2088" s="917"/>
      <c r="AE2088" s="917"/>
      <c r="AF2088" s="917"/>
      <c r="AG2088" s="917"/>
      <c r="AH2088" s="917"/>
      <c r="AI2088" s="917"/>
      <c r="AJ2088" s="917"/>
      <c r="AK2088" s="917"/>
      <c r="AL2088" s="917"/>
      <c r="AM2088" s="917"/>
      <c r="AN2088" s="917"/>
      <c r="AO2088" s="918"/>
      <c r="AP2088" s="453" t="s">
        <v>994</v>
      </c>
      <c r="AQ2088" s="262"/>
      <c r="AR2088" s="262"/>
      <c r="AS2088" s="262"/>
      <c r="AT2088" s="910"/>
      <c r="AU2088" s="911"/>
      <c r="AV2088" s="911"/>
      <c r="AW2088" s="912"/>
    </row>
    <row r="2089" spans="1:49" ht="14.25" hidden="1" customHeight="1">
      <c r="A2089" s="931"/>
      <c r="B2089" s="916"/>
      <c r="C2089" s="917"/>
      <c r="D2089" s="917"/>
      <c r="E2089" s="917"/>
      <c r="F2089" s="917"/>
      <c r="G2089" s="917"/>
      <c r="H2089" s="917"/>
      <c r="I2089" s="917"/>
      <c r="J2089" s="917"/>
      <c r="K2089" s="917"/>
      <c r="L2089" s="917"/>
      <c r="M2089" s="917"/>
      <c r="N2089" s="917"/>
      <c r="O2089" s="917"/>
      <c r="P2089" s="917"/>
      <c r="Q2089" s="917"/>
      <c r="R2089" s="917"/>
      <c r="S2089" s="917"/>
      <c r="T2089" s="917"/>
      <c r="U2089" s="918"/>
      <c r="V2089" s="916"/>
      <c r="W2089" s="917"/>
      <c r="X2089" s="917"/>
      <c r="Y2089" s="917"/>
      <c r="Z2089" s="917"/>
      <c r="AA2089" s="917"/>
      <c r="AB2089" s="917"/>
      <c r="AC2089" s="917"/>
      <c r="AD2089" s="917"/>
      <c r="AE2089" s="917"/>
      <c r="AF2089" s="917"/>
      <c r="AG2089" s="917"/>
      <c r="AH2089" s="917"/>
      <c r="AI2089" s="917"/>
      <c r="AJ2089" s="917"/>
      <c r="AK2089" s="917"/>
      <c r="AL2089" s="917"/>
      <c r="AM2089" s="917"/>
      <c r="AN2089" s="917"/>
      <c r="AO2089" s="918"/>
      <c r="AP2089" s="935" t="s">
        <v>992</v>
      </c>
      <c r="AQ2089" s="936"/>
      <c r="AR2089" s="936"/>
      <c r="AS2089" s="937"/>
      <c r="AT2089" s="938"/>
      <c r="AU2089" s="939"/>
      <c r="AV2089" s="939"/>
      <c r="AW2089" s="940"/>
    </row>
    <row r="2090" spans="1:49" ht="14.25" hidden="1" customHeight="1">
      <c r="A2090" s="931"/>
      <c r="B2090" s="916"/>
      <c r="C2090" s="917"/>
      <c r="D2090" s="917"/>
      <c r="E2090" s="917"/>
      <c r="F2090" s="917"/>
      <c r="G2090" s="917"/>
      <c r="H2090" s="917"/>
      <c r="I2090" s="917"/>
      <c r="J2090" s="917"/>
      <c r="K2090" s="917"/>
      <c r="L2090" s="917"/>
      <c r="M2090" s="917"/>
      <c r="N2090" s="917"/>
      <c r="O2090" s="917"/>
      <c r="P2090" s="917"/>
      <c r="Q2090" s="917"/>
      <c r="R2090" s="917"/>
      <c r="S2090" s="917"/>
      <c r="T2090" s="917"/>
      <c r="U2090" s="918"/>
      <c r="V2090" s="916"/>
      <c r="W2090" s="917"/>
      <c r="X2090" s="917"/>
      <c r="Y2090" s="917"/>
      <c r="Z2090" s="917"/>
      <c r="AA2090" s="917"/>
      <c r="AB2090" s="917"/>
      <c r="AC2090" s="917"/>
      <c r="AD2090" s="917"/>
      <c r="AE2090" s="917"/>
      <c r="AF2090" s="917"/>
      <c r="AG2090" s="917"/>
      <c r="AH2090" s="917"/>
      <c r="AI2090" s="917"/>
      <c r="AJ2090" s="917"/>
      <c r="AK2090" s="917"/>
      <c r="AL2090" s="917"/>
      <c r="AM2090" s="917"/>
      <c r="AN2090" s="917"/>
      <c r="AO2090" s="918"/>
      <c r="AP2090" s="935"/>
      <c r="AQ2090" s="936"/>
      <c r="AR2090" s="936"/>
      <c r="AS2090" s="937"/>
      <c r="AT2090" s="941"/>
      <c r="AU2090" s="942"/>
      <c r="AV2090" s="942"/>
      <c r="AW2090" s="943"/>
    </row>
    <row r="2091" spans="1:49" ht="14.25" hidden="1" customHeight="1">
      <c r="A2091" s="931"/>
      <c r="B2091" s="916"/>
      <c r="C2091" s="917"/>
      <c r="D2091" s="917"/>
      <c r="E2091" s="917"/>
      <c r="F2091" s="917"/>
      <c r="G2091" s="917"/>
      <c r="H2091" s="917"/>
      <c r="I2091" s="917"/>
      <c r="J2091" s="917"/>
      <c r="K2091" s="917"/>
      <c r="L2091" s="917"/>
      <c r="M2091" s="917"/>
      <c r="N2091" s="917"/>
      <c r="O2091" s="917"/>
      <c r="P2091" s="917"/>
      <c r="Q2091" s="917"/>
      <c r="R2091" s="917"/>
      <c r="S2091" s="917"/>
      <c r="T2091" s="917"/>
      <c r="U2091" s="918"/>
      <c r="V2091" s="916"/>
      <c r="W2091" s="917"/>
      <c r="X2091" s="917"/>
      <c r="Y2091" s="917"/>
      <c r="Z2091" s="917"/>
      <c r="AA2091" s="917"/>
      <c r="AB2091" s="917"/>
      <c r="AC2091" s="917"/>
      <c r="AD2091" s="917"/>
      <c r="AE2091" s="917"/>
      <c r="AF2091" s="917"/>
      <c r="AG2091" s="917"/>
      <c r="AH2091" s="917"/>
      <c r="AI2091" s="917"/>
      <c r="AJ2091" s="917"/>
      <c r="AK2091" s="917"/>
      <c r="AL2091" s="917"/>
      <c r="AM2091" s="917"/>
      <c r="AN2091" s="917"/>
      <c r="AO2091" s="918"/>
      <c r="AP2091" s="944" t="s">
        <v>993</v>
      </c>
      <c r="AQ2091" s="945"/>
      <c r="AR2091" s="945"/>
      <c r="AS2091" s="945"/>
      <c r="AT2091" s="938"/>
      <c r="AU2091" s="939"/>
      <c r="AV2091" s="939"/>
      <c r="AW2091" s="940"/>
    </row>
    <row r="2092" spans="1:49" ht="14.25" hidden="1" customHeight="1">
      <c r="A2092" s="931"/>
      <c r="B2092" s="916"/>
      <c r="C2092" s="917"/>
      <c r="D2092" s="917"/>
      <c r="E2092" s="917"/>
      <c r="F2092" s="917"/>
      <c r="G2092" s="917"/>
      <c r="H2092" s="917"/>
      <c r="I2092" s="917"/>
      <c r="J2092" s="917"/>
      <c r="K2092" s="917"/>
      <c r="L2092" s="917"/>
      <c r="M2092" s="917"/>
      <c r="N2092" s="917"/>
      <c r="O2092" s="917"/>
      <c r="P2092" s="917"/>
      <c r="Q2092" s="917"/>
      <c r="R2092" s="917"/>
      <c r="S2092" s="917"/>
      <c r="T2092" s="917"/>
      <c r="U2092" s="918"/>
      <c r="V2092" s="916"/>
      <c r="W2092" s="917"/>
      <c r="X2092" s="917"/>
      <c r="Y2092" s="917"/>
      <c r="Z2092" s="917"/>
      <c r="AA2092" s="917"/>
      <c r="AB2092" s="917"/>
      <c r="AC2092" s="917"/>
      <c r="AD2092" s="917"/>
      <c r="AE2092" s="917"/>
      <c r="AF2092" s="917"/>
      <c r="AG2092" s="917"/>
      <c r="AH2092" s="917"/>
      <c r="AI2092" s="917"/>
      <c r="AJ2092" s="917"/>
      <c r="AK2092" s="917"/>
      <c r="AL2092" s="917"/>
      <c r="AM2092" s="917"/>
      <c r="AN2092" s="917"/>
      <c r="AO2092" s="918"/>
      <c r="AP2092" s="944"/>
      <c r="AQ2092" s="945"/>
      <c r="AR2092" s="945"/>
      <c r="AS2092" s="945"/>
      <c r="AT2092" s="941"/>
      <c r="AU2092" s="942"/>
      <c r="AV2092" s="942"/>
      <c r="AW2092" s="943"/>
    </row>
    <row r="2093" spans="1:49" ht="14.25" hidden="1" customHeight="1">
      <c r="A2093" s="931"/>
      <c r="B2093" s="919"/>
      <c r="C2093" s="920"/>
      <c r="D2093" s="920"/>
      <c r="E2093" s="920"/>
      <c r="F2093" s="920"/>
      <c r="G2093" s="920"/>
      <c r="H2093" s="920"/>
      <c r="I2093" s="920"/>
      <c r="J2093" s="920"/>
      <c r="K2093" s="920"/>
      <c r="L2093" s="920"/>
      <c r="M2093" s="920"/>
      <c r="N2093" s="920"/>
      <c r="O2093" s="920"/>
      <c r="P2093" s="920"/>
      <c r="Q2093" s="920"/>
      <c r="R2093" s="920"/>
      <c r="S2093" s="920"/>
      <c r="T2093" s="920"/>
      <c r="U2093" s="921"/>
      <c r="V2093" s="919"/>
      <c r="W2093" s="920"/>
      <c r="X2093" s="920"/>
      <c r="Y2093" s="920"/>
      <c r="Z2093" s="920"/>
      <c r="AA2093" s="920"/>
      <c r="AB2093" s="920"/>
      <c r="AC2093" s="920"/>
      <c r="AD2093" s="920"/>
      <c r="AE2093" s="920"/>
      <c r="AF2093" s="920"/>
      <c r="AG2093" s="920"/>
      <c r="AH2093" s="920"/>
      <c r="AI2093" s="920"/>
      <c r="AJ2093" s="920"/>
      <c r="AK2093" s="920"/>
      <c r="AL2093" s="920"/>
      <c r="AM2093" s="920"/>
      <c r="AN2093" s="920"/>
      <c r="AO2093" s="921"/>
      <c r="AP2093" s="946" t="str">
        <f t="array" aca="1" ref="AP2093" ca="1">IF(RepairsPhotoIdentifier295="","",IF(INDIRECT("PropertyInspectionCatagoryPhoto"&amp;RIGHT("0"&amp;RepairsPhotoIdentifier295,2))="","",INDIRECT("PropertyInspectionCatagoryPhoto"&amp;RIGHT("0"&amp;RepairsPhotoIdentifier295,2))))</f>
        <v/>
      </c>
      <c r="AQ2093" s="962"/>
      <c r="AR2093" s="962"/>
      <c r="AS2093" s="962"/>
      <c r="AT2093" s="962"/>
      <c r="AU2093" s="962"/>
      <c r="AV2093" s="962"/>
      <c r="AW2093" s="963"/>
    </row>
    <row r="2094" spans="1:49" ht="14.25" hidden="1" customHeight="1">
      <c r="A2094" s="931">
        <v>296</v>
      </c>
      <c r="B2094" s="913"/>
      <c r="C2094" s="914"/>
      <c r="D2094" s="914"/>
      <c r="E2094" s="914"/>
      <c r="F2094" s="914"/>
      <c r="G2094" s="914"/>
      <c r="H2094" s="914"/>
      <c r="I2094" s="914"/>
      <c r="J2094" s="914"/>
      <c r="K2094" s="914"/>
      <c r="L2094" s="914"/>
      <c r="M2094" s="914"/>
      <c r="N2094" s="914"/>
      <c r="O2094" s="914"/>
      <c r="P2094" s="914"/>
      <c r="Q2094" s="914"/>
      <c r="R2094" s="914"/>
      <c r="S2094" s="914"/>
      <c r="T2094" s="914"/>
      <c r="U2094" s="915"/>
      <c r="V2094" s="913"/>
      <c r="W2094" s="914"/>
      <c r="X2094" s="914"/>
      <c r="Y2094" s="914"/>
      <c r="Z2094" s="914"/>
      <c r="AA2094" s="914"/>
      <c r="AB2094" s="914"/>
      <c r="AC2094" s="914"/>
      <c r="AD2094" s="914"/>
      <c r="AE2094" s="914"/>
      <c r="AF2094" s="914"/>
      <c r="AG2094" s="914"/>
      <c r="AH2094" s="914"/>
      <c r="AI2094" s="914"/>
      <c r="AJ2094" s="914"/>
      <c r="AK2094" s="914"/>
      <c r="AL2094" s="914"/>
      <c r="AM2094" s="914"/>
      <c r="AN2094" s="914"/>
      <c r="AO2094" s="915"/>
      <c r="AP2094" s="450" t="s">
        <v>990</v>
      </c>
      <c r="AQ2094" s="451"/>
      <c r="AR2094" s="451"/>
      <c r="AS2094" s="452"/>
      <c r="AT2094" s="932"/>
      <c r="AU2094" s="933"/>
      <c r="AV2094" s="933"/>
      <c r="AW2094" s="934"/>
    </row>
    <row r="2095" spans="1:49" ht="14.25" hidden="1" customHeight="1">
      <c r="A2095" s="931"/>
      <c r="B2095" s="916"/>
      <c r="C2095" s="917"/>
      <c r="D2095" s="917"/>
      <c r="E2095" s="917"/>
      <c r="F2095" s="917"/>
      <c r="G2095" s="917"/>
      <c r="H2095" s="917"/>
      <c r="I2095" s="917"/>
      <c r="J2095" s="917"/>
      <c r="K2095" s="917"/>
      <c r="L2095" s="917"/>
      <c r="M2095" s="917"/>
      <c r="N2095" s="917"/>
      <c r="O2095" s="917"/>
      <c r="P2095" s="917"/>
      <c r="Q2095" s="917"/>
      <c r="R2095" s="917"/>
      <c r="S2095" s="917"/>
      <c r="T2095" s="917"/>
      <c r="U2095" s="918"/>
      <c r="V2095" s="916"/>
      <c r="W2095" s="917"/>
      <c r="X2095" s="917"/>
      <c r="Y2095" s="917"/>
      <c r="Z2095" s="917"/>
      <c r="AA2095" s="917"/>
      <c r="AB2095" s="917"/>
      <c r="AC2095" s="917"/>
      <c r="AD2095" s="917"/>
      <c r="AE2095" s="917"/>
      <c r="AF2095" s="917"/>
      <c r="AG2095" s="917"/>
      <c r="AH2095" s="917"/>
      <c r="AI2095" s="917"/>
      <c r="AJ2095" s="917"/>
      <c r="AK2095" s="917"/>
      <c r="AL2095" s="917"/>
      <c r="AM2095" s="917"/>
      <c r="AN2095" s="917"/>
      <c r="AO2095" s="918"/>
      <c r="AP2095" s="453" t="s">
        <v>991</v>
      </c>
      <c r="AQ2095" s="262"/>
      <c r="AR2095" s="262"/>
      <c r="AS2095" s="262"/>
      <c r="AT2095" s="910"/>
      <c r="AU2095" s="911"/>
      <c r="AV2095" s="911"/>
      <c r="AW2095" s="912"/>
    </row>
    <row r="2096" spans="1:49" ht="14.25" hidden="1" customHeight="1">
      <c r="A2096" s="931"/>
      <c r="B2096" s="916"/>
      <c r="C2096" s="917"/>
      <c r="D2096" s="917"/>
      <c r="E2096" s="917"/>
      <c r="F2096" s="917"/>
      <c r="G2096" s="917"/>
      <c r="H2096" s="917"/>
      <c r="I2096" s="917"/>
      <c r="J2096" s="917"/>
      <c r="K2096" s="917"/>
      <c r="L2096" s="917"/>
      <c r="M2096" s="917"/>
      <c r="N2096" s="917"/>
      <c r="O2096" s="917"/>
      <c r="P2096" s="917"/>
      <c r="Q2096" s="917"/>
      <c r="R2096" s="917"/>
      <c r="S2096" s="917"/>
      <c r="T2096" s="917"/>
      <c r="U2096" s="918"/>
      <c r="V2096" s="916"/>
      <c r="W2096" s="917"/>
      <c r="X2096" s="917"/>
      <c r="Y2096" s="917"/>
      <c r="Z2096" s="917"/>
      <c r="AA2096" s="917"/>
      <c r="AB2096" s="917"/>
      <c r="AC2096" s="917"/>
      <c r="AD2096" s="917"/>
      <c r="AE2096" s="917"/>
      <c r="AF2096" s="917"/>
      <c r="AG2096" s="917"/>
      <c r="AH2096" s="917"/>
      <c r="AI2096" s="917"/>
      <c r="AJ2096" s="917"/>
      <c r="AK2096" s="917"/>
      <c r="AL2096" s="917"/>
      <c r="AM2096" s="917"/>
      <c r="AN2096" s="917"/>
      <c r="AO2096" s="918"/>
      <c r="AP2096" s="935" t="s">
        <v>992</v>
      </c>
      <c r="AQ2096" s="936"/>
      <c r="AR2096" s="936"/>
      <c r="AS2096" s="937"/>
      <c r="AT2096" s="938"/>
      <c r="AU2096" s="939"/>
      <c r="AV2096" s="939"/>
      <c r="AW2096" s="940"/>
    </row>
    <row r="2097" spans="1:49" ht="14.25" hidden="1" customHeight="1">
      <c r="A2097" s="931"/>
      <c r="B2097" s="916"/>
      <c r="C2097" s="917"/>
      <c r="D2097" s="917"/>
      <c r="E2097" s="917"/>
      <c r="F2097" s="917"/>
      <c r="G2097" s="917"/>
      <c r="H2097" s="917"/>
      <c r="I2097" s="917"/>
      <c r="J2097" s="917"/>
      <c r="K2097" s="917"/>
      <c r="L2097" s="917"/>
      <c r="M2097" s="917"/>
      <c r="N2097" s="917"/>
      <c r="O2097" s="917"/>
      <c r="P2097" s="917"/>
      <c r="Q2097" s="917"/>
      <c r="R2097" s="917"/>
      <c r="S2097" s="917"/>
      <c r="T2097" s="917"/>
      <c r="U2097" s="918"/>
      <c r="V2097" s="916"/>
      <c r="W2097" s="917"/>
      <c r="X2097" s="917"/>
      <c r="Y2097" s="917"/>
      <c r="Z2097" s="917"/>
      <c r="AA2097" s="917"/>
      <c r="AB2097" s="917"/>
      <c r="AC2097" s="917"/>
      <c r="AD2097" s="917"/>
      <c r="AE2097" s="917"/>
      <c r="AF2097" s="917"/>
      <c r="AG2097" s="917"/>
      <c r="AH2097" s="917"/>
      <c r="AI2097" s="917"/>
      <c r="AJ2097" s="917"/>
      <c r="AK2097" s="917"/>
      <c r="AL2097" s="917"/>
      <c r="AM2097" s="917"/>
      <c r="AN2097" s="917"/>
      <c r="AO2097" s="918"/>
      <c r="AP2097" s="935"/>
      <c r="AQ2097" s="936"/>
      <c r="AR2097" s="936"/>
      <c r="AS2097" s="937"/>
      <c r="AT2097" s="941"/>
      <c r="AU2097" s="942"/>
      <c r="AV2097" s="942"/>
      <c r="AW2097" s="943"/>
    </row>
    <row r="2098" spans="1:49" ht="14.25" hidden="1" customHeight="1">
      <c r="A2098" s="931"/>
      <c r="B2098" s="916"/>
      <c r="C2098" s="917"/>
      <c r="D2098" s="917"/>
      <c r="E2098" s="917"/>
      <c r="F2098" s="917"/>
      <c r="G2098" s="917"/>
      <c r="H2098" s="917"/>
      <c r="I2098" s="917"/>
      <c r="J2098" s="917"/>
      <c r="K2098" s="917"/>
      <c r="L2098" s="917"/>
      <c r="M2098" s="917"/>
      <c r="N2098" s="917"/>
      <c r="O2098" s="917"/>
      <c r="P2098" s="917"/>
      <c r="Q2098" s="917"/>
      <c r="R2098" s="917"/>
      <c r="S2098" s="917"/>
      <c r="T2098" s="917"/>
      <c r="U2098" s="918"/>
      <c r="V2098" s="916"/>
      <c r="W2098" s="917"/>
      <c r="X2098" s="917"/>
      <c r="Y2098" s="917"/>
      <c r="Z2098" s="917"/>
      <c r="AA2098" s="917"/>
      <c r="AB2098" s="917"/>
      <c r="AC2098" s="917"/>
      <c r="AD2098" s="917"/>
      <c r="AE2098" s="917"/>
      <c r="AF2098" s="917"/>
      <c r="AG2098" s="917"/>
      <c r="AH2098" s="917"/>
      <c r="AI2098" s="917"/>
      <c r="AJ2098" s="917"/>
      <c r="AK2098" s="917"/>
      <c r="AL2098" s="917"/>
      <c r="AM2098" s="917"/>
      <c r="AN2098" s="917"/>
      <c r="AO2098" s="918"/>
      <c r="AP2098" s="944" t="s">
        <v>993</v>
      </c>
      <c r="AQ2098" s="945"/>
      <c r="AR2098" s="945"/>
      <c r="AS2098" s="945"/>
      <c r="AT2098" s="938"/>
      <c r="AU2098" s="939"/>
      <c r="AV2098" s="939"/>
      <c r="AW2098" s="940"/>
    </row>
    <row r="2099" spans="1:49" ht="14.25" hidden="1" customHeight="1">
      <c r="A2099" s="931"/>
      <c r="B2099" s="916"/>
      <c r="C2099" s="917"/>
      <c r="D2099" s="917"/>
      <c r="E2099" s="917"/>
      <c r="F2099" s="917"/>
      <c r="G2099" s="917"/>
      <c r="H2099" s="917"/>
      <c r="I2099" s="917"/>
      <c r="J2099" s="917"/>
      <c r="K2099" s="917"/>
      <c r="L2099" s="917"/>
      <c r="M2099" s="917"/>
      <c r="N2099" s="917"/>
      <c r="O2099" s="917"/>
      <c r="P2099" s="917"/>
      <c r="Q2099" s="917"/>
      <c r="R2099" s="917"/>
      <c r="S2099" s="917"/>
      <c r="T2099" s="917"/>
      <c r="U2099" s="918"/>
      <c r="V2099" s="916"/>
      <c r="W2099" s="917"/>
      <c r="X2099" s="917"/>
      <c r="Y2099" s="917"/>
      <c r="Z2099" s="917"/>
      <c r="AA2099" s="917"/>
      <c r="AB2099" s="917"/>
      <c r="AC2099" s="917"/>
      <c r="AD2099" s="917"/>
      <c r="AE2099" s="917"/>
      <c r="AF2099" s="917"/>
      <c r="AG2099" s="917"/>
      <c r="AH2099" s="917"/>
      <c r="AI2099" s="917"/>
      <c r="AJ2099" s="917"/>
      <c r="AK2099" s="917"/>
      <c r="AL2099" s="917"/>
      <c r="AM2099" s="917"/>
      <c r="AN2099" s="917"/>
      <c r="AO2099" s="918"/>
      <c r="AP2099" s="944"/>
      <c r="AQ2099" s="945"/>
      <c r="AR2099" s="945"/>
      <c r="AS2099" s="945"/>
      <c r="AT2099" s="941"/>
      <c r="AU2099" s="942"/>
      <c r="AV2099" s="942"/>
      <c r="AW2099" s="943"/>
    </row>
    <row r="2100" spans="1:49" ht="14.25" hidden="1" customHeight="1">
      <c r="A2100" s="931"/>
      <c r="B2100" s="919"/>
      <c r="C2100" s="920"/>
      <c r="D2100" s="920"/>
      <c r="E2100" s="920"/>
      <c r="F2100" s="920"/>
      <c r="G2100" s="920"/>
      <c r="H2100" s="920"/>
      <c r="I2100" s="920"/>
      <c r="J2100" s="920"/>
      <c r="K2100" s="920"/>
      <c r="L2100" s="920"/>
      <c r="M2100" s="920"/>
      <c r="N2100" s="920"/>
      <c r="O2100" s="920"/>
      <c r="P2100" s="920"/>
      <c r="Q2100" s="920"/>
      <c r="R2100" s="920"/>
      <c r="S2100" s="920"/>
      <c r="T2100" s="920"/>
      <c r="U2100" s="921"/>
      <c r="V2100" s="919"/>
      <c r="W2100" s="920"/>
      <c r="X2100" s="920"/>
      <c r="Y2100" s="920"/>
      <c r="Z2100" s="920"/>
      <c r="AA2100" s="920"/>
      <c r="AB2100" s="920"/>
      <c r="AC2100" s="920"/>
      <c r="AD2100" s="920"/>
      <c r="AE2100" s="920"/>
      <c r="AF2100" s="920"/>
      <c r="AG2100" s="920"/>
      <c r="AH2100" s="920"/>
      <c r="AI2100" s="920"/>
      <c r="AJ2100" s="920"/>
      <c r="AK2100" s="920"/>
      <c r="AL2100" s="920"/>
      <c r="AM2100" s="920"/>
      <c r="AN2100" s="920"/>
      <c r="AO2100" s="921"/>
      <c r="AP2100" s="946" t="str">
        <f t="array" aca="1" ref="AP2100" ca="1">IF(RepairsPhotoIdentifier296="","",IF(INDIRECT("PropertyInspectionCatagoryPhoto"&amp;RIGHT("0"&amp;RepairsPhotoIdentifier296,2))="","",INDIRECT("PropertyInspectionCatagoryPhoto"&amp;RIGHT("0"&amp;RepairsPhotoIdentifier296,2))))</f>
        <v/>
      </c>
      <c r="AQ2100" s="962"/>
      <c r="AR2100" s="962"/>
      <c r="AS2100" s="962"/>
      <c r="AT2100" s="962"/>
      <c r="AU2100" s="962"/>
      <c r="AV2100" s="962"/>
      <c r="AW2100" s="963"/>
    </row>
    <row r="2101" spans="1:49" ht="14.25" hidden="1" customHeight="1">
      <c r="A2101" s="931">
        <v>297</v>
      </c>
      <c r="B2101" s="913"/>
      <c r="C2101" s="914"/>
      <c r="D2101" s="914"/>
      <c r="E2101" s="914"/>
      <c r="F2101" s="914"/>
      <c r="G2101" s="914"/>
      <c r="H2101" s="914"/>
      <c r="I2101" s="914"/>
      <c r="J2101" s="914"/>
      <c r="K2101" s="914"/>
      <c r="L2101" s="914"/>
      <c r="M2101" s="914"/>
      <c r="N2101" s="914"/>
      <c r="O2101" s="914"/>
      <c r="P2101" s="914"/>
      <c r="Q2101" s="914"/>
      <c r="R2101" s="914"/>
      <c r="S2101" s="914"/>
      <c r="T2101" s="914"/>
      <c r="U2101" s="915"/>
      <c r="V2101" s="913"/>
      <c r="W2101" s="914"/>
      <c r="X2101" s="914"/>
      <c r="Y2101" s="914"/>
      <c r="Z2101" s="914"/>
      <c r="AA2101" s="914"/>
      <c r="AB2101" s="914"/>
      <c r="AC2101" s="914"/>
      <c r="AD2101" s="914"/>
      <c r="AE2101" s="914"/>
      <c r="AF2101" s="914"/>
      <c r="AG2101" s="914"/>
      <c r="AH2101" s="914"/>
      <c r="AI2101" s="914"/>
      <c r="AJ2101" s="914"/>
      <c r="AK2101" s="914"/>
      <c r="AL2101" s="914"/>
      <c r="AM2101" s="914"/>
      <c r="AN2101" s="914"/>
      <c r="AO2101" s="915"/>
      <c r="AP2101" s="450" t="s">
        <v>990</v>
      </c>
      <c r="AQ2101" s="451"/>
      <c r="AR2101" s="451"/>
      <c r="AS2101" s="452"/>
      <c r="AT2101" s="932"/>
      <c r="AU2101" s="933"/>
      <c r="AV2101" s="933"/>
      <c r="AW2101" s="934"/>
    </row>
    <row r="2102" spans="1:49" ht="14.25" hidden="1" customHeight="1">
      <c r="A2102" s="931"/>
      <c r="B2102" s="916"/>
      <c r="C2102" s="917"/>
      <c r="D2102" s="917"/>
      <c r="E2102" s="917"/>
      <c r="F2102" s="917"/>
      <c r="G2102" s="917"/>
      <c r="H2102" s="917"/>
      <c r="I2102" s="917"/>
      <c r="J2102" s="917"/>
      <c r="K2102" s="917"/>
      <c r="L2102" s="917"/>
      <c r="M2102" s="917"/>
      <c r="N2102" s="917"/>
      <c r="O2102" s="917"/>
      <c r="P2102" s="917"/>
      <c r="Q2102" s="917"/>
      <c r="R2102" s="917"/>
      <c r="S2102" s="917"/>
      <c r="T2102" s="917"/>
      <c r="U2102" s="918"/>
      <c r="V2102" s="916"/>
      <c r="W2102" s="917"/>
      <c r="X2102" s="917"/>
      <c r="Y2102" s="917"/>
      <c r="Z2102" s="917"/>
      <c r="AA2102" s="917"/>
      <c r="AB2102" s="917"/>
      <c r="AC2102" s="917"/>
      <c r="AD2102" s="917"/>
      <c r="AE2102" s="917"/>
      <c r="AF2102" s="917"/>
      <c r="AG2102" s="917"/>
      <c r="AH2102" s="917"/>
      <c r="AI2102" s="917"/>
      <c r="AJ2102" s="917"/>
      <c r="AK2102" s="917"/>
      <c r="AL2102" s="917"/>
      <c r="AM2102" s="917"/>
      <c r="AN2102" s="917"/>
      <c r="AO2102" s="918"/>
      <c r="AP2102" s="453" t="s">
        <v>994</v>
      </c>
      <c r="AQ2102" s="262"/>
      <c r="AR2102" s="262"/>
      <c r="AS2102" s="262"/>
      <c r="AT2102" s="910"/>
      <c r="AU2102" s="911"/>
      <c r="AV2102" s="911"/>
      <c r="AW2102" s="912"/>
    </row>
    <row r="2103" spans="1:49" ht="14.25" hidden="1" customHeight="1">
      <c r="A2103" s="931"/>
      <c r="B2103" s="916"/>
      <c r="C2103" s="917"/>
      <c r="D2103" s="917"/>
      <c r="E2103" s="917"/>
      <c r="F2103" s="917"/>
      <c r="G2103" s="917"/>
      <c r="H2103" s="917"/>
      <c r="I2103" s="917"/>
      <c r="J2103" s="917"/>
      <c r="K2103" s="917"/>
      <c r="L2103" s="917"/>
      <c r="M2103" s="917"/>
      <c r="N2103" s="917"/>
      <c r="O2103" s="917"/>
      <c r="P2103" s="917"/>
      <c r="Q2103" s="917"/>
      <c r="R2103" s="917"/>
      <c r="S2103" s="917"/>
      <c r="T2103" s="917"/>
      <c r="U2103" s="918"/>
      <c r="V2103" s="916"/>
      <c r="W2103" s="917"/>
      <c r="X2103" s="917"/>
      <c r="Y2103" s="917"/>
      <c r="Z2103" s="917"/>
      <c r="AA2103" s="917"/>
      <c r="AB2103" s="917"/>
      <c r="AC2103" s="917"/>
      <c r="AD2103" s="917"/>
      <c r="AE2103" s="917"/>
      <c r="AF2103" s="917"/>
      <c r="AG2103" s="917"/>
      <c r="AH2103" s="917"/>
      <c r="AI2103" s="917"/>
      <c r="AJ2103" s="917"/>
      <c r="AK2103" s="917"/>
      <c r="AL2103" s="917"/>
      <c r="AM2103" s="917"/>
      <c r="AN2103" s="917"/>
      <c r="AO2103" s="918"/>
      <c r="AP2103" s="935" t="s">
        <v>992</v>
      </c>
      <c r="AQ2103" s="936"/>
      <c r="AR2103" s="936"/>
      <c r="AS2103" s="937"/>
      <c r="AT2103" s="938"/>
      <c r="AU2103" s="939"/>
      <c r="AV2103" s="939"/>
      <c r="AW2103" s="940"/>
    </row>
    <row r="2104" spans="1:49" ht="14.25" hidden="1" customHeight="1">
      <c r="A2104" s="931"/>
      <c r="B2104" s="916"/>
      <c r="C2104" s="917"/>
      <c r="D2104" s="917"/>
      <c r="E2104" s="917"/>
      <c r="F2104" s="917"/>
      <c r="G2104" s="917"/>
      <c r="H2104" s="917"/>
      <c r="I2104" s="917"/>
      <c r="J2104" s="917"/>
      <c r="K2104" s="917"/>
      <c r="L2104" s="917"/>
      <c r="M2104" s="917"/>
      <c r="N2104" s="917"/>
      <c r="O2104" s="917"/>
      <c r="P2104" s="917"/>
      <c r="Q2104" s="917"/>
      <c r="R2104" s="917"/>
      <c r="S2104" s="917"/>
      <c r="T2104" s="917"/>
      <c r="U2104" s="918"/>
      <c r="V2104" s="916"/>
      <c r="W2104" s="917"/>
      <c r="X2104" s="917"/>
      <c r="Y2104" s="917"/>
      <c r="Z2104" s="917"/>
      <c r="AA2104" s="917"/>
      <c r="AB2104" s="917"/>
      <c r="AC2104" s="917"/>
      <c r="AD2104" s="917"/>
      <c r="AE2104" s="917"/>
      <c r="AF2104" s="917"/>
      <c r="AG2104" s="917"/>
      <c r="AH2104" s="917"/>
      <c r="AI2104" s="917"/>
      <c r="AJ2104" s="917"/>
      <c r="AK2104" s="917"/>
      <c r="AL2104" s="917"/>
      <c r="AM2104" s="917"/>
      <c r="AN2104" s="917"/>
      <c r="AO2104" s="918"/>
      <c r="AP2104" s="935"/>
      <c r="AQ2104" s="936"/>
      <c r="AR2104" s="936"/>
      <c r="AS2104" s="937"/>
      <c r="AT2104" s="941"/>
      <c r="AU2104" s="942"/>
      <c r="AV2104" s="942"/>
      <c r="AW2104" s="943"/>
    </row>
    <row r="2105" spans="1:49" ht="14.25" hidden="1" customHeight="1">
      <c r="A2105" s="931"/>
      <c r="B2105" s="916"/>
      <c r="C2105" s="917"/>
      <c r="D2105" s="917"/>
      <c r="E2105" s="917"/>
      <c r="F2105" s="917"/>
      <c r="G2105" s="917"/>
      <c r="H2105" s="917"/>
      <c r="I2105" s="917"/>
      <c r="J2105" s="917"/>
      <c r="K2105" s="917"/>
      <c r="L2105" s="917"/>
      <c r="M2105" s="917"/>
      <c r="N2105" s="917"/>
      <c r="O2105" s="917"/>
      <c r="P2105" s="917"/>
      <c r="Q2105" s="917"/>
      <c r="R2105" s="917"/>
      <c r="S2105" s="917"/>
      <c r="T2105" s="917"/>
      <c r="U2105" s="918"/>
      <c r="V2105" s="916"/>
      <c r="W2105" s="917"/>
      <c r="X2105" s="917"/>
      <c r="Y2105" s="917"/>
      <c r="Z2105" s="917"/>
      <c r="AA2105" s="917"/>
      <c r="AB2105" s="917"/>
      <c r="AC2105" s="917"/>
      <c r="AD2105" s="917"/>
      <c r="AE2105" s="917"/>
      <c r="AF2105" s="917"/>
      <c r="AG2105" s="917"/>
      <c r="AH2105" s="917"/>
      <c r="AI2105" s="917"/>
      <c r="AJ2105" s="917"/>
      <c r="AK2105" s="917"/>
      <c r="AL2105" s="917"/>
      <c r="AM2105" s="917"/>
      <c r="AN2105" s="917"/>
      <c r="AO2105" s="918"/>
      <c r="AP2105" s="944" t="s">
        <v>993</v>
      </c>
      <c r="AQ2105" s="945"/>
      <c r="AR2105" s="945"/>
      <c r="AS2105" s="945"/>
      <c r="AT2105" s="938"/>
      <c r="AU2105" s="939"/>
      <c r="AV2105" s="939"/>
      <c r="AW2105" s="940"/>
    </row>
    <row r="2106" spans="1:49" ht="14.25" hidden="1" customHeight="1">
      <c r="A2106" s="931"/>
      <c r="B2106" s="916"/>
      <c r="C2106" s="917"/>
      <c r="D2106" s="917"/>
      <c r="E2106" s="917"/>
      <c r="F2106" s="917"/>
      <c r="G2106" s="917"/>
      <c r="H2106" s="917"/>
      <c r="I2106" s="917"/>
      <c r="J2106" s="917"/>
      <c r="K2106" s="917"/>
      <c r="L2106" s="917"/>
      <c r="M2106" s="917"/>
      <c r="N2106" s="917"/>
      <c r="O2106" s="917"/>
      <c r="P2106" s="917"/>
      <c r="Q2106" s="917"/>
      <c r="R2106" s="917"/>
      <c r="S2106" s="917"/>
      <c r="T2106" s="917"/>
      <c r="U2106" s="918"/>
      <c r="V2106" s="916"/>
      <c r="W2106" s="917"/>
      <c r="X2106" s="917"/>
      <c r="Y2106" s="917"/>
      <c r="Z2106" s="917"/>
      <c r="AA2106" s="917"/>
      <c r="AB2106" s="917"/>
      <c r="AC2106" s="917"/>
      <c r="AD2106" s="917"/>
      <c r="AE2106" s="917"/>
      <c r="AF2106" s="917"/>
      <c r="AG2106" s="917"/>
      <c r="AH2106" s="917"/>
      <c r="AI2106" s="917"/>
      <c r="AJ2106" s="917"/>
      <c r="AK2106" s="917"/>
      <c r="AL2106" s="917"/>
      <c r="AM2106" s="917"/>
      <c r="AN2106" s="917"/>
      <c r="AO2106" s="918"/>
      <c r="AP2106" s="944"/>
      <c r="AQ2106" s="945"/>
      <c r="AR2106" s="945"/>
      <c r="AS2106" s="945"/>
      <c r="AT2106" s="941"/>
      <c r="AU2106" s="942"/>
      <c r="AV2106" s="942"/>
      <c r="AW2106" s="943"/>
    </row>
    <row r="2107" spans="1:49" ht="14.25" hidden="1" customHeight="1">
      <c r="A2107" s="931"/>
      <c r="B2107" s="919"/>
      <c r="C2107" s="920"/>
      <c r="D2107" s="920"/>
      <c r="E2107" s="920"/>
      <c r="F2107" s="920"/>
      <c r="G2107" s="920"/>
      <c r="H2107" s="920"/>
      <c r="I2107" s="920"/>
      <c r="J2107" s="920"/>
      <c r="K2107" s="920"/>
      <c r="L2107" s="920"/>
      <c r="M2107" s="920"/>
      <c r="N2107" s="920"/>
      <c r="O2107" s="920"/>
      <c r="P2107" s="920"/>
      <c r="Q2107" s="920"/>
      <c r="R2107" s="920"/>
      <c r="S2107" s="920"/>
      <c r="T2107" s="920"/>
      <c r="U2107" s="921"/>
      <c r="V2107" s="919"/>
      <c r="W2107" s="920"/>
      <c r="X2107" s="920"/>
      <c r="Y2107" s="920"/>
      <c r="Z2107" s="920"/>
      <c r="AA2107" s="920"/>
      <c r="AB2107" s="920"/>
      <c r="AC2107" s="920"/>
      <c r="AD2107" s="920"/>
      <c r="AE2107" s="920"/>
      <c r="AF2107" s="920"/>
      <c r="AG2107" s="920"/>
      <c r="AH2107" s="920"/>
      <c r="AI2107" s="920"/>
      <c r="AJ2107" s="920"/>
      <c r="AK2107" s="920"/>
      <c r="AL2107" s="920"/>
      <c r="AM2107" s="920"/>
      <c r="AN2107" s="920"/>
      <c r="AO2107" s="921"/>
      <c r="AP2107" s="946" t="str">
        <f t="array" aca="1" ref="AP2107" ca="1">IF(RepairsPhotoIdentifier297="","",IF(INDIRECT("PropertyInspectionCatagoryPhoto"&amp;RIGHT("0"&amp;RepairsPhotoIdentifier297,2))="","",INDIRECT("PropertyInspectionCatagoryPhoto"&amp;RIGHT("0"&amp;RepairsPhotoIdentifier297,2))))</f>
        <v/>
      </c>
      <c r="AQ2107" s="962"/>
      <c r="AR2107" s="962"/>
      <c r="AS2107" s="962"/>
      <c r="AT2107" s="962"/>
      <c r="AU2107" s="962"/>
      <c r="AV2107" s="962"/>
      <c r="AW2107" s="963"/>
    </row>
    <row r="2108" spans="1:49" ht="14.25" hidden="1" customHeight="1">
      <c r="A2108" s="931">
        <v>298</v>
      </c>
      <c r="B2108" s="913"/>
      <c r="C2108" s="914"/>
      <c r="D2108" s="914"/>
      <c r="E2108" s="914"/>
      <c r="F2108" s="914"/>
      <c r="G2108" s="914"/>
      <c r="H2108" s="914"/>
      <c r="I2108" s="914"/>
      <c r="J2108" s="914"/>
      <c r="K2108" s="914"/>
      <c r="L2108" s="914"/>
      <c r="M2108" s="914"/>
      <c r="N2108" s="914"/>
      <c r="O2108" s="914"/>
      <c r="P2108" s="914"/>
      <c r="Q2108" s="914"/>
      <c r="R2108" s="914"/>
      <c r="S2108" s="914"/>
      <c r="T2108" s="914"/>
      <c r="U2108" s="915"/>
      <c r="V2108" s="913"/>
      <c r="W2108" s="914"/>
      <c r="X2108" s="914"/>
      <c r="Y2108" s="914"/>
      <c r="Z2108" s="914"/>
      <c r="AA2108" s="914"/>
      <c r="AB2108" s="914"/>
      <c r="AC2108" s="914"/>
      <c r="AD2108" s="914"/>
      <c r="AE2108" s="914"/>
      <c r="AF2108" s="914"/>
      <c r="AG2108" s="914"/>
      <c r="AH2108" s="914"/>
      <c r="AI2108" s="914"/>
      <c r="AJ2108" s="914"/>
      <c r="AK2108" s="914"/>
      <c r="AL2108" s="914"/>
      <c r="AM2108" s="914"/>
      <c r="AN2108" s="914"/>
      <c r="AO2108" s="915"/>
      <c r="AP2108" s="450" t="s">
        <v>990</v>
      </c>
      <c r="AQ2108" s="451"/>
      <c r="AR2108" s="451"/>
      <c r="AS2108" s="452"/>
      <c r="AT2108" s="932"/>
      <c r="AU2108" s="933"/>
      <c r="AV2108" s="933"/>
      <c r="AW2108" s="934"/>
    </row>
    <row r="2109" spans="1:49" ht="14.25" hidden="1" customHeight="1">
      <c r="A2109" s="931"/>
      <c r="B2109" s="916"/>
      <c r="C2109" s="917"/>
      <c r="D2109" s="917"/>
      <c r="E2109" s="917"/>
      <c r="F2109" s="917"/>
      <c r="G2109" s="917"/>
      <c r="H2109" s="917"/>
      <c r="I2109" s="917"/>
      <c r="J2109" s="917"/>
      <c r="K2109" s="917"/>
      <c r="L2109" s="917"/>
      <c r="M2109" s="917"/>
      <c r="N2109" s="917"/>
      <c r="O2109" s="917"/>
      <c r="P2109" s="917"/>
      <c r="Q2109" s="917"/>
      <c r="R2109" s="917"/>
      <c r="S2109" s="917"/>
      <c r="T2109" s="917"/>
      <c r="U2109" s="918"/>
      <c r="V2109" s="916"/>
      <c r="W2109" s="917"/>
      <c r="X2109" s="917"/>
      <c r="Y2109" s="917"/>
      <c r="Z2109" s="917"/>
      <c r="AA2109" s="917"/>
      <c r="AB2109" s="917"/>
      <c r="AC2109" s="917"/>
      <c r="AD2109" s="917"/>
      <c r="AE2109" s="917"/>
      <c r="AF2109" s="917"/>
      <c r="AG2109" s="917"/>
      <c r="AH2109" s="917"/>
      <c r="AI2109" s="917"/>
      <c r="AJ2109" s="917"/>
      <c r="AK2109" s="917"/>
      <c r="AL2109" s="917"/>
      <c r="AM2109" s="917"/>
      <c r="AN2109" s="917"/>
      <c r="AO2109" s="918"/>
      <c r="AP2109" s="453" t="s">
        <v>991</v>
      </c>
      <c r="AQ2109" s="262"/>
      <c r="AR2109" s="262"/>
      <c r="AS2109" s="262"/>
      <c r="AT2109" s="910"/>
      <c r="AU2109" s="911"/>
      <c r="AV2109" s="911"/>
      <c r="AW2109" s="912"/>
    </row>
    <row r="2110" spans="1:49" ht="14.25" hidden="1" customHeight="1">
      <c r="A2110" s="931"/>
      <c r="B2110" s="916"/>
      <c r="C2110" s="917"/>
      <c r="D2110" s="917"/>
      <c r="E2110" s="917"/>
      <c r="F2110" s="917"/>
      <c r="G2110" s="917"/>
      <c r="H2110" s="917"/>
      <c r="I2110" s="917"/>
      <c r="J2110" s="917"/>
      <c r="K2110" s="917"/>
      <c r="L2110" s="917"/>
      <c r="M2110" s="917"/>
      <c r="N2110" s="917"/>
      <c r="O2110" s="917"/>
      <c r="P2110" s="917"/>
      <c r="Q2110" s="917"/>
      <c r="R2110" s="917"/>
      <c r="S2110" s="917"/>
      <c r="T2110" s="917"/>
      <c r="U2110" s="918"/>
      <c r="V2110" s="916"/>
      <c r="W2110" s="917"/>
      <c r="X2110" s="917"/>
      <c r="Y2110" s="917"/>
      <c r="Z2110" s="917"/>
      <c r="AA2110" s="917"/>
      <c r="AB2110" s="917"/>
      <c r="AC2110" s="917"/>
      <c r="AD2110" s="917"/>
      <c r="AE2110" s="917"/>
      <c r="AF2110" s="917"/>
      <c r="AG2110" s="917"/>
      <c r="AH2110" s="917"/>
      <c r="AI2110" s="917"/>
      <c r="AJ2110" s="917"/>
      <c r="AK2110" s="917"/>
      <c r="AL2110" s="917"/>
      <c r="AM2110" s="917"/>
      <c r="AN2110" s="917"/>
      <c r="AO2110" s="918"/>
      <c r="AP2110" s="935" t="s">
        <v>992</v>
      </c>
      <c r="AQ2110" s="936"/>
      <c r="AR2110" s="936"/>
      <c r="AS2110" s="937"/>
      <c r="AT2110" s="938"/>
      <c r="AU2110" s="939"/>
      <c r="AV2110" s="939"/>
      <c r="AW2110" s="940"/>
    </row>
    <row r="2111" spans="1:49" ht="14.25" hidden="1" customHeight="1">
      <c r="A2111" s="931"/>
      <c r="B2111" s="916"/>
      <c r="C2111" s="917"/>
      <c r="D2111" s="917"/>
      <c r="E2111" s="917"/>
      <c r="F2111" s="917"/>
      <c r="G2111" s="917"/>
      <c r="H2111" s="917"/>
      <c r="I2111" s="917"/>
      <c r="J2111" s="917"/>
      <c r="K2111" s="917"/>
      <c r="L2111" s="917"/>
      <c r="M2111" s="917"/>
      <c r="N2111" s="917"/>
      <c r="O2111" s="917"/>
      <c r="P2111" s="917"/>
      <c r="Q2111" s="917"/>
      <c r="R2111" s="917"/>
      <c r="S2111" s="917"/>
      <c r="T2111" s="917"/>
      <c r="U2111" s="918"/>
      <c r="V2111" s="916"/>
      <c r="W2111" s="917"/>
      <c r="X2111" s="917"/>
      <c r="Y2111" s="917"/>
      <c r="Z2111" s="917"/>
      <c r="AA2111" s="917"/>
      <c r="AB2111" s="917"/>
      <c r="AC2111" s="917"/>
      <c r="AD2111" s="917"/>
      <c r="AE2111" s="917"/>
      <c r="AF2111" s="917"/>
      <c r="AG2111" s="917"/>
      <c r="AH2111" s="917"/>
      <c r="AI2111" s="917"/>
      <c r="AJ2111" s="917"/>
      <c r="AK2111" s="917"/>
      <c r="AL2111" s="917"/>
      <c r="AM2111" s="917"/>
      <c r="AN2111" s="917"/>
      <c r="AO2111" s="918"/>
      <c r="AP2111" s="935"/>
      <c r="AQ2111" s="936"/>
      <c r="AR2111" s="936"/>
      <c r="AS2111" s="937"/>
      <c r="AT2111" s="941"/>
      <c r="AU2111" s="942"/>
      <c r="AV2111" s="942"/>
      <c r="AW2111" s="943"/>
    </row>
    <row r="2112" spans="1:49" ht="14.25" hidden="1" customHeight="1">
      <c r="A2112" s="931"/>
      <c r="B2112" s="916"/>
      <c r="C2112" s="917"/>
      <c r="D2112" s="917"/>
      <c r="E2112" s="917"/>
      <c r="F2112" s="917"/>
      <c r="G2112" s="917"/>
      <c r="H2112" s="917"/>
      <c r="I2112" s="917"/>
      <c r="J2112" s="917"/>
      <c r="K2112" s="917"/>
      <c r="L2112" s="917"/>
      <c r="M2112" s="917"/>
      <c r="N2112" s="917"/>
      <c r="O2112" s="917"/>
      <c r="P2112" s="917"/>
      <c r="Q2112" s="917"/>
      <c r="R2112" s="917"/>
      <c r="S2112" s="917"/>
      <c r="T2112" s="917"/>
      <c r="U2112" s="918"/>
      <c r="V2112" s="916"/>
      <c r="W2112" s="917"/>
      <c r="X2112" s="917"/>
      <c r="Y2112" s="917"/>
      <c r="Z2112" s="917"/>
      <c r="AA2112" s="917"/>
      <c r="AB2112" s="917"/>
      <c r="AC2112" s="917"/>
      <c r="AD2112" s="917"/>
      <c r="AE2112" s="917"/>
      <c r="AF2112" s="917"/>
      <c r="AG2112" s="917"/>
      <c r="AH2112" s="917"/>
      <c r="AI2112" s="917"/>
      <c r="AJ2112" s="917"/>
      <c r="AK2112" s="917"/>
      <c r="AL2112" s="917"/>
      <c r="AM2112" s="917"/>
      <c r="AN2112" s="917"/>
      <c r="AO2112" s="918"/>
      <c r="AP2112" s="944" t="s">
        <v>993</v>
      </c>
      <c r="AQ2112" s="945"/>
      <c r="AR2112" s="945"/>
      <c r="AS2112" s="945"/>
      <c r="AT2112" s="938"/>
      <c r="AU2112" s="939"/>
      <c r="AV2112" s="939"/>
      <c r="AW2112" s="940"/>
    </row>
    <row r="2113" spans="1:49" ht="14.25" hidden="1" customHeight="1">
      <c r="A2113" s="931"/>
      <c r="B2113" s="916"/>
      <c r="C2113" s="917"/>
      <c r="D2113" s="917"/>
      <c r="E2113" s="917"/>
      <c r="F2113" s="917"/>
      <c r="G2113" s="917"/>
      <c r="H2113" s="917"/>
      <c r="I2113" s="917"/>
      <c r="J2113" s="917"/>
      <c r="K2113" s="917"/>
      <c r="L2113" s="917"/>
      <c r="M2113" s="917"/>
      <c r="N2113" s="917"/>
      <c r="O2113" s="917"/>
      <c r="P2113" s="917"/>
      <c r="Q2113" s="917"/>
      <c r="R2113" s="917"/>
      <c r="S2113" s="917"/>
      <c r="T2113" s="917"/>
      <c r="U2113" s="918"/>
      <c r="V2113" s="916"/>
      <c r="W2113" s="917"/>
      <c r="X2113" s="917"/>
      <c r="Y2113" s="917"/>
      <c r="Z2113" s="917"/>
      <c r="AA2113" s="917"/>
      <c r="AB2113" s="917"/>
      <c r="AC2113" s="917"/>
      <c r="AD2113" s="917"/>
      <c r="AE2113" s="917"/>
      <c r="AF2113" s="917"/>
      <c r="AG2113" s="917"/>
      <c r="AH2113" s="917"/>
      <c r="AI2113" s="917"/>
      <c r="AJ2113" s="917"/>
      <c r="AK2113" s="917"/>
      <c r="AL2113" s="917"/>
      <c r="AM2113" s="917"/>
      <c r="AN2113" s="917"/>
      <c r="AO2113" s="918"/>
      <c r="AP2113" s="944"/>
      <c r="AQ2113" s="945"/>
      <c r="AR2113" s="945"/>
      <c r="AS2113" s="945"/>
      <c r="AT2113" s="941"/>
      <c r="AU2113" s="942"/>
      <c r="AV2113" s="942"/>
      <c r="AW2113" s="943"/>
    </row>
    <row r="2114" spans="1:49" ht="14.25" hidden="1" customHeight="1">
      <c r="A2114" s="931"/>
      <c r="B2114" s="919"/>
      <c r="C2114" s="920"/>
      <c r="D2114" s="920"/>
      <c r="E2114" s="920"/>
      <c r="F2114" s="920"/>
      <c r="G2114" s="920"/>
      <c r="H2114" s="920"/>
      <c r="I2114" s="920"/>
      <c r="J2114" s="920"/>
      <c r="K2114" s="920"/>
      <c r="L2114" s="920"/>
      <c r="M2114" s="920"/>
      <c r="N2114" s="920"/>
      <c r="O2114" s="920"/>
      <c r="P2114" s="920"/>
      <c r="Q2114" s="920"/>
      <c r="R2114" s="920"/>
      <c r="S2114" s="920"/>
      <c r="T2114" s="920"/>
      <c r="U2114" s="921"/>
      <c r="V2114" s="919"/>
      <c r="W2114" s="920"/>
      <c r="X2114" s="920"/>
      <c r="Y2114" s="920"/>
      <c r="Z2114" s="920"/>
      <c r="AA2114" s="920"/>
      <c r="AB2114" s="920"/>
      <c r="AC2114" s="920"/>
      <c r="AD2114" s="920"/>
      <c r="AE2114" s="920"/>
      <c r="AF2114" s="920"/>
      <c r="AG2114" s="920"/>
      <c r="AH2114" s="920"/>
      <c r="AI2114" s="920"/>
      <c r="AJ2114" s="920"/>
      <c r="AK2114" s="920"/>
      <c r="AL2114" s="920"/>
      <c r="AM2114" s="920"/>
      <c r="AN2114" s="920"/>
      <c r="AO2114" s="921"/>
      <c r="AP2114" s="946" t="str">
        <f t="array" aca="1" ref="AP2114" ca="1">IF(RepairsPhotoIdentifier298="","",IF(INDIRECT("PropertyInspectionCatagoryPhoto"&amp;RIGHT("0"&amp;RepairsPhotoIdentifier298,2))="","",INDIRECT("PropertyInspectionCatagoryPhoto"&amp;RIGHT("0"&amp;RepairsPhotoIdentifier298,2))))</f>
        <v/>
      </c>
      <c r="AQ2114" s="962"/>
      <c r="AR2114" s="962"/>
      <c r="AS2114" s="962"/>
      <c r="AT2114" s="962"/>
      <c r="AU2114" s="962"/>
      <c r="AV2114" s="962"/>
      <c r="AW2114" s="963"/>
    </row>
    <row r="2115" spans="1:49" ht="14.25" hidden="1" customHeight="1">
      <c r="A2115" s="931">
        <v>299</v>
      </c>
      <c r="B2115" s="913"/>
      <c r="C2115" s="914"/>
      <c r="D2115" s="914"/>
      <c r="E2115" s="914"/>
      <c r="F2115" s="914"/>
      <c r="G2115" s="914"/>
      <c r="H2115" s="914"/>
      <c r="I2115" s="914"/>
      <c r="J2115" s="914"/>
      <c r="K2115" s="914"/>
      <c r="L2115" s="914"/>
      <c r="M2115" s="914"/>
      <c r="N2115" s="914"/>
      <c r="O2115" s="914"/>
      <c r="P2115" s="914"/>
      <c r="Q2115" s="914"/>
      <c r="R2115" s="914"/>
      <c r="S2115" s="914"/>
      <c r="T2115" s="914"/>
      <c r="U2115" s="915"/>
      <c r="V2115" s="913"/>
      <c r="W2115" s="914"/>
      <c r="X2115" s="914"/>
      <c r="Y2115" s="914"/>
      <c r="Z2115" s="914"/>
      <c r="AA2115" s="914"/>
      <c r="AB2115" s="914"/>
      <c r="AC2115" s="914"/>
      <c r="AD2115" s="914"/>
      <c r="AE2115" s="914"/>
      <c r="AF2115" s="914"/>
      <c r="AG2115" s="914"/>
      <c r="AH2115" s="914"/>
      <c r="AI2115" s="914"/>
      <c r="AJ2115" s="914"/>
      <c r="AK2115" s="914"/>
      <c r="AL2115" s="914"/>
      <c r="AM2115" s="914"/>
      <c r="AN2115" s="914"/>
      <c r="AO2115" s="915"/>
      <c r="AP2115" s="450" t="s">
        <v>990</v>
      </c>
      <c r="AQ2115" s="451"/>
      <c r="AR2115" s="451"/>
      <c r="AS2115" s="452"/>
      <c r="AT2115" s="932"/>
      <c r="AU2115" s="933"/>
      <c r="AV2115" s="933"/>
      <c r="AW2115" s="934"/>
    </row>
    <row r="2116" spans="1:49" ht="14.25" hidden="1" customHeight="1">
      <c r="A2116" s="931"/>
      <c r="B2116" s="916"/>
      <c r="C2116" s="917"/>
      <c r="D2116" s="917"/>
      <c r="E2116" s="917"/>
      <c r="F2116" s="917"/>
      <c r="G2116" s="917"/>
      <c r="H2116" s="917"/>
      <c r="I2116" s="917"/>
      <c r="J2116" s="917"/>
      <c r="K2116" s="917"/>
      <c r="L2116" s="917"/>
      <c r="M2116" s="917"/>
      <c r="N2116" s="917"/>
      <c r="O2116" s="917"/>
      <c r="P2116" s="917"/>
      <c r="Q2116" s="917"/>
      <c r="R2116" s="917"/>
      <c r="S2116" s="917"/>
      <c r="T2116" s="917"/>
      <c r="U2116" s="918"/>
      <c r="V2116" s="916"/>
      <c r="W2116" s="917"/>
      <c r="X2116" s="917"/>
      <c r="Y2116" s="917"/>
      <c r="Z2116" s="917"/>
      <c r="AA2116" s="917"/>
      <c r="AB2116" s="917"/>
      <c r="AC2116" s="917"/>
      <c r="AD2116" s="917"/>
      <c r="AE2116" s="917"/>
      <c r="AF2116" s="917"/>
      <c r="AG2116" s="917"/>
      <c r="AH2116" s="917"/>
      <c r="AI2116" s="917"/>
      <c r="AJ2116" s="917"/>
      <c r="AK2116" s="917"/>
      <c r="AL2116" s="917"/>
      <c r="AM2116" s="917"/>
      <c r="AN2116" s="917"/>
      <c r="AO2116" s="918"/>
      <c r="AP2116" s="453" t="s">
        <v>994</v>
      </c>
      <c r="AQ2116" s="262"/>
      <c r="AR2116" s="262"/>
      <c r="AS2116" s="262"/>
      <c r="AT2116" s="910"/>
      <c r="AU2116" s="911"/>
      <c r="AV2116" s="911"/>
      <c r="AW2116" s="912"/>
    </row>
    <row r="2117" spans="1:49" ht="14.25" hidden="1" customHeight="1">
      <c r="A2117" s="931"/>
      <c r="B2117" s="916"/>
      <c r="C2117" s="917"/>
      <c r="D2117" s="917"/>
      <c r="E2117" s="917"/>
      <c r="F2117" s="917"/>
      <c r="G2117" s="917"/>
      <c r="H2117" s="917"/>
      <c r="I2117" s="917"/>
      <c r="J2117" s="917"/>
      <c r="K2117" s="917"/>
      <c r="L2117" s="917"/>
      <c r="M2117" s="917"/>
      <c r="N2117" s="917"/>
      <c r="O2117" s="917"/>
      <c r="P2117" s="917"/>
      <c r="Q2117" s="917"/>
      <c r="R2117" s="917"/>
      <c r="S2117" s="917"/>
      <c r="T2117" s="917"/>
      <c r="U2117" s="918"/>
      <c r="V2117" s="916"/>
      <c r="W2117" s="917"/>
      <c r="X2117" s="917"/>
      <c r="Y2117" s="917"/>
      <c r="Z2117" s="917"/>
      <c r="AA2117" s="917"/>
      <c r="AB2117" s="917"/>
      <c r="AC2117" s="917"/>
      <c r="AD2117" s="917"/>
      <c r="AE2117" s="917"/>
      <c r="AF2117" s="917"/>
      <c r="AG2117" s="917"/>
      <c r="AH2117" s="917"/>
      <c r="AI2117" s="917"/>
      <c r="AJ2117" s="917"/>
      <c r="AK2117" s="917"/>
      <c r="AL2117" s="917"/>
      <c r="AM2117" s="917"/>
      <c r="AN2117" s="917"/>
      <c r="AO2117" s="918"/>
      <c r="AP2117" s="935" t="s">
        <v>992</v>
      </c>
      <c r="AQ2117" s="936"/>
      <c r="AR2117" s="936"/>
      <c r="AS2117" s="937"/>
      <c r="AT2117" s="938"/>
      <c r="AU2117" s="939"/>
      <c r="AV2117" s="939"/>
      <c r="AW2117" s="940"/>
    </row>
    <row r="2118" spans="1:49" ht="14.25" hidden="1" customHeight="1">
      <c r="A2118" s="931"/>
      <c r="B2118" s="916"/>
      <c r="C2118" s="917"/>
      <c r="D2118" s="917"/>
      <c r="E2118" s="917"/>
      <c r="F2118" s="917"/>
      <c r="G2118" s="917"/>
      <c r="H2118" s="917"/>
      <c r="I2118" s="917"/>
      <c r="J2118" s="917"/>
      <c r="K2118" s="917"/>
      <c r="L2118" s="917"/>
      <c r="M2118" s="917"/>
      <c r="N2118" s="917"/>
      <c r="O2118" s="917"/>
      <c r="P2118" s="917"/>
      <c r="Q2118" s="917"/>
      <c r="R2118" s="917"/>
      <c r="S2118" s="917"/>
      <c r="T2118" s="917"/>
      <c r="U2118" s="918"/>
      <c r="V2118" s="916"/>
      <c r="W2118" s="917"/>
      <c r="X2118" s="917"/>
      <c r="Y2118" s="917"/>
      <c r="Z2118" s="917"/>
      <c r="AA2118" s="917"/>
      <c r="AB2118" s="917"/>
      <c r="AC2118" s="917"/>
      <c r="AD2118" s="917"/>
      <c r="AE2118" s="917"/>
      <c r="AF2118" s="917"/>
      <c r="AG2118" s="917"/>
      <c r="AH2118" s="917"/>
      <c r="AI2118" s="917"/>
      <c r="AJ2118" s="917"/>
      <c r="AK2118" s="917"/>
      <c r="AL2118" s="917"/>
      <c r="AM2118" s="917"/>
      <c r="AN2118" s="917"/>
      <c r="AO2118" s="918"/>
      <c r="AP2118" s="935"/>
      <c r="AQ2118" s="936"/>
      <c r="AR2118" s="936"/>
      <c r="AS2118" s="937"/>
      <c r="AT2118" s="941"/>
      <c r="AU2118" s="942"/>
      <c r="AV2118" s="942"/>
      <c r="AW2118" s="943"/>
    </row>
    <row r="2119" spans="1:49" ht="14.25" hidden="1" customHeight="1">
      <c r="A2119" s="931"/>
      <c r="B2119" s="916"/>
      <c r="C2119" s="917"/>
      <c r="D2119" s="917"/>
      <c r="E2119" s="917"/>
      <c r="F2119" s="917"/>
      <c r="G2119" s="917"/>
      <c r="H2119" s="917"/>
      <c r="I2119" s="917"/>
      <c r="J2119" s="917"/>
      <c r="K2119" s="917"/>
      <c r="L2119" s="917"/>
      <c r="M2119" s="917"/>
      <c r="N2119" s="917"/>
      <c r="O2119" s="917"/>
      <c r="P2119" s="917"/>
      <c r="Q2119" s="917"/>
      <c r="R2119" s="917"/>
      <c r="S2119" s="917"/>
      <c r="T2119" s="917"/>
      <c r="U2119" s="918"/>
      <c r="V2119" s="916"/>
      <c r="W2119" s="917"/>
      <c r="X2119" s="917"/>
      <c r="Y2119" s="917"/>
      <c r="Z2119" s="917"/>
      <c r="AA2119" s="917"/>
      <c r="AB2119" s="917"/>
      <c r="AC2119" s="917"/>
      <c r="AD2119" s="917"/>
      <c r="AE2119" s="917"/>
      <c r="AF2119" s="917"/>
      <c r="AG2119" s="917"/>
      <c r="AH2119" s="917"/>
      <c r="AI2119" s="917"/>
      <c r="AJ2119" s="917"/>
      <c r="AK2119" s="917"/>
      <c r="AL2119" s="917"/>
      <c r="AM2119" s="917"/>
      <c r="AN2119" s="917"/>
      <c r="AO2119" s="918"/>
      <c r="AP2119" s="944" t="s">
        <v>993</v>
      </c>
      <c r="AQ2119" s="945"/>
      <c r="AR2119" s="945"/>
      <c r="AS2119" s="945"/>
      <c r="AT2119" s="938"/>
      <c r="AU2119" s="939"/>
      <c r="AV2119" s="939"/>
      <c r="AW2119" s="940"/>
    </row>
    <row r="2120" spans="1:49" ht="14.25" hidden="1" customHeight="1">
      <c r="A2120" s="931"/>
      <c r="B2120" s="916"/>
      <c r="C2120" s="917"/>
      <c r="D2120" s="917"/>
      <c r="E2120" s="917"/>
      <c r="F2120" s="917"/>
      <c r="G2120" s="917"/>
      <c r="H2120" s="917"/>
      <c r="I2120" s="917"/>
      <c r="J2120" s="917"/>
      <c r="K2120" s="917"/>
      <c r="L2120" s="917"/>
      <c r="M2120" s="917"/>
      <c r="N2120" s="917"/>
      <c r="O2120" s="917"/>
      <c r="P2120" s="917"/>
      <c r="Q2120" s="917"/>
      <c r="R2120" s="917"/>
      <c r="S2120" s="917"/>
      <c r="T2120" s="917"/>
      <c r="U2120" s="918"/>
      <c r="V2120" s="916"/>
      <c r="W2120" s="917"/>
      <c r="X2120" s="917"/>
      <c r="Y2120" s="917"/>
      <c r="Z2120" s="917"/>
      <c r="AA2120" s="917"/>
      <c r="AB2120" s="917"/>
      <c r="AC2120" s="917"/>
      <c r="AD2120" s="917"/>
      <c r="AE2120" s="917"/>
      <c r="AF2120" s="917"/>
      <c r="AG2120" s="917"/>
      <c r="AH2120" s="917"/>
      <c r="AI2120" s="917"/>
      <c r="AJ2120" s="917"/>
      <c r="AK2120" s="917"/>
      <c r="AL2120" s="917"/>
      <c r="AM2120" s="917"/>
      <c r="AN2120" s="917"/>
      <c r="AO2120" s="918"/>
      <c r="AP2120" s="944"/>
      <c r="AQ2120" s="945"/>
      <c r="AR2120" s="945"/>
      <c r="AS2120" s="945"/>
      <c r="AT2120" s="941"/>
      <c r="AU2120" s="942"/>
      <c r="AV2120" s="942"/>
      <c r="AW2120" s="943"/>
    </row>
    <row r="2121" spans="1:49" ht="14.25" hidden="1" customHeight="1">
      <c r="A2121" s="931"/>
      <c r="B2121" s="919"/>
      <c r="C2121" s="920"/>
      <c r="D2121" s="920"/>
      <c r="E2121" s="920"/>
      <c r="F2121" s="920"/>
      <c r="G2121" s="920"/>
      <c r="H2121" s="920"/>
      <c r="I2121" s="920"/>
      <c r="J2121" s="920"/>
      <c r="K2121" s="920"/>
      <c r="L2121" s="920"/>
      <c r="M2121" s="920"/>
      <c r="N2121" s="920"/>
      <c r="O2121" s="920"/>
      <c r="P2121" s="920"/>
      <c r="Q2121" s="920"/>
      <c r="R2121" s="920"/>
      <c r="S2121" s="920"/>
      <c r="T2121" s="920"/>
      <c r="U2121" s="921"/>
      <c r="V2121" s="919"/>
      <c r="W2121" s="920"/>
      <c r="X2121" s="920"/>
      <c r="Y2121" s="920"/>
      <c r="Z2121" s="920"/>
      <c r="AA2121" s="920"/>
      <c r="AB2121" s="920"/>
      <c r="AC2121" s="920"/>
      <c r="AD2121" s="920"/>
      <c r="AE2121" s="920"/>
      <c r="AF2121" s="920"/>
      <c r="AG2121" s="920"/>
      <c r="AH2121" s="920"/>
      <c r="AI2121" s="920"/>
      <c r="AJ2121" s="920"/>
      <c r="AK2121" s="920"/>
      <c r="AL2121" s="920"/>
      <c r="AM2121" s="920"/>
      <c r="AN2121" s="920"/>
      <c r="AO2121" s="921"/>
      <c r="AP2121" s="946" t="str">
        <f t="array" aca="1" ref="AP2121" ca="1">IF(RepairsPhotoIdentifier299="","",IF(INDIRECT("PropertyInspectionCatagoryPhoto"&amp;RIGHT("0"&amp;RepairsPhotoIdentifier299,2))="","",INDIRECT("PropertyInspectionCatagoryPhoto"&amp;RIGHT("0"&amp;RepairsPhotoIdentifier299,2))))</f>
        <v/>
      </c>
      <c r="AQ2121" s="962"/>
      <c r="AR2121" s="962"/>
      <c r="AS2121" s="962"/>
      <c r="AT2121" s="962"/>
      <c r="AU2121" s="962"/>
      <c r="AV2121" s="962"/>
      <c r="AW2121" s="963"/>
    </row>
    <row r="2122" spans="1:49" ht="14.25" hidden="1" customHeight="1">
      <c r="A2122" s="931">
        <v>300</v>
      </c>
      <c r="B2122" s="913"/>
      <c r="C2122" s="914"/>
      <c r="D2122" s="914"/>
      <c r="E2122" s="914"/>
      <c r="F2122" s="914"/>
      <c r="G2122" s="914"/>
      <c r="H2122" s="914"/>
      <c r="I2122" s="914"/>
      <c r="J2122" s="914"/>
      <c r="K2122" s="914"/>
      <c r="L2122" s="914"/>
      <c r="M2122" s="914"/>
      <c r="N2122" s="914"/>
      <c r="O2122" s="914"/>
      <c r="P2122" s="914"/>
      <c r="Q2122" s="914"/>
      <c r="R2122" s="914"/>
      <c r="S2122" s="914"/>
      <c r="T2122" s="914"/>
      <c r="U2122" s="915"/>
      <c r="V2122" s="913"/>
      <c r="W2122" s="914"/>
      <c r="X2122" s="914"/>
      <c r="Y2122" s="914"/>
      <c r="Z2122" s="914"/>
      <c r="AA2122" s="914"/>
      <c r="AB2122" s="914"/>
      <c r="AC2122" s="914"/>
      <c r="AD2122" s="914"/>
      <c r="AE2122" s="914"/>
      <c r="AF2122" s="914"/>
      <c r="AG2122" s="914"/>
      <c r="AH2122" s="914"/>
      <c r="AI2122" s="914"/>
      <c r="AJ2122" s="914"/>
      <c r="AK2122" s="914"/>
      <c r="AL2122" s="914"/>
      <c r="AM2122" s="914"/>
      <c r="AN2122" s="914"/>
      <c r="AO2122" s="915"/>
      <c r="AP2122" s="450" t="s">
        <v>990</v>
      </c>
      <c r="AQ2122" s="451"/>
      <c r="AR2122" s="451"/>
      <c r="AS2122" s="452"/>
      <c r="AT2122" s="932"/>
      <c r="AU2122" s="933"/>
      <c r="AV2122" s="933"/>
      <c r="AW2122" s="934"/>
    </row>
    <row r="2123" spans="1:49" ht="14.25" hidden="1" customHeight="1">
      <c r="A2123" s="931"/>
      <c r="B2123" s="916"/>
      <c r="C2123" s="917"/>
      <c r="D2123" s="917"/>
      <c r="E2123" s="917"/>
      <c r="F2123" s="917"/>
      <c r="G2123" s="917"/>
      <c r="H2123" s="917"/>
      <c r="I2123" s="917"/>
      <c r="J2123" s="917"/>
      <c r="K2123" s="917"/>
      <c r="L2123" s="917"/>
      <c r="M2123" s="917"/>
      <c r="N2123" s="917"/>
      <c r="O2123" s="917"/>
      <c r="P2123" s="917"/>
      <c r="Q2123" s="917"/>
      <c r="R2123" s="917"/>
      <c r="S2123" s="917"/>
      <c r="T2123" s="917"/>
      <c r="U2123" s="918"/>
      <c r="V2123" s="916"/>
      <c r="W2123" s="917"/>
      <c r="X2123" s="917"/>
      <c r="Y2123" s="917"/>
      <c r="Z2123" s="917"/>
      <c r="AA2123" s="917"/>
      <c r="AB2123" s="917"/>
      <c r="AC2123" s="917"/>
      <c r="AD2123" s="917"/>
      <c r="AE2123" s="917"/>
      <c r="AF2123" s="917"/>
      <c r="AG2123" s="917"/>
      <c r="AH2123" s="917"/>
      <c r="AI2123" s="917"/>
      <c r="AJ2123" s="917"/>
      <c r="AK2123" s="917"/>
      <c r="AL2123" s="917"/>
      <c r="AM2123" s="917"/>
      <c r="AN2123" s="917"/>
      <c r="AO2123" s="918"/>
      <c r="AP2123" s="453" t="s">
        <v>991</v>
      </c>
      <c r="AQ2123" s="262"/>
      <c r="AR2123" s="262"/>
      <c r="AS2123" s="262"/>
      <c r="AT2123" s="910"/>
      <c r="AU2123" s="911"/>
      <c r="AV2123" s="911"/>
      <c r="AW2123" s="912"/>
    </row>
    <row r="2124" spans="1:49" ht="14.25" hidden="1" customHeight="1">
      <c r="A2124" s="931"/>
      <c r="B2124" s="916"/>
      <c r="C2124" s="917"/>
      <c r="D2124" s="917"/>
      <c r="E2124" s="917"/>
      <c r="F2124" s="917"/>
      <c r="G2124" s="917"/>
      <c r="H2124" s="917"/>
      <c r="I2124" s="917"/>
      <c r="J2124" s="917"/>
      <c r="K2124" s="917"/>
      <c r="L2124" s="917"/>
      <c r="M2124" s="917"/>
      <c r="N2124" s="917"/>
      <c r="O2124" s="917"/>
      <c r="P2124" s="917"/>
      <c r="Q2124" s="917"/>
      <c r="R2124" s="917"/>
      <c r="S2124" s="917"/>
      <c r="T2124" s="917"/>
      <c r="U2124" s="918"/>
      <c r="V2124" s="916"/>
      <c r="W2124" s="917"/>
      <c r="X2124" s="917"/>
      <c r="Y2124" s="917"/>
      <c r="Z2124" s="917"/>
      <c r="AA2124" s="917"/>
      <c r="AB2124" s="917"/>
      <c r="AC2124" s="917"/>
      <c r="AD2124" s="917"/>
      <c r="AE2124" s="917"/>
      <c r="AF2124" s="917"/>
      <c r="AG2124" s="917"/>
      <c r="AH2124" s="917"/>
      <c r="AI2124" s="917"/>
      <c r="AJ2124" s="917"/>
      <c r="AK2124" s="917"/>
      <c r="AL2124" s="917"/>
      <c r="AM2124" s="917"/>
      <c r="AN2124" s="917"/>
      <c r="AO2124" s="918"/>
      <c r="AP2124" s="935" t="s">
        <v>992</v>
      </c>
      <c r="AQ2124" s="936"/>
      <c r="AR2124" s="936"/>
      <c r="AS2124" s="937"/>
      <c r="AT2124" s="938"/>
      <c r="AU2124" s="939"/>
      <c r="AV2124" s="939"/>
      <c r="AW2124" s="940"/>
    </row>
    <row r="2125" spans="1:49" ht="14.25" hidden="1" customHeight="1">
      <c r="A2125" s="931"/>
      <c r="B2125" s="916"/>
      <c r="C2125" s="917"/>
      <c r="D2125" s="917"/>
      <c r="E2125" s="917"/>
      <c r="F2125" s="917"/>
      <c r="G2125" s="917"/>
      <c r="H2125" s="917"/>
      <c r="I2125" s="917"/>
      <c r="J2125" s="917"/>
      <c r="K2125" s="917"/>
      <c r="L2125" s="917"/>
      <c r="M2125" s="917"/>
      <c r="N2125" s="917"/>
      <c r="O2125" s="917"/>
      <c r="P2125" s="917"/>
      <c r="Q2125" s="917"/>
      <c r="R2125" s="917"/>
      <c r="S2125" s="917"/>
      <c r="T2125" s="917"/>
      <c r="U2125" s="918"/>
      <c r="V2125" s="916"/>
      <c r="W2125" s="917"/>
      <c r="X2125" s="917"/>
      <c r="Y2125" s="917"/>
      <c r="Z2125" s="917"/>
      <c r="AA2125" s="917"/>
      <c r="AB2125" s="917"/>
      <c r="AC2125" s="917"/>
      <c r="AD2125" s="917"/>
      <c r="AE2125" s="917"/>
      <c r="AF2125" s="917"/>
      <c r="AG2125" s="917"/>
      <c r="AH2125" s="917"/>
      <c r="AI2125" s="917"/>
      <c r="AJ2125" s="917"/>
      <c r="AK2125" s="917"/>
      <c r="AL2125" s="917"/>
      <c r="AM2125" s="917"/>
      <c r="AN2125" s="917"/>
      <c r="AO2125" s="918"/>
      <c r="AP2125" s="935"/>
      <c r="AQ2125" s="936"/>
      <c r="AR2125" s="936"/>
      <c r="AS2125" s="937"/>
      <c r="AT2125" s="941"/>
      <c r="AU2125" s="942"/>
      <c r="AV2125" s="942"/>
      <c r="AW2125" s="943"/>
    </row>
    <row r="2126" spans="1:49" ht="14.25" hidden="1" customHeight="1">
      <c r="A2126" s="931"/>
      <c r="B2126" s="916"/>
      <c r="C2126" s="917"/>
      <c r="D2126" s="917"/>
      <c r="E2126" s="917"/>
      <c r="F2126" s="917"/>
      <c r="G2126" s="917"/>
      <c r="H2126" s="917"/>
      <c r="I2126" s="917"/>
      <c r="J2126" s="917"/>
      <c r="K2126" s="917"/>
      <c r="L2126" s="917"/>
      <c r="M2126" s="917"/>
      <c r="N2126" s="917"/>
      <c r="O2126" s="917"/>
      <c r="P2126" s="917"/>
      <c r="Q2126" s="917"/>
      <c r="R2126" s="917"/>
      <c r="S2126" s="917"/>
      <c r="T2126" s="917"/>
      <c r="U2126" s="918"/>
      <c r="V2126" s="916"/>
      <c r="W2126" s="917"/>
      <c r="X2126" s="917"/>
      <c r="Y2126" s="917"/>
      <c r="Z2126" s="917"/>
      <c r="AA2126" s="917"/>
      <c r="AB2126" s="917"/>
      <c r="AC2126" s="917"/>
      <c r="AD2126" s="917"/>
      <c r="AE2126" s="917"/>
      <c r="AF2126" s="917"/>
      <c r="AG2126" s="917"/>
      <c r="AH2126" s="917"/>
      <c r="AI2126" s="917"/>
      <c r="AJ2126" s="917"/>
      <c r="AK2126" s="917"/>
      <c r="AL2126" s="917"/>
      <c r="AM2126" s="917"/>
      <c r="AN2126" s="917"/>
      <c r="AO2126" s="918"/>
      <c r="AP2126" s="944" t="s">
        <v>993</v>
      </c>
      <c r="AQ2126" s="945"/>
      <c r="AR2126" s="945"/>
      <c r="AS2126" s="945"/>
      <c r="AT2126" s="938"/>
      <c r="AU2126" s="939"/>
      <c r="AV2126" s="939"/>
      <c r="AW2126" s="940"/>
    </row>
    <row r="2127" spans="1:49" ht="14.25" hidden="1" customHeight="1">
      <c r="A2127" s="931"/>
      <c r="B2127" s="916"/>
      <c r="C2127" s="917"/>
      <c r="D2127" s="917"/>
      <c r="E2127" s="917"/>
      <c r="F2127" s="917"/>
      <c r="G2127" s="917"/>
      <c r="H2127" s="917"/>
      <c r="I2127" s="917"/>
      <c r="J2127" s="917"/>
      <c r="K2127" s="917"/>
      <c r="L2127" s="917"/>
      <c r="M2127" s="917"/>
      <c r="N2127" s="917"/>
      <c r="O2127" s="917"/>
      <c r="P2127" s="917"/>
      <c r="Q2127" s="917"/>
      <c r="R2127" s="917"/>
      <c r="S2127" s="917"/>
      <c r="T2127" s="917"/>
      <c r="U2127" s="918"/>
      <c r="V2127" s="916"/>
      <c r="W2127" s="917"/>
      <c r="X2127" s="917"/>
      <c r="Y2127" s="917"/>
      <c r="Z2127" s="917"/>
      <c r="AA2127" s="917"/>
      <c r="AB2127" s="917"/>
      <c r="AC2127" s="917"/>
      <c r="AD2127" s="917"/>
      <c r="AE2127" s="917"/>
      <c r="AF2127" s="917"/>
      <c r="AG2127" s="917"/>
      <c r="AH2127" s="917"/>
      <c r="AI2127" s="917"/>
      <c r="AJ2127" s="917"/>
      <c r="AK2127" s="917"/>
      <c r="AL2127" s="917"/>
      <c r="AM2127" s="917"/>
      <c r="AN2127" s="917"/>
      <c r="AO2127" s="918"/>
      <c r="AP2127" s="944"/>
      <c r="AQ2127" s="945"/>
      <c r="AR2127" s="945"/>
      <c r="AS2127" s="945"/>
      <c r="AT2127" s="941"/>
      <c r="AU2127" s="942"/>
      <c r="AV2127" s="942"/>
      <c r="AW2127" s="943"/>
    </row>
    <row r="2128" spans="1:49" ht="14.25" hidden="1" customHeight="1">
      <c r="A2128" s="931"/>
      <c r="B2128" s="919"/>
      <c r="C2128" s="920"/>
      <c r="D2128" s="920"/>
      <c r="E2128" s="920"/>
      <c r="F2128" s="920"/>
      <c r="G2128" s="920"/>
      <c r="H2128" s="920"/>
      <c r="I2128" s="920"/>
      <c r="J2128" s="920"/>
      <c r="K2128" s="920"/>
      <c r="L2128" s="920"/>
      <c r="M2128" s="920"/>
      <c r="N2128" s="920"/>
      <c r="O2128" s="920"/>
      <c r="P2128" s="920"/>
      <c r="Q2128" s="920"/>
      <c r="R2128" s="920"/>
      <c r="S2128" s="920"/>
      <c r="T2128" s="920"/>
      <c r="U2128" s="921"/>
      <c r="V2128" s="919"/>
      <c r="W2128" s="920"/>
      <c r="X2128" s="920"/>
      <c r="Y2128" s="920"/>
      <c r="Z2128" s="920"/>
      <c r="AA2128" s="920"/>
      <c r="AB2128" s="920"/>
      <c r="AC2128" s="920"/>
      <c r="AD2128" s="920"/>
      <c r="AE2128" s="920"/>
      <c r="AF2128" s="920"/>
      <c r="AG2128" s="920"/>
      <c r="AH2128" s="920"/>
      <c r="AI2128" s="920"/>
      <c r="AJ2128" s="920"/>
      <c r="AK2128" s="920"/>
      <c r="AL2128" s="920"/>
      <c r="AM2128" s="920"/>
      <c r="AN2128" s="920"/>
      <c r="AO2128" s="921"/>
      <c r="AP2128" s="946" t="str">
        <f t="array" aca="1" ref="AP2128" ca="1">IF(RepairsPhotoIdentifier300="","",IF(INDIRECT("PropertyInspectionCatagoryPhoto"&amp;RIGHT("0"&amp;RepairsPhotoIdentifier300,2))="","",INDIRECT("PropertyInspectionCatagoryPhoto"&amp;RIGHT("0"&amp;RepairsPhotoIdentifier300,2))))</f>
        <v/>
      </c>
      <c r="AQ2128" s="962"/>
      <c r="AR2128" s="962"/>
      <c r="AS2128" s="962"/>
      <c r="AT2128" s="962"/>
      <c r="AU2128" s="962"/>
      <c r="AV2128" s="962"/>
      <c r="AW2128" s="963"/>
    </row>
    <row r="2129" spans="1:49" ht="14.25" hidden="1" customHeight="1">
      <c r="A2129" s="931">
        <v>301</v>
      </c>
      <c r="B2129" s="913"/>
      <c r="C2129" s="914"/>
      <c r="D2129" s="914"/>
      <c r="E2129" s="914"/>
      <c r="F2129" s="914"/>
      <c r="G2129" s="914"/>
      <c r="H2129" s="914"/>
      <c r="I2129" s="914"/>
      <c r="J2129" s="914"/>
      <c r="K2129" s="914"/>
      <c r="L2129" s="914"/>
      <c r="M2129" s="914"/>
      <c r="N2129" s="914"/>
      <c r="O2129" s="914"/>
      <c r="P2129" s="914"/>
      <c r="Q2129" s="914"/>
      <c r="R2129" s="914"/>
      <c r="S2129" s="914"/>
      <c r="T2129" s="914"/>
      <c r="U2129" s="915"/>
      <c r="V2129" s="913"/>
      <c r="W2129" s="914"/>
      <c r="X2129" s="914"/>
      <c r="Y2129" s="914"/>
      <c r="Z2129" s="914"/>
      <c r="AA2129" s="914"/>
      <c r="AB2129" s="914"/>
      <c r="AC2129" s="914"/>
      <c r="AD2129" s="914"/>
      <c r="AE2129" s="914"/>
      <c r="AF2129" s="914"/>
      <c r="AG2129" s="914"/>
      <c r="AH2129" s="914"/>
      <c r="AI2129" s="914"/>
      <c r="AJ2129" s="914"/>
      <c r="AK2129" s="914"/>
      <c r="AL2129" s="914"/>
      <c r="AM2129" s="914"/>
      <c r="AN2129" s="914"/>
      <c r="AO2129" s="915"/>
      <c r="AP2129" s="450" t="s">
        <v>990</v>
      </c>
      <c r="AQ2129" s="451"/>
      <c r="AR2129" s="451"/>
      <c r="AS2129" s="452"/>
      <c r="AT2129" s="932"/>
      <c r="AU2129" s="933"/>
      <c r="AV2129" s="933"/>
      <c r="AW2129" s="934"/>
    </row>
    <row r="2130" spans="1:49" ht="14.25" hidden="1" customHeight="1">
      <c r="A2130" s="931"/>
      <c r="B2130" s="916"/>
      <c r="C2130" s="917"/>
      <c r="D2130" s="917"/>
      <c r="E2130" s="917"/>
      <c r="F2130" s="917"/>
      <c r="G2130" s="917"/>
      <c r="H2130" s="917"/>
      <c r="I2130" s="917"/>
      <c r="J2130" s="917"/>
      <c r="K2130" s="917"/>
      <c r="L2130" s="917"/>
      <c r="M2130" s="917"/>
      <c r="N2130" s="917"/>
      <c r="O2130" s="917"/>
      <c r="P2130" s="917"/>
      <c r="Q2130" s="917"/>
      <c r="R2130" s="917"/>
      <c r="S2130" s="917"/>
      <c r="T2130" s="917"/>
      <c r="U2130" s="918"/>
      <c r="V2130" s="916"/>
      <c r="W2130" s="917"/>
      <c r="X2130" s="917"/>
      <c r="Y2130" s="917"/>
      <c r="Z2130" s="917"/>
      <c r="AA2130" s="917"/>
      <c r="AB2130" s="917"/>
      <c r="AC2130" s="917"/>
      <c r="AD2130" s="917"/>
      <c r="AE2130" s="917"/>
      <c r="AF2130" s="917"/>
      <c r="AG2130" s="917"/>
      <c r="AH2130" s="917"/>
      <c r="AI2130" s="917"/>
      <c r="AJ2130" s="917"/>
      <c r="AK2130" s="917"/>
      <c r="AL2130" s="917"/>
      <c r="AM2130" s="917"/>
      <c r="AN2130" s="917"/>
      <c r="AO2130" s="918"/>
      <c r="AP2130" s="453" t="s">
        <v>994</v>
      </c>
      <c r="AQ2130" s="262"/>
      <c r="AR2130" s="262"/>
      <c r="AS2130" s="262"/>
      <c r="AT2130" s="910"/>
      <c r="AU2130" s="911"/>
      <c r="AV2130" s="911"/>
      <c r="AW2130" s="912"/>
    </row>
    <row r="2131" spans="1:49" ht="14.25" hidden="1" customHeight="1">
      <c r="A2131" s="931"/>
      <c r="B2131" s="916"/>
      <c r="C2131" s="917"/>
      <c r="D2131" s="917"/>
      <c r="E2131" s="917"/>
      <c r="F2131" s="917"/>
      <c r="G2131" s="917"/>
      <c r="H2131" s="917"/>
      <c r="I2131" s="917"/>
      <c r="J2131" s="917"/>
      <c r="K2131" s="917"/>
      <c r="L2131" s="917"/>
      <c r="M2131" s="917"/>
      <c r="N2131" s="917"/>
      <c r="O2131" s="917"/>
      <c r="P2131" s="917"/>
      <c r="Q2131" s="917"/>
      <c r="R2131" s="917"/>
      <c r="S2131" s="917"/>
      <c r="T2131" s="917"/>
      <c r="U2131" s="918"/>
      <c r="V2131" s="916"/>
      <c r="W2131" s="917"/>
      <c r="X2131" s="917"/>
      <c r="Y2131" s="917"/>
      <c r="Z2131" s="917"/>
      <c r="AA2131" s="917"/>
      <c r="AB2131" s="917"/>
      <c r="AC2131" s="917"/>
      <c r="AD2131" s="917"/>
      <c r="AE2131" s="917"/>
      <c r="AF2131" s="917"/>
      <c r="AG2131" s="917"/>
      <c r="AH2131" s="917"/>
      <c r="AI2131" s="917"/>
      <c r="AJ2131" s="917"/>
      <c r="AK2131" s="917"/>
      <c r="AL2131" s="917"/>
      <c r="AM2131" s="917"/>
      <c r="AN2131" s="917"/>
      <c r="AO2131" s="918"/>
      <c r="AP2131" s="935" t="s">
        <v>992</v>
      </c>
      <c r="AQ2131" s="936"/>
      <c r="AR2131" s="936"/>
      <c r="AS2131" s="937"/>
      <c r="AT2131" s="938"/>
      <c r="AU2131" s="939"/>
      <c r="AV2131" s="939"/>
      <c r="AW2131" s="940"/>
    </row>
    <row r="2132" spans="1:49" ht="14.25" hidden="1" customHeight="1">
      <c r="A2132" s="931"/>
      <c r="B2132" s="916"/>
      <c r="C2132" s="917"/>
      <c r="D2132" s="917"/>
      <c r="E2132" s="917"/>
      <c r="F2132" s="917"/>
      <c r="G2132" s="917"/>
      <c r="H2132" s="917"/>
      <c r="I2132" s="917"/>
      <c r="J2132" s="917"/>
      <c r="K2132" s="917"/>
      <c r="L2132" s="917"/>
      <c r="M2132" s="917"/>
      <c r="N2132" s="917"/>
      <c r="O2132" s="917"/>
      <c r="P2132" s="917"/>
      <c r="Q2132" s="917"/>
      <c r="R2132" s="917"/>
      <c r="S2132" s="917"/>
      <c r="T2132" s="917"/>
      <c r="U2132" s="918"/>
      <c r="V2132" s="916"/>
      <c r="W2132" s="917"/>
      <c r="X2132" s="917"/>
      <c r="Y2132" s="917"/>
      <c r="Z2132" s="917"/>
      <c r="AA2132" s="917"/>
      <c r="AB2132" s="917"/>
      <c r="AC2132" s="917"/>
      <c r="AD2132" s="917"/>
      <c r="AE2132" s="917"/>
      <c r="AF2132" s="917"/>
      <c r="AG2132" s="917"/>
      <c r="AH2132" s="917"/>
      <c r="AI2132" s="917"/>
      <c r="AJ2132" s="917"/>
      <c r="AK2132" s="917"/>
      <c r="AL2132" s="917"/>
      <c r="AM2132" s="917"/>
      <c r="AN2132" s="917"/>
      <c r="AO2132" s="918"/>
      <c r="AP2132" s="935"/>
      <c r="AQ2132" s="936"/>
      <c r="AR2132" s="936"/>
      <c r="AS2132" s="937"/>
      <c r="AT2132" s="941"/>
      <c r="AU2132" s="942"/>
      <c r="AV2132" s="942"/>
      <c r="AW2132" s="943"/>
    </row>
    <row r="2133" spans="1:49" ht="14.25" hidden="1" customHeight="1">
      <c r="A2133" s="931"/>
      <c r="B2133" s="916"/>
      <c r="C2133" s="917"/>
      <c r="D2133" s="917"/>
      <c r="E2133" s="917"/>
      <c r="F2133" s="917"/>
      <c r="G2133" s="917"/>
      <c r="H2133" s="917"/>
      <c r="I2133" s="917"/>
      <c r="J2133" s="917"/>
      <c r="K2133" s="917"/>
      <c r="L2133" s="917"/>
      <c r="M2133" s="917"/>
      <c r="N2133" s="917"/>
      <c r="O2133" s="917"/>
      <c r="P2133" s="917"/>
      <c r="Q2133" s="917"/>
      <c r="R2133" s="917"/>
      <c r="S2133" s="917"/>
      <c r="T2133" s="917"/>
      <c r="U2133" s="918"/>
      <c r="V2133" s="916"/>
      <c r="W2133" s="917"/>
      <c r="X2133" s="917"/>
      <c r="Y2133" s="917"/>
      <c r="Z2133" s="917"/>
      <c r="AA2133" s="917"/>
      <c r="AB2133" s="917"/>
      <c r="AC2133" s="917"/>
      <c r="AD2133" s="917"/>
      <c r="AE2133" s="917"/>
      <c r="AF2133" s="917"/>
      <c r="AG2133" s="917"/>
      <c r="AH2133" s="917"/>
      <c r="AI2133" s="917"/>
      <c r="AJ2133" s="917"/>
      <c r="AK2133" s="917"/>
      <c r="AL2133" s="917"/>
      <c r="AM2133" s="917"/>
      <c r="AN2133" s="917"/>
      <c r="AO2133" s="918"/>
      <c r="AP2133" s="944" t="s">
        <v>993</v>
      </c>
      <c r="AQ2133" s="945"/>
      <c r="AR2133" s="945"/>
      <c r="AS2133" s="945"/>
      <c r="AT2133" s="938"/>
      <c r="AU2133" s="939"/>
      <c r="AV2133" s="939"/>
      <c r="AW2133" s="940"/>
    </row>
    <row r="2134" spans="1:49" ht="14.25" hidden="1" customHeight="1">
      <c r="A2134" s="931"/>
      <c r="B2134" s="916"/>
      <c r="C2134" s="917"/>
      <c r="D2134" s="917"/>
      <c r="E2134" s="917"/>
      <c r="F2134" s="917"/>
      <c r="G2134" s="917"/>
      <c r="H2134" s="917"/>
      <c r="I2134" s="917"/>
      <c r="J2134" s="917"/>
      <c r="K2134" s="917"/>
      <c r="L2134" s="917"/>
      <c r="M2134" s="917"/>
      <c r="N2134" s="917"/>
      <c r="O2134" s="917"/>
      <c r="P2134" s="917"/>
      <c r="Q2134" s="917"/>
      <c r="R2134" s="917"/>
      <c r="S2134" s="917"/>
      <c r="T2134" s="917"/>
      <c r="U2134" s="918"/>
      <c r="V2134" s="916"/>
      <c r="W2134" s="917"/>
      <c r="X2134" s="917"/>
      <c r="Y2134" s="917"/>
      <c r="Z2134" s="917"/>
      <c r="AA2134" s="917"/>
      <c r="AB2134" s="917"/>
      <c r="AC2134" s="917"/>
      <c r="AD2134" s="917"/>
      <c r="AE2134" s="917"/>
      <c r="AF2134" s="917"/>
      <c r="AG2134" s="917"/>
      <c r="AH2134" s="917"/>
      <c r="AI2134" s="917"/>
      <c r="AJ2134" s="917"/>
      <c r="AK2134" s="917"/>
      <c r="AL2134" s="917"/>
      <c r="AM2134" s="917"/>
      <c r="AN2134" s="917"/>
      <c r="AO2134" s="918"/>
      <c r="AP2134" s="944"/>
      <c r="AQ2134" s="945"/>
      <c r="AR2134" s="945"/>
      <c r="AS2134" s="945"/>
      <c r="AT2134" s="941"/>
      <c r="AU2134" s="942"/>
      <c r="AV2134" s="942"/>
      <c r="AW2134" s="943"/>
    </row>
    <row r="2135" spans="1:49" ht="14.25" hidden="1" customHeight="1">
      <c r="A2135" s="931"/>
      <c r="B2135" s="919"/>
      <c r="C2135" s="920"/>
      <c r="D2135" s="920"/>
      <c r="E2135" s="920"/>
      <c r="F2135" s="920"/>
      <c r="G2135" s="920"/>
      <c r="H2135" s="920"/>
      <c r="I2135" s="920"/>
      <c r="J2135" s="920"/>
      <c r="K2135" s="920"/>
      <c r="L2135" s="920"/>
      <c r="M2135" s="920"/>
      <c r="N2135" s="920"/>
      <c r="O2135" s="920"/>
      <c r="P2135" s="920"/>
      <c r="Q2135" s="920"/>
      <c r="R2135" s="920"/>
      <c r="S2135" s="920"/>
      <c r="T2135" s="920"/>
      <c r="U2135" s="921"/>
      <c r="V2135" s="919"/>
      <c r="W2135" s="920"/>
      <c r="X2135" s="920"/>
      <c r="Y2135" s="920"/>
      <c r="Z2135" s="920"/>
      <c r="AA2135" s="920"/>
      <c r="AB2135" s="920"/>
      <c r="AC2135" s="920"/>
      <c r="AD2135" s="920"/>
      <c r="AE2135" s="920"/>
      <c r="AF2135" s="920"/>
      <c r="AG2135" s="920"/>
      <c r="AH2135" s="920"/>
      <c r="AI2135" s="920"/>
      <c r="AJ2135" s="920"/>
      <c r="AK2135" s="920"/>
      <c r="AL2135" s="920"/>
      <c r="AM2135" s="920"/>
      <c r="AN2135" s="920"/>
      <c r="AO2135" s="921"/>
      <c r="AP2135" s="946" t="str">
        <f t="array" aca="1" ref="AP2135" ca="1">IF(RepairsPhotoIdentifier301="","",IF(INDIRECT("PropertyInspectionCatagoryPhoto"&amp;RIGHT("0"&amp;RepairsPhotoIdentifier301,2))="","",INDIRECT("PropertyInspectionCatagoryPhoto"&amp;RIGHT("0"&amp;RepairsPhotoIdentifier301,2))))</f>
        <v/>
      </c>
      <c r="AQ2135" s="962"/>
      <c r="AR2135" s="962"/>
      <c r="AS2135" s="962"/>
      <c r="AT2135" s="962"/>
      <c r="AU2135" s="962"/>
      <c r="AV2135" s="962"/>
      <c r="AW2135" s="963"/>
    </row>
    <row r="2136" spans="1:49" ht="14.25" hidden="1" customHeight="1">
      <c r="A2136" s="931">
        <v>302</v>
      </c>
      <c r="B2136" s="913"/>
      <c r="C2136" s="914"/>
      <c r="D2136" s="914"/>
      <c r="E2136" s="914"/>
      <c r="F2136" s="914"/>
      <c r="G2136" s="914"/>
      <c r="H2136" s="914"/>
      <c r="I2136" s="914"/>
      <c r="J2136" s="914"/>
      <c r="K2136" s="914"/>
      <c r="L2136" s="914"/>
      <c r="M2136" s="914"/>
      <c r="N2136" s="914"/>
      <c r="O2136" s="914"/>
      <c r="P2136" s="914"/>
      <c r="Q2136" s="914"/>
      <c r="R2136" s="914"/>
      <c r="S2136" s="914"/>
      <c r="T2136" s="914"/>
      <c r="U2136" s="915"/>
      <c r="V2136" s="913"/>
      <c r="W2136" s="914"/>
      <c r="X2136" s="914"/>
      <c r="Y2136" s="914"/>
      <c r="Z2136" s="914"/>
      <c r="AA2136" s="914"/>
      <c r="AB2136" s="914"/>
      <c r="AC2136" s="914"/>
      <c r="AD2136" s="914"/>
      <c r="AE2136" s="914"/>
      <c r="AF2136" s="914"/>
      <c r="AG2136" s="914"/>
      <c r="AH2136" s="914"/>
      <c r="AI2136" s="914"/>
      <c r="AJ2136" s="914"/>
      <c r="AK2136" s="914"/>
      <c r="AL2136" s="914"/>
      <c r="AM2136" s="914"/>
      <c r="AN2136" s="914"/>
      <c r="AO2136" s="915"/>
      <c r="AP2136" s="450" t="s">
        <v>990</v>
      </c>
      <c r="AQ2136" s="451"/>
      <c r="AR2136" s="451"/>
      <c r="AS2136" s="452"/>
      <c r="AT2136" s="932"/>
      <c r="AU2136" s="933"/>
      <c r="AV2136" s="933"/>
      <c r="AW2136" s="934"/>
    </row>
    <row r="2137" spans="1:49" ht="14.25" hidden="1" customHeight="1">
      <c r="A2137" s="931"/>
      <c r="B2137" s="916"/>
      <c r="C2137" s="917"/>
      <c r="D2137" s="917"/>
      <c r="E2137" s="917"/>
      <c r="F2137" s="917"/>
      <c r="G2137" s="917"/>
      <c r="H2137" s="917"/>
      <c r="I2137" s="917"/>
      <c r="J2137" s="917"/>
      <c r="K2137" s="917"/>
      <c r="L2137" s="917"/>
      <c r="M2137" s="917"/>
      <c r="N2137" s="917"/>
      <c r="O2137" s="917"/>
      <c r="P2137" s="917"/>
      <c r="Q2137" s="917"/>
      <c r="R2137" s="917"/>
      <c r="S2137" s="917"/>
      <c r="T2137" s="917"/>
      <c r="U2137" s="918"/>
      <c r="V2137" s="916"/>
      <c r="W2137" s="917"/>
      <c r="X2137" s="917"/>
      <c r="Y2137" s="917"/>
      <c r="Z2137" s="917"/>
      <c r="AA2137" s="917"/>
      <c r="AB2137" s="917"/>
      <c r="AC2137" s="917"/>
      <c r="AD2137" s="917"/>
      <c r="AE2137" s="917"/>
      <c r="AF2137" s="917"/>
      <c r="AG2137" s="917"/>
      <c r="AH2137" s="917"/>
      <c r="AI2137" s="917"/>
      <c r="AJ2137" s="917"/>
      <c r="AK2137" s="917"/>
      <c r="AL2137" s="917"/>
      <c r="AM2137" s="917"/>
      <c r="AN2137" s="917"/>
      <c r="AO2137" s="918"/>
      <c r="AP2137" s="453" t="s">
        <v>991</v>
      </c>
      <c r="AQ2137" s="262"/>
      <c r="AR2137" s="262"/>
      <c r="AS2137" s="262"/>
      <c r="AT2137" s="910"/>
      <c r="AU2137" s="911"/>
      <c r="AV2137" s="911"/>
      <c r="AW2137" s="912"/>
    </row>
    <row r="2138" spans="1:49" ht="14.25" hidden="1" customHeight="1">
      <c r="A2138" s="931"/>
      <c r="B2138" s="916"/>
      <c r="C2138" s="917"/>
      <c r="D2138" s="917"/>
      <c r="E2138" s="917"/>
      <c r="F2138" s="917"/>
      <c r="G2138" s="917"/>
      <c r="H2138" s="917"/>
      <c r="I2138" s="917"/>
      <c r="J2138" s="917"/>
      <c r="K2138" s="917"/>
      <c r="L2138" s="917"/>
      <c r="M2138" s="917"/>
      <c r="N2138" s="917"/>
      <c r="O2138" s="917"/>
      <c r="P2138" s="917"/>
      <c r="Q2138" s="917"/>
      <c r="R2138" s="917"/>
      <c r="S2138" s="917"/>
      <c r="T2138" s="917"/>
      <c r="U2138" s="918"/>
      <c r="V2138" s="916"/>
      <c r="W2138" s="917"/>
      <c r="X2138" s="917"/>
      <c r="Y2138" s="917"/>
      <c r="Z2138" s="917"/>
      <c r="AA2138" s="917"/>
      <c r="AB2138" s="917"/>
      <c r="AC2138" s="917"/>
      <c r="AD2138" s="917"/>
      <c r="AE2138" s="917"/>
      <c r="AF2138" s="917"/>
      <c r="AG2138" s="917"/>
      <c r="AH2138" s="917"/>
      <c r="AI2138" s="917"/>
      <c r="AJ2138" s="917"/>
      <c r="AK2138" s="917"/>
      <c r="AL2138" s="917"/>
      <c r="AM2138" s="917"/>
      <c r="AN2138" s="917"/>
      <c r="AO2138" s="918"/>
      <c r="AP2138" s="935" t="s">
        <v>992</v>
      </c>
      <c r="AQ2138" s="936"/>
      <c r="AR2138" s="936"/>
      <c r="AS2138" s="937"/>
      <c r="AT2138" s="938"/>
      <c r="AU2138" s="939"/>
      <c r="AV2138" s="939"/>
      <c r="AW2138" s="940"/>
    </row>
    <row r="2139" spans="1:49" ht="14.25" hidden="1" customHeight="1">
      <c r="A2139" s="931"/>
      <c r="B2139" s="916"/>
      <c r="C2139" s="917"/>
      <c r="D2139" s="917"/>
      <c r="E2139" s="917"/>
      <c r="F2139" s="917"/>
      <c r="G2139" s="917"/>
      <c r="H2139" s="917"/>
      <c r="I2139" s="917"/>
      <c r="J2139" s="917"/>
      <c r="K2139" s="917"/>
      <c r="L2139" s="917"/>
      <c r="M2139" s="917"/>
      <c r="N2139" s="917"/>
      <c r="O2139" s="917"/>
      <c r="P2139" s="917"/>
      <c r="Q2139" s="917"/>
      <c r="R2139" s="917"/>
      <c r="S2139" s="917"/>
      <c r="T2139" s="917"/>
      <c r="U2139" s="918"/>
      <c r="V2139" s="916"/>
      <c r="W2139" s="917"/>
      <c r="X2139" s="917"/>
      <c r="Y2139" s="917"/>
      <c r="Z2139" s="917"/>
      <c r="AA2139" s="917"/>
      <c r="AB2139" s="917"/>
      <c r="AC2139" s="917"/>
      <c r="AD2139" s="917"/>
      <c r="AE2139" s="917"/>
      <c r="AF2139" s="917"/>
      <c r="AG2139" s="917"/>
      <c r="AH2139" s="917"/>
      <c r="AI2139" s="917"/>
      <c r="AJ2139" s="917"/>
      <c r="AK2139" s="917"/>
      <c r="AL2139" s="917"/>
      <c r="AM2139" s="917"/>
      <c r="AN2139" s="917"/>
      <c r="AO2139" s="918"/>
      <c r="AP2139" s="935"/>
      <c r="AQ2139" s="936"/>
      <c r="AR2139" s="936"/>
      <c r="AS2139" s="937"/>
      <c r="AT2139" s="941"/>
      <c r="AU2139" s="942"/>
      <c r="AV2139" s="942"/>
      <c r="AW2139" s="943"/>
    </row>
    <row r="2140" spans="1:49" ht="14.25" hidden="1" customHeight="1">
      <c r="A2140" s="931"/>
      <c r="B2140" s="916"/>
      <c r="C2140" s="917"/>
      <c r="D2140" s="917"/>
      <c r="E2140" s="917"/>
      <c r="F2140" s="917"/>
      <c r="G2140" s="917"/>
      <c r="H2140" s="917"/>
      <c r="I2140" s="917"/>
      <c r="J2140" s="917"/>
      <c r="K2140" s="917"/>
      <c r="L2140" s="917"/>
      <c r="M2140" s="917"/>
      <c r="N2140" s="917"/>
      <c r="O2140" s="917"/>
      <c r="P2140" s="917"/>
      <c r="Q2140" s="917"/>
      <c r="R2140" s="917"/>
      <c r="S2140" s="917"/>
      <c r="T2140" s="917"/>
      <c r="U2140" s="918"/>
      <c r="V2140" s="916"/>
      <c r="W2140" s="917"/>
      <c r="X2140" s="917"/>
      <c r="Y2140" s="917"/>
      <c r="Z2140" s="917"/>
      <c r="AA2140" s="917"/>
      <c r="AB2140" s="917"/>
      <c r="AC2140" s="917"/>
      <c r="AD2140" s="917"/>
      <c r="AE2140" s="917"/>
      <c r="AF2140" s="917"/>
      <c r="AG2140" s="917"/>
      <c r="AH2140" s="917"/>
      <c r="AI2140" s="917"/>
      <c r="AJ2140" s="917"/>
      <c r="AK2140" s="917"/>
      <c r="AL2140" s="917"/>
      <c r="AM2140" s="917"/>
      <c r="AN2140" s="917"/>
      <c r="AO2140" s="918"/>
      <c r="AP2140" s="944" t="s">
        <v>993</v>
      </c>
      <c r="AQ2140" s="945"/>
      <c r="AR2140" s="945"/>
      <c r="AS2140" s="945"/>
      <c r="AT2140" s="938"/>
      <c r="AU2140" s="939"/>
      <c r="AV2140" s="939"/>
      <c r="AW2140" s="940"/>
    </row>
    <row r="2141" spans="1:49" ht="14.25" hidden="1" customHeight="1">
      <c r="A2141" s="931"/>
      <c r="B2141" s="916"/>
      <c r="C2141" s="917"/>
      <c r="D2141" s="917"/>
      <c r="E2141" s="917"/>
      <c r="F2141" s="917"/>
      <c r="G2141" s="917"/>
      <c r="H2141" s="917"/>
      <c r="I2141" s="917"/>
      <c r="J2141" s="917"/>
      <c r="K2141" s="917"/>
      <c r="L2141" s="917"/>
      <c r="M2141" s="917"/>
      <c r="N2141" s="917"/>
      <c r="O2141" s="917"/>
      <c r="P2141" s="917"/>
      <c r="Q2141" s="917"/>
      <c r="R2141" s="917"/>
      <c r="S2141" s="917"/>
      <c r="T2141" s="917"/>
      <c r="U2141" s="918"/>
      <c r="V2141" s="916"/>
      <c r="W2141" s="917"/>
      <c r="X2141" s="917"/>
      <c r="Y2141" s="917"/>
      <c r="Z2141" s="917"/>
      <c r="AA2141" s="917"/>
      <c r="AB2141" s="917"/>
      <c r="AC2141" s="917"/>
      <c r="AD2141" s="917"/>
      <c r="AE2141" s="917"/>
      <c r="AF2141" s="917"/>
      <c r="AG2141" s="917"/>
      <c r="AH2141" s="917"/>
      <c r="AI2141" s="917"/>
      <c r="AJ2141" s="917"/>
      <c r="AK2141" s="917"/>
      <c r="AL2141" s="917"/>
      <c r="AM2141" s="917"/>
      <c r="AN2141" s="917"/>
      <c r="AO2141" s="918"/>
      <c r="AP2141" s="944"/>
      <c r="AQ2141" s="945"/>
      <c r="AR2141" s="945"/>
      <c r="AS2141" s="945"/>
      <c r="AT2141" s="941"/>
      <c r="AU2141" s="942"/>
      <c r="AV2141" s="942"/>
      <c r="AW2141" s="943"/>
    </row>
    <row r="2142" spans="1:49" ht="14.25" hidden="1" customHeight="1">
      <c r="A2142" s="931"/>
      <c r="B2142" s="919"/>
      <c r="C2142" s="920"/>
      <c r="D2142" s="920"/>
      <c r="E2142" s="920"/>
      <c r="F2142" s="920"/>
      <c r="G2142" s="920"/>
      <c r="H2142" s="920"/>
      <c r="I2142" s="920"/>
      <c r="J2142" s="920"/>
      <c r="K2142" s="920"/>
      <c r="L2142" s="920"/>
      <c r="M2142" s="920"/>
      <c r="N2142" s="920"/>
      <c r="O2142" s="920"/>
      <c r="P2142" s="920"/>
      <c r="Q2142" s="920"/>
      <c r="R2142" s="920"/>
      <c r="S2142" s="920"/>
      <c r="T2142" s="920"/>
      <c r="U2142" s="921"/>
      <c r="V2142" s="919"/>
      <c r="W2142" s="920"/>
      <c r="X2142" s="920"/>
      <c r="Y2142" s="920"/>
      <c r="Z2142" s="920"/>
      <c r="AA2142" s="920"/>
      <c r="AB2142" s="920"/>
      <c r="AC2142" s="920"/>
      <c r="AD2142" s="920"/>
      <c r="AE2142" s="920"/>
      <c r="AF2142" s="920"/>
      <c r="AG2142" s="920"/>
      <c r="AH2142" s="920"/>
      <c r="AI2142" s="920"/>
      <c r="AJ2142" s="920"/>
      <c r="AK2142" s="920"/>
      <c r="AL2142" s="920"/>
      <c r="AM2142" s="920"/>
      <c r="AN2142" s="920"/>
      <c r="AO2142" s="921"/>
      <c r="AP2142" s="946" t="str">
        <f t="array" aca="1" ref="AP2142" ca="1">IF(RepairsPhotoIdentifier302="","",IF(INDIRECT("PropertyInspectionCatagoryPhoto"&amp;RIGHT("0"&amp;RepairsPhotoIdentifier302,2))="","",INDIRECT("PropertyInspectionCatagoryPhoto"&amp;RIGHT("0"&amp;RepairsPhotoIdentifier302,2))))</f>
        <v/>
      </c>
      <c r="AQ2142" s="962"/>
      <c r="AR2142" s="962"/>
      <c r="AS2142" s="962"/>
      <c r="AT2142" s="962"/>
      <c r="AU2142" s="962"/>
      <c r="AV2142" s="962"/>
      <c r="AW2142" s="963"/>
    </row>
    <row r="2143" spans="1:49" ht="14.25" hidden="1" customHeight="1">
      <c r="A2143" s="931">
        <v>303</v>
      </c>
      <c r="B2143" s="913"/>
      <c r="C2143" s="914"/>
      <c r="D2143" s="914"/>
      <c r="E2143" s="914"/>
      <c r="F2143" s="914"/>
      <c r="G2143" s="914"/>
      <c r="H2143" s="914"/>
      <c r="I2143" s="914"/>
      <c r="J2143" s="914"/>
      <c r="K2143" s="914"/>
      <c r="L2143" s="914"/>
      <c r="M2143" s="914"/>
      <c r="N2143" s="914"/>
      <c r="O2143" s="914"/>
      <c r="P2143" s="914"/>
      <c r="Q2143" s="914"/>
      <c r="R2143" s="914"/>
      <c r="S2143" s="914"/>
      <c r="T2143" s="914"/>
      <c r="U2143" s="915"/>
      <c r="V2143" s="913"/>
      <c r="W2143" s="914"/>
      <c r="X2143" s="914"/>
      <c r="Y2143" s="914"/>
      <c r="Z2143" s="914"/>
      <c r="AA2143" s="914"/>
      <c r="AB2143" s="914"/>
      <c r="AC2143" s="914"/>
      <c r="AD2143" s="914"/>
      <c r="AE2143" s="914"/>
      <c r="AF2143" s="914"/>
      <c r="AG2143" s="914"/>
      <c r="AH2143" s="914"/>
      <c r="AI2143" s="914"/>
      <c r="AJ2143" s="914"/>
      <c r="AK2143" s="914"/>
      <c r="AL2143" s="914"/>
      <c r="AM2143" s="914"/>
      <c r="AN2143" s="914"/>
      <c r="AO2143" s="915"/>
      <c r="AP2143" s="450" t="s">
        <v>990</v>
      </c>
      <c r="AQ2143" s="451"/>
      <c r="AR2143" s="451"/>
      <c r="AS2143" s="452"/>
      <c r="AT2143" s="932"/>
      <c r="AU2143" s="933"/>
      <c r="AV2143" s="933"/>
      <c r="AW2143" s="934"/>
    </row>
    <row r="2144" spans="1:49" ht="14.25" hidden="1" customHeight="1">
      <c r="A2144" s="931"/>
      <c r="B2144" s="916"/>
      <c r="C2144" s="917"/>
      <c r="D2144" s="917"/>
      <c r="E2144" s="917"/>
      <c r="F2144" s="917"/>
      <c r="G2144" s="917"/>
      <c r="H2144" s="917"/>
      <c r="I2144" s="917"/>
      <c r="J2144" s="917"/>
      <c r="K2144" s="917"/>
      <c r="L2144" s="917"/>
      <c r="M2144" s="917"/>
      <c r="N2144" s="917"/>
      <c r="O2144" s="917"/>
      <c r="P2144" s="917"/>
      <c r="Q2144" s="917"/>
      <c r="R2144" s="917"/>
      <c r="S2144" s="917"/>
      <c r="T2144" s="917"/>
      <c r="U2144" s="918"/>
      <c r="V2144" s="916"/>
      <c r="W2144" s="917"/>
      <c r="X2144" s="917"/>
      <c r="Y2144" s="917"/>
      <c r="Z2144" s="917"/>
      <c r="AA2144" s="917"/>
      <c r="AB2144" s="917"/>
      <c r="AC2144" s="917"/>
      <c r="AD2144" s="917"/>
      <c r="AE2144" s="917"/>
      <c r="AF2144" s="917"/>
      <c r="AG2144" s="917"/>
      <c r="AH2144" s="917"/>
      <c r="AI2144" s="917"/>
      <c r="AJ2144" s="917"/>
      <c r="AK2144" s="917"/>
      <c r="AL2144" s="917"/>
      <c r="AM2144" s="917"/>
      <c r="AN2144" s="917"/>
      <c r="AO2144" s="918"/>
      <c r="AP2144" s="453" t="s">
        <v>994</v>
      </c>
      <c r="AQ2144" s="262"/>
      <c r="AR2144" s="262"/>
      <c r="AS2144" s="262"/>
      <c r="AT2144" s="910"/>
      <c r="AU2144" s="911"/>
      <c r="AV2144" s="911"/>
      <c r="AW2144" s="912"/>
    </row>
    <row r="2145" spans="1:49" ht="14.25" hidden="1" customHeight="1">
      <c r="A2145" s="931"/>
      <c r="B2145" s="916"/>
      <c r="C2145" s="917"/>
      <c r="D2145" s="917"/>
      <c r="E2145" s="917"/>
      <c r="F2145" s="917"/>
      <c r="G2145" s="917"/>
      <c r="H2145" s="917"/>
      <c r="I2145" s="917"/>
      <c r="J2145" s="917"/>
      <c r="K2145" s="917"/>
      <c r="L2145" s="917"/>
      <c r="M2145" s="917"/>
      <c r="N2145" s="917"/>
      <c r="O2145" s="917"/>
      <c r="P2145" s="917"/>
      <c r="Q2145" s="917"/>
      <c r="R2145" s="917"/>
      <c r="S2145" s="917"/>
      <c r="T2145" s="917"/>
      <c r="U2145" s="918"/>
      <c r="V2145" s="916"/>
      <c r="W2145" s="917"/>
      <c r="X2145" s="917"/>
      <c r="Y2145" s="917"/>
      <c r="Z2145" s="917"/>
      <c r="AA2145" s="917"/>
      <c r="AB2145" s="917"/>
      <c r="AC2145" s="917"/>
      <c r="AD2145" s="917"/>
      <c r="AE2145" s="917"/>
      <c r="AF2145" s="917"/>
      <c r="AG2145" s="917"/>
      <c r="AH2145" s="917"/>
      <c r="AI2145" s="917"/>
      <c r="AJ2145" s="917"/>
      <c r="AK2145" s="917"/>
      <c r="AL2145" s="917"/>
      <c r="AM2145" s="917"/>
      <c r="AN2145" s="917"/>
      <c r="AO2145" s="918"/>
      <c r="AP2145" s="935" t="s">
        <v>992</v>
      </c>
      <c r="AQ2145" s="936"/>
      <c r="AR2145" s="936"/>
      <c r="AS2145" s="937"/>
      <c r="AT2145" s="938"/>
      <c r="AU2145" s="939"/>
      <c r="AV2145" s="939"/>
      <c r="AW2145" s="940"/>
    </row>
    <row r="2146" spans="1:49" ht="14.25" hidden="1" customHeight="1">
      <c r="A2146" s="931"/>
      <c r="B2146" s="916"/>
      <c r="C2146" s="917"/>
      <c r="D2146" s="917"/>
      <c r="E2146" s="917"/>
      <c r="F2146" s="917"/>
      <c r="G2146" s="917"/>
      <c r="H2146" s="917"/>
      <c r="I2146" s="917"/>
      <c r="J2146" s="917"/>
      <c r="K2146" s="917"/>
      <c r="L2146" s="917"/>
      <c r="M2146" s="917"/>
      <c r="N2146" s="917"/>
      <c r="O2146" s="917"/>
      <c r="P2146" s="917"/>
      <c r="Q2146" s="917"/>
      <c r="R2146" s="917"/>
      <c r="S2146" s="917"/>
      <c r="T2146" s="917"/>
      <c r="U2146" s="918"/>
      <c r="V2146" s="916"/>
      <c r="W2146" s="917"/>
      <c r="X2146" s="917"/>
      <c r="Y2146" s="917"/>
      <c r="Z2146" s="917"/>
      <c r="AA2146" s="917"/>
      <c r="AB2146" s="917"/>
      <c r="AC2146" s="917"/>
      <c r="AD2146" s="917"/>
      <c r="AE2146" s="917"/>
      <c r="AF2146" s="917"/>
      <c r="AG2146" s="917"/>
      <c r="AH2146" s="917"/>
      <c r="AI2146" s="917"/>
      <c r="AJ2146" s="917"/>
      <c r="AK2146" s="917"/>
      <c r="AL2146" s="917"/>
      <c r="AM2146" s="917"/>
      <c r="AN2146" s="917"/>
      <c r="AO2146" s="918"/>
      <c r="AP2146" s="935"/>
      <c r="AQ2146" s="936"/>
      <c r="AR2146" s="936"/>
      <c r="AS2146" s="937"/>
      <c r="AT2146" s="941"/>
      <c r="AU2146" s="942"/>
      <c r="AV2146" s="942"/>
      <c r="AW2146" s="943"/>
    </row>
    <row r="2147" spans="1:49" ht="14.25" hidden="1" customHeight="1">
      <c r="A2147" s="931"/>
      <c r="B2147" s="916"/>
      <c r="C2147" s="917"/>
      <c r="D2147" s="917"/>
      <c r="E2147" s="917"/>
      <c r="F2147" s="917"/>
      <c r="G2147" s="917"/>
      <c r="H2147" s="917"/>
      <c r="I2147" s="917"/>
      <c r="J2147" s="917"/>
      <c r="K2147" s="917"/>
      <c r="L2147" s="917"/>
      <c r="M2147" s="917"/>
      <c r="N2147" s="917"/>
      <c r="O2147" s="917"/>
      <c r="P2147" s="917"/>
      <c r="Q2147" s="917"/>
      <c r="R2147" s="917"/>
      <c r="S2147" s="917"/>
      <c r="T2147" s="917"/>
      <c r="U2147" s="918"/>
      <c r="V2147" s="916"/>
      <c r="W2147" s="917"/>
      <c r="X2147" s="917"/>
      <c r="Y2147" s="917"/>
      <c r="Z2147" s="917"/>
      <c r="AA2147" s="917"/>
      <c r="AB2147" s="917"/>
      <c r="AC2147" s="917"/>
      <c r="AD2147" s="917"/>
      <c r="AE2147" s="917"/>
      <c r="AF2147" s="917"/>
      <c r="AG2147" s="917"/>
      <c r="AH2147" s="917"/>
      <c r="AI2147" s="917"/>
      <c r="AJ2147" s="917"/>
      <c r="AK2147" s="917"/>
      <c r="AL2147" s="917"/>
      <c r="AM2147" s="917"/>
      <c r="AN2147" s="917"/>
      <c r="AO2147" s="918"/>
      <c r="AP2147" s="944" t="s">
        <v>993</v>
      </c>
      <c r="AQ2147" s="945"/>
      <c r="AR2147" s="945"/>
      <c r="AS2147" s="945"/>
      <c r="AT2147" s="938"/>
      <c r="AU2147" s="939"/>
      <c r="AV2147" s="939"/>
      <c r="AW2147" s="940"/>
    </row>
    <row r="2148" spans="1:49" ht="14.25" hidden="1" customHeight="1">
      <c r="A2148" s="931"/>
      <c r="B2148" s="916"/>
      <c r="C2148" s="917"/>
      <c r="D2148" s="917"/>
      <c r="E2148" s="917"/>
      <c r="F2148" s="917"/>
      <c r="G2148" s="917"/>
      <c r="H2148" s="917"/>
      <c r="I2148" s="917"/>
      <c r="J2148" s="917"/>
      <c r="K2148" s="917"/>
      <c r="L2148" s="917"/>
      <c r="M2148" s="917"/>
      <c r="N2148" s="917"/>
      <c r="O2148" s="917"/>
      <c r="P2148" s="917"/>
      <c r="Q2148" s="917"/>
      <c r="R2148" s="917"/>
      <c r="S2148" s="917"/>
      <c r="T2148" s="917"/>
      <c r="U2148" s="918"/>
      <c r="V2148" s="916"/>
      <c r="W2148" s="917"/>
      <c r="X2148" s="917"/>
      <c r="Y2148" s="917"/>
      <c r="Z2148" s="917"/>
      <c r="AA2148" s="917"/>
      <c r="AB2148" s="917"/>
      <c r="AC2148" s="917"/>
      <c r="AD2148" s="917"/>
      <c r="AE2148" s="917"/>
      <c r="AF2148" s="917"/>
      <c r="AG2148" s="917"/>
      <c r="AH2148" s="917"/>
      <c r="AI2148" s="917"/>
      <c r="AJ2148" s="917"/>
      <c r="AK2148" s="917"/>
      <c r="AL2148" s="917"/>
      <c r="AM2148" s="917"/>
      <c r="AN2148" s="917"/>
      <c r="AO2148" s="918"/>
      <c r="AP2148" s="944"/>
      <c r="AQ2148" s="945"/>
      <c r="AR2148" s="945"/>
      <c r="AS2148" s="945"/>
      <c r="AT2148" s="941"/>
      <c r="AU2148" s="942"/>
      <c r="AV2148" s="942"/>
      <c r="AW2148" s="943"/>
    </row>
    <row r="2149" spans="1:49" ht="14.25" hidden="1" customHeight="1">
      <c r="A2149" s="931"/>
      <c r="B2149" s="919"/>
      <c r="C2149" s="920"/>
      <c r="D2149" s="920"/>
      <c r="E2149" s="920"/>
      <c r="F2149" s="920"/>
      <c r="G2149" s="920"/>
      <c r="H2149" s="920"/>
      <c r="I2149" s="920"/>
      <c r="J2149" s="920"/>
      <c r="K2149" s="920"/>
      <c r="L2149" s="920"/>
      <c r="M2149" s="920"/>
      <c r="N2149" s="920"/>
      <c r="O2149" s="920"/>
      <c r="P2149" s="920"/>
      <c r="Q2149" s="920"/>
      <c r="R2149" s="920"/>
      <c r="S2149" s="920"/>
      <c r="T2149" s="920"/>
      <c r="U2149" s="921"/>
      <c r="V2149" s="919"/>
      <c r="W2149" s="920"/>
      <c r="X2149" s="920"/>
      <c r="Y2149" s="920"/>
      <c r="Z2149" s="920"/>
      <c r="AA2149" s="920"/>
      <c r="AB2149" s="920"/>
      <c r="AC2149" s="920"/>
      <c r="AD2149" s="920"/>
      <c r="AE2149" s="920"/>
      <c r="AF2149" s="920"/>
      <c r="AG2149" s="920"/>
      <c r="AH2149" s="920"/>
      <c r="AI2149" s="920"/>
      <c r="AJ2149" s="920"/>
      <c r="AK2149" s="920"/>
      <c r="AL2149" s="920"/>
      <c r="AM2149" s="920"/>
      <c r="AN2149" s="920"/>
      <c r="AO2149" s="921"/>
      <c r="AP2149" s="946" t="str">
        <f t="array" aca="1" ref="AP2149" ca="1">IF(RepairsPhotoIdentifier303="","",IF(INDIRECT("PropertyInspectionCatagoryPhoto"&amp;RIGHT("0"&amp;RepairsPhotoIdentifier303,2))="","",INDIRECT("PropertyInspectionCatagoryPhoto"&amp;RIGHT("0"&amp;RepairsPhotoIdentifier303,2))))</f>
        <v/>
      </c>
      <c r="AQ2149" s="962"/>
      <c r="AR2149" s="962"/>
      <c r="AS2149" s="962"/>
      <c r="AT2149" s="962"/>
      <c r="AU2149" s="962"/>
      <c r="AV2149" s="962"/>
      <c r="AW2149" s="963"/>
    </row>
    <row r="2150" spans="1:49" ht="14.25" hidden="1" customHeight="1">
      <c r="A2150" s="931">
        <v>304</v>
      </c>
      <c r="B2150" s="913"/>
      <c r="C2150" s="914"/>
      <c r="D2150" s="914"/>
      <c r="E2150" s="914"/>
      <c r="F2150" s="914"/>
      <c r="G2150" s="914"/>
      <c r="H2150" s="914"/>
      <c r="I2150" s="914"/>
      <c r="J2150" s="914"/>
      <c r="K2150" s="914"/>
      <c r="L2150" s="914"/>
      <c r="M2150" s="914"/>
      <c r="N2150" s="914"/>
      <c r="O2150" s="914"/>
      <c r="P2150" s="914"/>
      <c r="Q2150" s="914"/>
      <c r="R2150" s="914"/>
      <c r="S2150" s="914"/>
      <c r="T2150" s="914"/>
      <c r="U2150" s="915"/>
      <c r="V2150" s="913"/>
      <c r="W2150" s="914"/>
      <c r="X2150" s="914"/>
      <c r="Y2150" s="914"/>
      <c r="Z2150" s="914"/>
      <c r="AA2150" s="914"/>
      <c r="AB2150" s="914"/>
      <c r="AC2150" s="914"/>
      <c r="AD2150" s="914"/>
      <c r="AE2150" s="914"/>
      <c r="AF2150" s="914"/>
      <c r="AG2150" s="914"/>
      <c r="AH2150" s="914"/>
      <c r="AI2150" s="914"/>
      <c r="AJ2150" s="914"/>
      <c r="AK2150" s="914"/>
      <c r="AL2150" s="914"/>
      <c r="AM2150" s="914"/>
      <c r="AN2150" s="914"/>
      <c r="AO2150" s="915"/>
      <c r="AP2150" s="450" t="s">
        <v>990</v>
      </c>
      <c r="AQ2150" s="451"/>
      <c r="AR2150" s="451"/>
      <c r="AS2150" s="452"/>
      <c r="AT2150" s="932"/>
      <c r="AU2150" s="933"/>
      <c r="AV2150" s="933"/>
      <c r="AW2150" s="934"/>
    </row>
    <row r="2151" spans="1:49" ht="14.25" hidden="1" customHeight="1">
      <c r="A2151" s="931"/>
      <c r="B2151" s="916"/>
      <c r="C2151" s="917"/>
      <c r="D2151" s="917"/>
      <c r="E2151" s="917"/>
      <c r="F2151" s="917"/>
      <c r="G2151" s="917"/>
      <c r="H2151" s="917"/>
      <c r="I2151" s="917"/>
      <c r="J2151" s="917"/>
      <c r="K2151" s="917"/>
      <c r="L2151" s="917"/>
      <c r="M2151" s="917"/>
      <c r="N2151" s="917"/>
      <c r="O2151" s="917"/>
      <c r="P2151" s="917"/>
      <c r="Q2151" s="917"/>
      <c r="R2151" s="917"/>
      <c r="S2151" s="917"/>
      <c r="T2151" s="917"/>
      <c r="U2151" s="918"/>
      <c r="V2151" s="916"/>
      <c r="W2151" s="917"/>
      <c r="X2151" s="917"/>
      <c r="Y2151" s="917"/>
      <c r="Z2151" s="917"/>
      <c r="AA2151" s="917"/>
      <c r="AB2151" s="917"/>
      <c r="AC2151" s="917"/>
      <c r="AD2151" s="917"/>
      <c r="AE2151" s="917"/>
      <c r="AF2151" s="917"/>
      <c r="AG2151" s="917"/>
      <c r="AH2151" s="917"/>
      <c r="AI2151" s="917"/>
      <c r="AJ2151" s="917"/>
      <c r="AK2151" s="917"/>
      <c r="AL2151" s="917"/>
      <c r="AM2151" s="917"/>
      <c r="AN2151" s="917"/>
      <c r="AO2151" s="918"/>
      <c r="AP2151" s="453" t="s">
        <v>991</v>
      </c>
      <c r="AQ2151" s="262"/>
      <c r="AR2151" s="262"/>
      <c r="AS2151" s="262"/>
      <c r="AT2151" s="910"/>
      <c r="AU2151" s="911"/>
      <c r="AV2151" s="911"/>
      <c r="AW2151" s="912"/>
    </row>
    <row r="2152" spans="1:49" ht="14.25" hidden="1" customHeight="1">
      <c r="A2152" s="931"/>
      <c r="B2152" s="916"/>
      <c r="C2152" s="917"/>
      <c r="D2152" s="917"/>
      <c r="E2152" s="917"/>
      <c r="F2152" s="917"/>
      <c r="G2152" s="917"/>
      <c r="H2152" s="917"/>
      <c r="I2152" s="917"/>
      <c r="J2152" s="917"/>
      <c r="K2152" s="917"/>
      <c r="L2152" s="917"/>
      <c r="M2152" s="917"/>
      <c r="N2152" s="917"/>
      <c r="O2152" s="917"/>
      <c r="P2152" s="917"/>
      <c r="Q2152" s="917"/>
      <c r="R2152" s="917"/>
      <c r="S2152" s="917"/>
      <c r="T2152" s="917"/>
      <c r="U2152" s="918"/>
      <c r="V2152" s="916"/>
      <c r="W2152" s="917"/>
      <c r="X2152" s="917"/>
      <c r="Y2152" s="917"/>
      <c r="Z2152" s="917"/>
      <c r="AA2152" s="917"/>
      <c r="AB2152" s="917"/>
      <c r="AC2152" s="917"/>
      <c r="AD2152" s="917"/>
      <c r="AE2152" s="917"/>
      <c r="AF2152" s="917"/>
      <c r="AG2152" s="917"/>
      <c r="AH2152" s="917"/>
      <c r="AI2152" s="917"/>
      <c r="AJ2152" s="917"/>
      <c r="AK2152" s="917"/>
      <c r="AL2152" s="917"/>
      <c r="AM2152" s="917"/>
      <c r="AN2152" s="917"/>
      <c r="AO2152" s="918"/>
      <c r="AP2152" s="935" t="s">
        <v>992</v>
      </c>
      <c r="AQ2152" s="936"/>
      <c r="AR2152" s="936"/>
      <c r="AS2152" s="937"/>
      <c r="AT2152" s="938"/>
      <c r="AU2152" s="939"/>
      <c r="AV2152" s="939"/>
      <c r="AW2152" s="940"/>
    </row>
    <row r="2153" spans="1:49" ht="14.25" hidden="1" customHeight="1">
      <c r="A2153" s="931"/>
      <c r="B2153" s="916"/>
      <c r="C2153" s="917"/>
      <c r="D2153" s="917"/>
      <c r="E2153" s="917"/>
      <c r="F2153" s="917"/>
      <c r="G2153" s="917"/>
      <c r="H2153" s="917"/>
      <c r="I2153" s="917"/>
      <c r="J2153" s="917"/>
      <c r="K2153" s="917"/>
      <c r="L2153" s="917"/>
      <c r="M2153" s="917"/>
      <c r="N2153" s="917"/>
      <c r="O2153" s="917"/>
      <c r="P2153" s="917"/>
      <c r="Q2153" s="917"/>
      <c r="R2153" s="917"/>
      <c r="S2153" s="917"/>
      <c r="T2153" s="917"/>
      <c r="U2153" s="918"/>
      <c r="V2153" s="916"/>
      <c r="W2153" s="917"/>
      <c r="X2153" s="917"/>
      <c r="Y2153" s="917"/>
      <c r="Z2153" s="917"/>
      <c r="AA2153" s="917"/>
      <c r="AB2153" s="917"/>
      <c r="AC2153" s="917"/>
      <c r="AD2153" s="917"/>
      <c r="AE2153" s="917"/>
      <c r="AF2153" s="917"/>
      <c r="AG2153" s="917"/>
      <c r="AH2153" s="917"/>
      <c r="AI2153" s="917"/>
      <c r="AJ2153" s="917"/>
      <c r="AK2153" s="917"/>
      <c r="AL2153" s="917"/>
      <c r="AM2153" s="917"/>
      <c r="AN2153" s="917"/>
      <c r="AO2153" s="918"/>
      <c r="AP2153" s="935"/>
      <c r="AQ2153" s="936"/>
      <c r="AR2153" s="936"/>
      <c r="AS2153" s="937"/>
      <c r="AT2153" s="941"/>
      <c r="AU2153" s="942"/>
      <c r="AV2153" s="942"/>
      <c r="AW2153" s="943"/>
    </row>
    <row r="2154" spans="1:49" ht="14.25" hidden="1" customHeight="1">
      <c r="A2154" s="931"/>
      <c r="B2154" s="916"/>
      <c r="C2154" s="917"/>
      <c r="D2154" s="917"/>
      <c r="E2154" s="917"/>
      <c r="F2154" s="917"/>
      <c r="G2154" s="917"/>
      <c r="H2154" s="917"/>
      <c r="I2154" s="917"/>
      <c r="J2154" s="917"/>
      <c r="K2154" s="917"/>
      <c r="L2154" s="917"/>
      <c r="M2154" s="917"/>
      <c r="N2154" s="917"/>
      <c r="O2154" s="917"/>
      <c r="P2154" s="917"/>
      <c r="Q2154" s="917"/>
      <c r="R2154" s="917"/>
      <c r="S2154" s="917"/>
      <c r="T2154" s="917"/>
      <c r="U2154" s="918"/>
      <c r="V2154" s="916"/>
      <c r="W2154" s="917"/>
      <c r="X2154" s="917"/>
      <c r="Y2154" s="917"/>
      <c r="Z2154" s="917"/>
      <c r="AA2154" s="917"/>
      <c r="AB2154" s="917"/>
      <c r="AC2154" s="917"/>
      <c r="AD2154" s="917"/>
      <c r="AE2154" s="917"/>
      <c r="AF2154" s="917"/>
      <c r="AG2154" s="917"/>
      <c r="AH2154" s="917"/>
      <c r="AI2154" s="917"/>
      <c r="AJ2154" s="917"/>
      <c r="AK2154" s="917"/>
      <c r="AL2154" s="917"/>
      <c r="AM2154" s="917"/>
      <c r="AN2154" s="917"/>
      <c r="AO2154" s="918"/>
      <c r="AP2154" s="944" t="s">
        <v>993</v>
      </c>
      <c r="AQ2154" s="945"/>
      <c r="AR2154" s="945"/>
      <c r="AS2154" s="945"/>
      <c r="AT2154" s="938"/>
      <c r="AU2154" s="939"/>
      <c r="AV2154" s="939"/>
      <c r="AW2154" s="940"/>
    </row>
    <row r="2155" spans="1:49" ht="14.25" hidden="1" customHeight="1">
      <c r="A2155" s="931"/>
      <c r="B2155" s="916"/>
      <c r="C2155" s="917"/>
      <c r="D2155" s="917"/>
      <c r="E2155" s="917"/>
      <c r="F2155" s="917"/>
      <c r="G2155" s="917"/>
      <c r="H2155" s="917"/>
      <c r="I2155" s="917"/>
      <c r="J2155" s="917"/>
      <c r="K2155" s="917"/>
      <c r="L2155" s="917"/>
      <c r="M2155" s="917"/>
      <c r="N2155" s="917"/>
      <c r="O2155" s="917"/>
      <c r="P2155" s="917"/>
      <c r="Q2155" s="917"/>
      <c r="R2155" s="917"/>
      <c r="S2155" s="917"/>
      <c r="T2155" s="917"/>
      <c r="U2155" s="918"/>
      <c r="V2155" s="916"/>
      <c r="W2155" s="917"/>
      <c r="X2155" s="917"/>
      <c r="Y2155" s="917"/>
      <c r="Z2155" s="917"/>
      <c r="AA2155" s="917"/>
      <c r="AB2155" s="917"/>
      <c r="AC2155" s="917"/>
      <c r="AD2155" s="917"/>
      <c r="AE2155" s="917"/>
      <c r="AF2155" s="917"/>
      <c r="AG2155" s="917"/>
      <c r="AH2155" s="917"/>
      <c r="AI2155" s="917"/>
      <c r="AJ2155" s="917"/>
      <c r="AK2155" s="917"/>
      <c r="AL2155" s="917"/>
      <c r="AM2155" s="917"/>
      <c r="AN2155" s="917"/>
      <c r="AO2155" s="918"/>
      <c r="AP2155" s="944"/>
      <c r="AQ2155" s="945"/>
      <c r="AR2155" s="945"/>
      <c r="AS2155" s="945"/>
      <c r="AT2155" s="941"/>
      <c r="AU2155" s="942"/>
      <c r="AV2155" s="942"/>
      <c r="AW2155" s="943"/>
    </row>
    <row r="2156" spans="1:49" ht="14.25" hidden="1" customHeight="1">
      <c r="A2156" s="931"/>
      <c r="B2156" s="919"/>
      <c r="C2156" s="920"/>
      <c r="D2156" s="920"/>
      <c r="E2156" s="920"/>
      <c r="F2156" s="920"/>
      <c r="G2156" s="920"/>
      <c r="H2156" s="920"/>
      <c r="I2156" s="920"/>
      <c r="J2156" s="920"/>
      <c r="K2156" s="920"/>
      <c r="L2156" s="920"/>
      <c r="M2156" s="920"/>
      <c r="N2156" s="920"/>
      <c r="O2156" s="920"/>
      <c r="P2156" s="920"/>
      <c r="Q2156" s="920"/>
      <c r="R2156" s="920"/>
      <c r="S2156" s="920"/>
      <c r="T2156" s="920"/>
      <c r="U2156" s="921"/>
      <c r="V2156" s="919"/>
      <c r="W2156" s="920"/>
      <c r="X2156" s="920"/>
      <c r="Y2156" s="920"/>
      <c r="Z2156" s="920"/>
      <c r="AA2156" s="920"/>
      <c r="AB2156" s="920"/>
      <c r="AC2156" s="920"/>
      <c r="AD2156" s="920"/>
      <c r="AE2156" s="920"/>
      <c r="AF2156" s="920"/>
      <c r="AG2156" s="920"/>
      <c r="AH2156" s="920"/>
      <c r="AI2156" s="920"/>
      <c r="AJ2156" s="920"/>
      <c r="AK2156" s="920"/>
      <c r="AL2156" s="920"/>
      <c r="AM2156" s="920"/>
      <c r="AN2156" s="920"/>
      <c r="AO2156" s="921"/>
      <c r="AP2156" s="946" t="str">
        <f t="array" aca="1" ref="AP2156" ca="1">IF(RepairsPhotoIdentifier304="","",IF(INDIRECT("PropertyInspectionCatagoryPhoto"&amp;RIGHT("0"&amp;RepairsPhotoIdentifier304,2))="","",INDIRECT("PropertyInspectionCatagoryPhoto"&amp;RIGHT("0"&amp;RepairsPhotoIdentifier304,2))))</f>
        <v/>
      </c>
      <c r="AQ2156" s="962"/>
      <c r="AR2156" s="962"/>
      <c r="AS2156" s="962"/>
      <c r="AT2156" s="962"/>
      <c r="AU2156" s="962"/>
      <c r="AV2156" s="962"/>
      <c r="AW2156" s="963"/>
    </row>
    <row r="2157" spans="1:49" ht="14.25" hidden="1" customHeight="1">
      <c r="A2157" s="931">
        <v>305</v>
      </c>
      <c r="B2157" s="913"/>
      <c r="C2157" s="914"/>
      <c r="D2157" s="914"/>
      <c r="E2157" s="914"/>
      <c r="F2157" s="914"/>
      <c r="G2157" s="914"/>
      <c r="H2157" s="914"/>
      <c r="I2157" s="914"/>
      <c r="J2157" s="914"/>
      <c r="K2157" s="914"/>
      <c r="L2157" s="914"/>
      <c r="M2157" s="914"/>
      <c r="N2157" s="914"/>
      <c r="O2157" s="914"/>
      <c r="P2157" s="914"/>
      <c r="Q2157" s="914"/>
      <c r="R2157" s="914"/>
      <c r="S2157" s="914"/>
      <c r="T2157" s="914"/>
      <c r="U2157" s="915"/>
      <c r="V2157" s="913"/>
      <c r="W2157" s="914"/>
      <c r="X2157" s="914"/>
      <c r="Y2157" s="914"/>
      <c r="Z2157" s="914"/>
      <c r="AA2157" s="914"/>
      <c r="AB2157" s="914"/>
      <c r="AC2157" s="914"/>
      <c r="AD2157" s="914"/>
      <c r="AE2157" s="914"/>
      <c r="AF2157" s="914"/>
      <c r="AG2157" s="914"/>
      <c r="AH2157" s="914"/>
      <c r="AI2157" s="914"/>
      <c r="AJ2157" s="914"/>
      <c r="AK2157" s="914"/>
      <c r="AL2157" s="914"/>
      <c r="AM2157" s="914"/>
      <c r="AN2157" s="914"/>
      <c r="AO2157" s="915"/>
      <c r="AP2157" s="450" t="s">
        <v>990</v>
      </c>
      <c r="AQ2157" s="451"/>
      <c r="AR2157" s="451"/>
      <c r="AS2157" s="452"/>
      <c r="AT2157" s="932"/>
      <c r="AU2157" s="933"/>
      <c r="AV2157" s="933"/>
      <c r="AW2157" s="934"/>
    </row>
    <row r="2158" spans="1:49" hidden="1">
      <c r="A2158" s="931"/>
      <c r="B2158" s="916"/>
      <c r="C2158" s="917"/>
      <c r="D2158" s="917"/>
      <c r="E2158" s="917"/>
      <c r="F2158" s="917"/>
      <c r="G2158" s="917"/>
      <c r="H2158" s="917"/>
      <c r="I2158" s="917"/>
      <c r="J2158" s="917"/>
      <c r="K2158" s="917"/>
      <c r="L2158" s="917"/>
      <c r="M2158" s="917"/>
      <c r="N2158" s="917"/>
      <c r="O2158" s="917"/>
      <c r="P2158" s="917"/>
      <c r="Q2158" s="917"/>
      <c r="R2158" s="917"/>
      <c r="S2158" s="917"/>
      <c r="T2158" s="917"/>
      <c r="U2158" s="918"/>
      <c r="V2158" s="916"/>
      <c r="W2158" s="917"/>
      <c r="X2158" s="917"/>
      <c r="Y2158" s="917"/>
      <c r="Z2158" s="917"/>
      <c r="AA2158" s="917"/>
      <c r="AB2158" s="917"/>
      <c r="AC2158" s="917"/>
      <c r="AD2158" s="917"/>
      <c r="AE2158" s="917"/>
      <c r="AF2158" s="917"/>
      <c r="AG2158" s="917"/>
      <c r="AH2158" s="917"/>
      <c r="AI2158" s="917"/>
      <c r="AJ2158" s="917"/>
      <c r="AK2158" s="917"/>
      <c r="AL2158" s="917"/>
      <c r="AM2158" s="917"/>
      <c r="AN2158" s="917"/>
      <c r="AO2158" s="918"/>
      <c r="AP2158" s="453" t="s">
        <v>994</v>
      </c>
      <c r="AQ2158" s="262"/>
      <c r="AR2158" s="262"/>
      <c r="AS2158" s="262"/>
      <c r="AT2158" s="910"/>
      <c r="AU2158" s="911"/>
      <c r="AV2158" s="911"/>
      <c r="AW2158" s="912"/>
    </row>
    <row r="2159" spans="1:49" hidden="1">
      <c r="A2159" s="931"/>
      <c r="B2159" s="916"/>
      <c r="C2159" s="917"/>
      <c r="D2159" s="917"/>
      <c r="E2159" s="917"/>
      <c r="F2159" s="917"/>
      <c r="G2159" s="917"/>
      <c r="H2159" s="917"/>
      <c r="I2159" s="917"/>
      <c r="J2159" s="917"/>
      <c r="K2159" s="917"/>
      <c r="L2159" s="917"/>
      <c r="M2159" s="917"/>
      <c r="N2159" s="917"/>
      <c r="O2159" s="917"/>
      <c r="P2159" s="917"/>
      <c r="Q2159" s="917"/>
      <c r="R2159" s="917"/>
      <c r="S2159" s="917"/>
      <c r="T2159" s="917"/>
      <c r="U2159" s="918"/>
      <c r="V2159" s="916"/>
      <c r="W2159" s="917"/>
      <c r="X2159" s="917"/>
      <c r="Y2159" s="917"/>
      <c r="Z2159" s="917"/>
      <c r="AA2159" s="917"/>
      <c r="AB2159" s="917"/>
      <c r="AC2159" s="917"/>
      <c r="AD2159" s="917"/>
      <c r="AE2159" s="917"/>
      <c r="AF2159" s="917"/>
      <c r="AG2159" s="917"/>
      <c r="AH2159" s="917"/>
      <c r="AI2159" s="917"/>
      <c r="AJ2159" s="917"/>
      <c r="AK2159" s="917"/>
      <c r="AL2159" s="917"/>
      <c r="AM2159" s="917"/>
      <c r="AN2159" s="917"/>
      <c r="AO2159" s="918"/>
      <c r="AP2159" s="935" t="s">
        <v>992</v>
      </c>
      <c r="AQ2159" s="936"/>
      <c r="AR2159" s="936"/>
      <c r="AS2159" s="937"/>
      <c r="AT2159" s="938"/>
      <c r="AU2159" s="939"/>
      <c r="AV2159" s="939"/>
      <c r="AW2159" s="940"/>
    </row>
    <row r="2160" spans="1:49" hidden="1">
      <c r="A2160" s="931"/>
      <c r="B2160" s="916"/>
      <c r="C2160" s="917"/>
      <c r="D2160" s="917"/>
      <c r="E2160" s="917"/>
      <c r="F2160" s="917"/>
      <c r="G2160" s="917"/>
      <c r="H2160" s="917"/>
      <c r="I2160" s="917"/>
      <c r="J2160" s="917"/>
      <c r="K2160" s="917"/>
      <c r="L2160" s="917"/>
      <c r="M2160" s="917"/>
      <c r="N2160" s="917"/>
      <c r="O2160" s="917"/>
      <c r="P2160" s="917"/>
      <c r="Q2160" s="917"/>
      <c r="R2160" s="917"/>
      <c r="S2160" s="917"/>
      <c r="T2160" s="917"/>
      <c r="U2160" s="918"/>
      <c r="V2160" s="916"/>
      <c r="W2160" s="917"/>
      <c r="X2160" s="917"/>
      <c r="Y2160" s="917"/>
      <c r="Z2160" s="917"/>
      <c r="AA2160" s="917"/>
      <c r="AB2160" s="917"/>
      <c r="AC2160" s="917"/>
      <c r="AD2160" s="917"/>
      <c r="AE2160" s="917"/>
      <c r="AF2160" s="917"/>
      <c r="AG2160" s="917"/>
      <c r="AH2160" s="917"/>
      <c r="AI2160" s="917"/>
      <c r="AJ2160" s="917"/>
      <c r="AK2160" s="917"/>
      <c r="AL2160" s="917"/>
      <c r="AM2160" s="917"/>
      <c r="AN2160" s="917"/>
      <c r="AO2160" s="918"/>
      <c r="AP2160" s="935"/>
      <c r="AQ2160" s="936"/>
      <c r="AR2160" s="936"/>
      <c r="AS2160" s="937"/>
      <c r="AT2160" s="941"/>
      <c r="AU2160" s="942"/>
      <c r="AV2160" s="942"/>
      <c r="AW2160" s="943"/>
    </row>
    <row r="2161" spans="1:49" hidden="1">
      <c r="A2161" s="931"/>
      <c r="B2161" s="916"/>
      <c r="C2161" s="917"/>
      <c r="D2161" s="917"/>
      <c r="E2161" s="917"/>
      <c r="F2161" s="917"/>
      <c r="G2161" s="917"/>
      <c r="H2161" s="917"/>
      <c r="I2161" s="917"/>
      <c r="J2161" s="917"/>
      <c r="K2161" s="917"/>
      <c r="L2161" s="917"/>
      <c r="M2161" s="917"/>
      <c r="N2161" s="917"/>
      <c r="O2161" s="917"/>
      <c r="P2161" s="917"/>
      <c r="Q2161" s="917"/>
      <c r="R2161" s="917"/>
      <c r="S2161" s="917"/>
      <c r="T2161" s="917"/>
      <c r="U2161" s="918"/>
      <c r="V2161" s="916"/>
      <c r="W2161" s="917"/>
      <c r="X2161" s="917"/>
      <c r="Y2161" s="917"/>
      <c r="Z2161" s="917"/>
      <c r="AA2161" s="917"/>
      <c r="AB2161" s="917"/>
      <c r="AC2161" s="917"/>
      <c r="AD2161" s="917"/>
      <c r="AE2161" s="917"/>
      <c r="AF2161" s="917"/>
      <c r="AG2161" s="917"/>
      <c r="AH2161" s="917"/>
      <c r="AI2161" s="917"/>
      <c r="AJ2161" s="917"/>
      <c r="AK2161" s="917"/>
      <c r="AL2161" s="917"/>
      <c r="AM2161" s="917"/>
      <c r="AN2161" s="917"/>
      <c r="AO2161" s="918"/>
      <c r="AP2161" s="944" t="s">
        <v>993</v>
      </c>
      <c r="AQ2161" s="945"/>
      <c r="AR2161" s="945"/>
      <c r="AS2161" s="945"/>
      <c r="AT2161" s="938"/>
      <c r="AU2161" s="939"/>
      <c r="AV2161" s="939"/>
      <c r="AW2161" s="940"/>
    </row>
    <row r="2162" spans="1:49" hidden="1">
      <c r="A2162" s="931"/>
      <c r="B2162" s="916"/>
      <c r="C2162" s="917"/>
      <c r="D2162" s="917"/>
      <c r="E2162" s="917"/>
      <c r="F2162" s="917"/>
      <c r="G2162" s="917"/>
      <c r="H2162" s="917"/>
      <c r="I2162" s="917"/>
      <c r="J2162" s="917"/>
      <c r="K2162" s="917"/>
      <c r="L2162" s="917"/>
      <c r="M2162" s="917"/>
      <c r="N2162" s="917"/>
      <c r="O2162" s="917"/>
      <c r="P2162" s="917"/>
      <c r="Q2162" s="917"/>
      <c r="R2162" s="917"/>
      <c r="S2162" s="917"/>
      <c r="T2162" s="917"/>
      <c r="U2162" s="918"/>
      <c r="V2162" s="916"/>
      <c r="W2162" s="917"/>
      <c r="X2162" s="917"/>
      <c r="Y2162" s="917"/>
      <c r="Z2162" s="917"/>
      <c r="AA2162" s="917"/>
      <c r="AB2162" s="917"/>
      <c r="AC2162" s="917"/>
      <c r="AD2162" s="917"/>
      <c r="AE2162" s="917"/>
      <c r="AF2162" s="917"/>
      <c r="AG2162" s="917"/>
      <c r="AH2162" s="917"/>
      <c r="AI2162" s="917"/>
      <c r="AJ2162" s="917"/>
      <c r="AK2162" s="917"/>
      <c r="AL2162" s="917"/>
      <c r="AM2162" s="917"/>
      <c r="AN2162" s="917"/>
      <c r="AO2162" s="918"/>
      <c r="AP2162" s="944"/>
      <c r="AQ2162" s="945"/>
      <c r="AR2162" s="945"/>
      <c r="AS2162" s="945"/>
      <c r="AT2162" s="941"/>
      <c r="AU2162" s="942"/>
      <c r="AV2162" s="942"/>
      <c r="AW2162" s="943"/>
    </row>
    <row r="2163" spans="1:49" hidden="1">
      <c r="A2163" s="931"/>
      <c r="B2163" s="919"/>
      <c r="C2163" s="920"/>
      <c r="D2163" s="920"/>
      <c r="E2163" s="920"/>
      <c r="F2163" s="920"/>
      <c r="G2163" s="920"/>
      <c r="H2163" s="920"/>
      <c r="I2163" s="920"/>
      <c r="J2163" s="920"/>
      <c r="K2163" s="920"/>
      <c r="L2163" s="920"/>
      <c r="M2163" s="920"/>
      <c r="N2163" s="920"/>
      <c r="O2163" s="920"/>
      <c r="P2163" s="920"/>
      <c r="Q2163" s="920"/>
      <c r="R2163" s="920"/>
      <c r="S2163" s="920"/>
      <c r="T2163" s="920"/>
      <c r="U2163" s="921"/>
      <c r="V2163" s="919"/>
      <c r="W2163" s="920"/>
      <c r="X2163" s="920"/>
      <c r="Y2163" s="920"/>
      <c r="Z2163" s="920"/>
      <c r="AA2163" s="920"/>
      <c r="AB2163" s="920"/>
      <c r="AC2163" s="920"/>
      <c r="AD2163" s="920"/>
      <c r="AE2163" s="920"/>
      <c r="AF2163" s="920"/>
      <c r="AG2163" s="920"/>
      <c r="AH2163" s="920"/>
      <c r="AI2163" s="920"/>
      <c r="AJ2163" s="920"/>
      <c r="AK2163" s="920"/>
      <c r="AL2163" s="920"/>
      <c r="AM2163" s="920"/>
      <c r="AN2163" s="920"/>
      <c r="AO2163" s="921"/>
      <c r="AP2163" s="946" t="str">
        <f t="array" aca="1" ref="AP2163" ca="1">IF(RepairsPhotoIdentifier305="","",IF(INDIRECT("PropertyInspectionCatagoryPhoto"&amp;RIGHT("0"&amp;RepairsPhotoIdentifier305,2))="","",INDIRECT("PropertyInspectionCatagoryPhoto"&amp;RIGHT("0"&amp;RepairsPhotoIdentifier305,2))))</f>
        <v/>
      </c>
      <c r="AQ2163" s="962"/>
      <c r="AR2163" s="962"/>
      <c r="AS2163" s="962"/>
      <c r="AT2163" s="962"/>
      <c r="AU2163" s="962"/>
      <c r="AV2163" s="962"/>
      <c r="AW2163" s="963"/>
    </row>
    <row r="2164" spans="1:49" hidden="1">
      <c r="A2164" s="931">
        <v>306</v>
      </c>
      <c r="B2164" s="913"/>
      <c r="C2164" s="914"/>
      <c r="D2164" s="914"/>
      <c r="E2164" s="914"/>
      <c r="F2164" s="914"/>
      <c r="G2164" s="914"/>
      <c r="H2164" s="914"/>
      <c r="I2164" s="914"/>
      <c r="J2164" s="914"/>
      <c r="K2164" s="914"/>
      <c r="L2164" s="914"/>
      <c r="M2164" s="914"/>
      <c r="N2164" s="914"/>
      <c r="O2164" s="914"/>
      <c r="P2164" s="914"/>
      <c r="Q2164" s="914"/>
      <c r="R2164" s="914"/>
      <c r="S2164" s="914"/>
      <c r="T2164" s="914"/>
      <c r="U2164" s="915"/>
      <c r="V2164" s="913"/>
      <c r="W2164" s="914"/>
      <c r="X2164" s="914"/>
      <c r="Y2164" s="914"/>
      <c r="Z2164" s="914"/>
      <c r="AA2164" s="914"/>
      <c r="AB2164" s="914"/>
      <c r="AC2164" s="914"/>
      <c r="AD2164" s="914"/>
      <c r="AE2164" s="914"/>
      <c r="AF2164" s="914"/>
      <c r="AG2164" s="914"/>
      <c r="AH2164" s="914"/>
      <c r="AI2164" s="914"/>
      <c r="AJ2164" s="914"/>
      <c r="AK2164" s="914"/>
      <c r="AL2164" s="914"/>
      <c r="AM2164" s="914"/>
      <c r="AN2164" s="914"/>
      <c r="AO2164" s="915"/>
      <c r="AP2164" s="450" t="s">
        <v>990</v>
      </c>
      <c r="AQ2164" s="451"/>
      <c r="AR2164" s="451"/>
      <c r="AS2164" s="452"/>
      <c r="AT2164" s="932"/>
      <c r="AU2164" s="933"/>
      <c r="AV2164" s="933"/>
      <c r="AW2164" s="934"/>
    </row>
    <row r="2165" spans="1:49" hidden="1">
      <c r="A2165" s="931"/>
      <c r="B2165" s="916"/>
      <c r="C2165" s="917"/>
      <c r="D2165" s="917"/>
      <c r="E2165" s="917"/>
      <c r="F2165" s="917"/>
      <c r="G2165" s="917"/>
      <c r="H2165" s="917"/>
      <c r="I2165" s="917"/>
      <c r="J2165" s="917"/>
      <c r="K2165" s="917"/>
      <c r="L2165" s="917"/>
      <c r="M2165" s="917"/>
      <c r="N2165" s="917"/>
      <c r="O2165" s="917"/>
      <c r="P2165" s="917"/>
      <c r="Q2165" s="917"/>
      <c r="R2165" s="917"/>
      <c r="S2165" s="917"/>
      <c r="T2165" s="917"/>
      <c r="U2165" s="918"/>
      <c r="V2165" s="916"/>
      <c r="W2165" s="917"/>
      <c r="X2165" s="917"/>
      <c r="Y2165" s="917"/>
      <c r="Z2165" s="917"/>
      <c r="AA2165" s="917"/>
      <c r="AB2165" s="917"/>
      <c r="AC2165" s="917"/>
      <c r="AD2165" s="917"/>
      <c r="AE2165" s="917"/>
      <c r="AF2165" s="917"/>
      <c r="AG2165" s="917"/>
      <c r="AH2165" s="917"/>
      <c r="AI2165" s="917"/>
      <c r="AJ2165" s="917"/>
      <c r="AK2165" s="917"/>
      <c r="AL2165" s="917"/>
      <c r="AM2165" s="917"/>
      <c r="AN2165" s="917"/>
      <c r="AO2165" s="918"/>
      <c r="AP2165" s="453" t="s">
        <v>991</v>
      </c>
      <c r="AQ2165" s="262"/>
      <c r="AR2165" s="262"/>
      <c r="AS2165" s="262"/>
      <c r="AT2165" s="910"/>
      <c r="AU2165" s="911"/>
      <c r="AV2165" s="911"/>
      <c r="AW2165" s="912"/>
    </row>
    <row r="2166" spans="1:49" hidden="1">
      <c r="A2166" s="931"/>
      <c r="B2166" s="916"/>
      <c r="C2166" s="917"/>
      <c r="D2166" s="917"/>
      <c r="E2166" s="917"/>
      <c r="F2166" s="917"/>
      <c r="G2166" s="917"/>
      <c r="H2166" s="917"/>
      <c r="I2166" s="917"/>
      <c r="J2166" s="917"/>
      <c r="K2166" s="917"/>
      <c r="L2166" s="917"/>
      <c r="M2166" s="917"/>
      <c r="N2166" s="917"/>
      <c r="O2166" s="917"/>
      <c r="P2166" s="917"/>
      <c r="Q2166" s="917"/>
      <c r="R2166" s="917"/>
      <c r="S2166" s="917"/>
      <c r="T2166" s="917"/>
      <c r="U2166" s="918"/>
      <c r="V2166" s="916"/>
      <c r="W2166" s="917"/>
      <c r="X2166" s="917"/>
      <c r="Y2166" s="917"/>
      <c r="Z2166" s="917"/>
      <c r="AA2166" s="917"/>
      <c r="AB2166" s="917"/>
      <c r="AC2166" s="917"/>
      <c r="AD2166" s="917"/>
      <c r="AE2166" s="917"/>
      <c r="AF2166" s="917"/>
      <c r="AG2166" s="917"/>
      <c r="AH2166" s="917"/>
      <c r="AI2166" s="917"/>
      <c r="AJ2166" s="917"/>
      <c r="AK2166" s="917"/>
      <c r="AL2166" s="917"/>
      <c r="AM2166" s="917"/>
      <c r="AN2166" s="917"/>
      <c r="AO2166" s="918"/>
      <c r="AP2166" s="935" t="s">
        <v>992</v>
      </c>
      <c r="AQ2166" s="936"/>
      <c r="AR2166" s="936"/>
      <c r="AS2166" s="937"/>
      <c r="AT2166" s="938"/>
      <c r="AU2166" s="939"/>
      <c r="AV2166" s="939"/>
      <c r="AW2166" s="940"/>
    </row>
    <row r="2167" spans="1:49" hidden="1">
      <c r="A2167" s="931"/>
      <c r="B2167" s="916"/>
      <c r="C2167" s="917"/>
      <c r="D2167" s="917"/>
      <c r="E2167" s="917"/>
      <c r="F2167" s="917"/>
      <c r="G2167" s="917"/>
      <c r="H2167" s="917"/>
      <c r="I2167" s="917"/>
      <c r="J2167" s="917"/>
      <c r="K2167" s="917"/>
      <c r="L2167" s="917"/>
      <c r="M2167" s="917"/>
      <c r="N2167" s="917"/>
      <c r="O2167" s="917"/>
      <c r="P2167" s="917"/>
      <c r="Q2167" s="917"/>
      <c r="R2167" s="917"/>
      <c r="S2167" s="917"/>
      <c r="T2167" s="917"/>
      <c r="U2167" s="918"/>
      <c r="V2167" s="916"/>
      <c r="W2167" s="917"/>
      <c r="X2167" s="917"/>
      <c r="Y2167" s="917"/>
      <c r="Z2167" s="917"/>
      <c r="AA2167" s="917"/>
      <c r="AB2167" s="917"/>
      <c r="AC2167" s="917"/>
      <c r="AD2167" s="917"/>
      <c r="AE2167" s="917"/>
      <c r="AF2167" s="917"/>
      <c r="AG2167" s="917"/>
      <c r="AH2167" s="917"/>
      <c r="AI2167" s="917"/>
      <c r="AJ2167" s="917"/>
      <c r="AK2167" s="917"/>
      <c r="AL2167" s="917"/>
      <c r="AM2167" s="917"/>
      <c r="AN2167" s="917"/>
      <c r="AO2167" s="918"/>
      <c r="AP2167" s="935"/>
      <c r="AQ2167" s="936"/>
      <c r="AR2167" s="936"/>
      <c r="AS2167" s="937"/>
      <c r="AT2167" s="941"/>
      <c r="AU2167" s="942"/>
      <c r="AV2167" s="942"/>
      <c r="AW2167" s="943"/>
    </row>
    <row r="2168" spans="1:49" hidden="1">
      <c r="A2168" s="931"/>
      <c r="B2168" s="916"/>
      <c r="C2168" s="917"/>
      <c r="D2168" s="917"/>
      <c r="E2168" s="917"/>
      <c r="F2168" s="917"/>
      <c r="G2168" s="917"/>
      <c r="H2168" s="917"/>
      <c r="I2168" s="917"/>
      <c r="J2168" s="917"/>
      <c r="K2168" s="917"/>
      <c r="L2168" s="917"/>
      <c r="M2168" s="917"/>
      <c r="N2168" s="917"/>
      <c r="O2168" s="917"/>
      <c r="P2168" s="917"/>
      <c r="Q2168" s="917"/>
      <c r="R2168" s="917"/>
      <c r="S2168" s="917"/>
      <c r="T2168" s="917"/>
      <c r="U2168" s="918"/>
      <c r="V2168" s="916"/>
      <c r="W2168" s="917"/>
      <c r="X2168" s="917"/>
      <c r="Y2168" s="917"/>
      <c r="Z2168" s="917"/>
      <c r="AA2168" s="917"/>
      <c r="AB2168" s="917"/>
      <c r="AC2168" s="917"/>
      <c r="AD2168" s="917"/>
      <c r="AE2168" s="917"/>
      <c r="AF2168" s="917"/>
      <c r="AG2168" s="917"/>
      <c r="AH2168" s="917"/>
      <c r="AI2168" s="917"/>
      <c r="AJ2168" s="917"/>
      <c r="AK2168" s="917"/>
      <c r="AL2168" s="917"/>
      <c r="AM2168" s="917"/>
      <c r="AN2168" s="917"/>
      <c r="AO2168" s="918"/>
      <c r="AP2168" s="944" t="s">
        <v>993</v>
      </c>
      <c r="AQ2168" s="945"/>
      <c r="AR2168" s="945"/>
      <c r="AS2168" s="945"/>
      <c r="AT2168" s="938"/>
      <c r="AU2168" s="939"/>
      <c r="AV2168" s="939"/>
      <c r="AW2168" s="940"/>
    </row>
    <row r="2169" spans="1:49" hidden="1">
      <c r="A2169" s="931"/>
      <c r="B2169" s="916"/>
      <c r="C2169" s="917"/>
      <c r="D2169" s="917"/>
      <c r="E2169" s="917"/>
      <c r="F2169" s="917"/>
      <c r="G2169" s="917"/>
      <c r="H2169" s="917"/>
      <c r="I2169" s="917"/>
      <c r="J2169" s="917"/>
      <c r="K2169" s="917"/>
      <c r="L2169" s="917"/>
      <c r="M2169" s="917"/>
      <c r="N2169" s="917"/>
      <c r="O2169" s="917"/>
      <c r="P2169" s="917"/>
      <c r="Q2169" s="917"/>
      <c r="R2169" s="917"/>
      <c r="S2169" s="917"/>
      <c r="T2169" s="917"/>
      <c r="U2169" s="918"/>
      <c r="V2169" s="916"/>
      <c r="W2169" s="917"/>
      <c r="X2169" s="917"/>
      <c r="Y2169" s="917"/>
      <c r="Z2169" s="917"/>
      <c r="AA2169" s="917"/>
      <c r="AB2169" s="917"/>
      <c r="AC2169" s="917"/>
      <c r="AD2169" s="917"/>
      <c r="AE2169" s="917"/>
      <c r="AF2169" s="917"/>
      <c r="AG2169" s="917"/>
      <c r="AH2169" s="917"/>
      <c r="AI2169" s="917"/>
      <c r="AJ2169" s="917"/>
      <c r="AK2169" s="917"/>
      <c r="AL2169" s="917"/>
      <c r="AM2169" s="917"/>
      <c r="AN2169" s="917"/>
      <c r="AO2169" s="918"/>
      <c r="AP2169" s="944"/>
      <c r="AQ2169" s="945"/>
      <c r="AR2169" s="945"/>
      <c r="AS2169" s="945"/>
      <c r="AT2169" s="941"/>
      <c r="AU2169" s="942"/>
      <c r="AV2169" s="942"/>
      <c r="AW2169" s="943"/>
    </row>
    <row r="2170" spans="1:49" hidden="1">
      <c r="A2170" s="931"/>
      <c r="B2170" s="919"/>
      <c r="C2170" s="920"/>
      <c r="D2170" s="920"/>
      <c r="E2170" s="920"/>
      <c r="F2170" s="920"/>
      <c r="G2170" s="920"/>
      <c r="H2170" s="920"/>
      <c r="I2170" s="920"/>
      <c r="J2170" s="920"/>
      <c r="K2170" s="920"/>
      <c r="L2170" s="920"/>
      <c r="M2170" s="920"/>
      <c r="N2170" s="920"/>
      <c r="O2170" s="920"/>
      <c r="P2170" s="920"/>
      <c r="Q2170" s="920"/>
      <c r="R2170" s="920"/>
      <c r="S2170" s="920"/>
      <c r="T2170" s="920"/>
      <c r="U2170" s="921"/>
      <c r="V2170" s="919"/>
      <c r="W2170" s="920"/>
      <c r="X2170" s="920"/>
      <c r="Y2170" s="920"/>
      <c r="Z2170" s="920"/>
      <c r="AA2170" s="920"/>
      <c r="AB2170" s="920"/>
      <c r="AC2170" s="920"/>
      <c r="AD2170" s="920"/>
      <c r="AE2170" s="920"/>
      <c r="AF2170" s="920"/>
      <c r="AG2170" s="920"/>
      <c r="AH2170" s="920"/>
      <c r="AI2170" s="920"/>
      <c r="AJ2170" s="920"/>
      <c r="AK2170" s="920"/>
      <c r="AL2170" s="920"/>
      <c r="AM2170" s="920"/>
      <c r="AN2170" s="920"/>
      <c r="AO2170" s="921"/>
      <c r="AP2170" s="946" t="str">
        <f t="array" aca="1" ref="AP2170" ca="1">IF(RepairsPhotoIdentifier306="","",IF(INDIRECT("PropertyInspectionCatagoryPhoto"&amp;RIGHT("0"&amp;RepairsPhotoIdentifier306,2))="","",INDIRECT("PropertyInspectionCatagoryPhoto"&amp;RIGHT("0"&amp;RepairsPhotoIdentifier306,2))))</f>
        <v/>
      </c>
      <c r="AQ2170" s="962"/>
      <c r="AR2170" s="962"/>
      <c r="AS2170" s="962"/>
      <c r="AT2170" s="962"/>
      <c r="AU2170" s="962"/>
      <c r="AV2170" s="962"/>
      <c r="AW2170" s="963"/>
    </row>
    <row r="2171" spans="1:49" hidden="1">
      <c r="A2171" s="931">
        <v>307</v>
      </c>
      <c r="B2171" s="913"/>
      <c r="C2171" s="914"/>
      <c r="D2171" s="914"/>
      <c r="E2171" s="914"/>
      <c r="F2171" s="914"/>
      <c r="G2171" s="914"/>
      <c r="H2171" s="914"/>
      <c r="I2171" s="914"/>
      <c r="J2171" s="914"/>
      <c r="K2171" s="914"/>
      <c r="L2171" s="914"/>
      <c r="M2171" s="914"/>
      <c r="N2171" s="914"/>
      <c r="O2171" s="914"/>
      <c r="P2171" s="914"/>
      <c r="Q2171" s="914"/>
      <c r="R2171" s="914"/>
      <c r="S2171" s="914"/>
      <c r="T2171" s="914"/>
      <c r="U2171" s="915"/>
      <c r="V2171" s="913"/>
      <c r="W2171" s="914"/>
      <c r="X2171" s="914"/>
      <c r="Y2171" s="914"/>
      <c r="Z2171" s="914"/>
      <c r="AA2171" s="914"/>
      <c r="AB2171" s="914"/>
      <c r="AC2171" s="914"/>
      <c r="AD2171" s="914"/>
      <c r="AE2171" s="914"/>
      <c r="AF2171" s="914"/>
      <c r="AG2171" s="914"/>
      <c r="AH2171" s="914"/>
      <c r="AI2171" s="914"/>
      <c r="AJ2171" s="914"/>
      <c r="AK2171" s="914"/>
      <c r="AL2171" s="914"/>
      <c r="AM2171" s="914"/>
      <c r="AN2171" s="914"/>
      <c r="AO2171" s="915"/>
      <c r="AP2171" s="450" t="s">
        <v>990</v>
      </c>
      <c r="AQ2171" s="451"/>
      <c r="AR2171" s="451"/>
      <c r="AS2171" s="452"/>
      <c r="AT2171" s="932"/>
      <c r="AU2171" s="933"/>
      <c r="AV2171" s="933"/>
      <c r="AW2171" s="934"/>
    </row>
    <row r="2172" spans="1:49" hidden="1">
      <c r="A2172" s="931"/>
      <c r="B2172" s="916"/>
      <c r="C2172" s="917"/>
      <c r="D2172" s="917"/>
      <c r="E2172" s="917"/>
      <c r="F2172" s="917"/>
      <c r="G2172" s="917"/>
      <c r="H2172" s="917"/>
      <c r="I2172" s="917"/>
      <c r="J2172" s="917"/>
      <c r="K2172" s="917"/>
      <c r="L2172" s="917"/>
      <c r="M2172" s="917"/>
      <c r="N2172" s="917"/>
      <c r="O2172" s="917"/>
      <c r="P2172" s="917"/>
      <c r="Q2172" s="917"/>
      <c r="R2172" s="917"/>
      <c r="S2172" s="917"/>
      <c r="T2172" s="917"/>
      <c r="U2172" s="918"/>
      <c r="V2172" s="916"/>
      <c r="W2172" s="917"/>
      <c r="X2172" s="917"/>
      <c r="Y2172" s="917"/>
      <c r="Z2172" s="917"/>
      <c r="AA2172" s="917"/>
      <c r="AB2172" s="917"/>
      <c r="AC2172" s="917"/>
      <c r="AD2172" s="917"/>
      <c r="AE2172" s="917"/>
      <c r="AF2172" s="917"/>
      <c r="AG2172" s="917"/>
      <c r="AH2172" s="917"/>
      <c r="AI2172" s="917"/>
      <c r="AJ2172" s="917"/>
      <c r="AK2172" s="917"/>
      <c r="AL2172" s="917"/>
      <c r="AM2172" s="917"/>
      <c r="AN2172" s="917"/>
      <c r="AO2172" s="918"/>
      <c r="AP2172" s="453" t="s">
        <v>994</v>
      </c>
      <c r="AQ2172" s="262"/>
      <c r="AR2172" s="262"/>
      <c r="AS2172" s="262"/>
      <c r="AT2172" s="910"/>
      <c r="AU2172" s="911"/>
      <c r="AV2172" s="911"/>
      <c r="AW2172" s="912"/>
    </row>
    <row r="2173" spans="1:49" hidden="1">
      <c r="A2173" s="931"/>
      <c r="B2173" s="916"/>
      <c r="C2173" s="917"/>
      <c r="D2173" s="917"/>
      <c r="E2173" s="917"/>
      <c r="F2173" s="917"/>
      <c r="G2173" s="917"/>
      <c r="H2173" s="917"/>
      <c r="I2173" s="917"/>
      <c r="J2173" s="917"/>
      <c r="K2173" s="917"/>
      <c r="L2173" s="917"/>
      <c r="M2173" s="917"/>
      <c r="N2173" s="917"/>
      <c r="O2173" s="917"/>
      <c r="P2173" s="917"/>
      <c r="Q2173" s="917"/>
      <c r="R2173" s="917"/>
      <c r="S2173" s="917"/>
      <c r="T2173" s="917"/>
      <c r="U2173" s="918"/>
      <c r="V2173" s="916"/>
      <c r="W2173" s="917"/>
      <c r="X2173" s="917"/>
      <c r="Y2173" s="917"/>
      <c r="Z2173" s="917"/>
      <c r="AA2173" s="917"/>
      <c r="AB2173" s="917"/>
      <c r="AC2173" s="917"/>
      <c r="AD2173" s="917"/>
      <c r="AE2173" s="917"/>
      <c r="AF2173" s="917"/>
      <c r="AG2173" s="917"/>
      <c r="AH2173" s="917"/>
      <c r="AI2173" s="917"/>
      <c r="AJ2173" s="917"/>
      <c r="AK2173" s="917"/>
      <c r="AL2173" s="917"/>
      <c r="AM2173" s="917"/>
      <c r="AN2173" s="917"/>
      <c r="AO2173" s="918"/>
      <c r="AP2173" s="935" t="s">
        <v>992</v>
      </c>
      <c r="AQ2173" s="936"/>
      <c r="AR2173" s="936"/>
      <c r="AS2173" s="937"/>
      <c r="AT2173" s="938"/>
      <c r="AU2173" s="939"/>
      <c r="AV2173" s="939"/>
      <c r="AW2173" s="940"/>
    </row>
    <row r="2174" spans="1:49" hidden="1">
      <c r="A2174" s="931"/>
      <c r="B2174" s="916"/>
      <c r="C2174" s="917"/>
      <c r="D2174" s="917"/>
      <c r="E2174" s="917"/>
      <c r="F2174" s="917"/>
      <c r="G2174" s="917"/>
      <c r="H2174" s="917"/>
      <c r="I2174" s="917"/>
      <c r="J2174" s="917"/>
      <c r="K2174" s="917"/>
      <c r="L2174" s="917"/>
      <c r="M2174" s="917"/>
      <c r="N2174" s="917"/>
      <c r="O2174" s="917"/>
      <c r="P2174" s="917"/>
      <c r="Q2174" s="917"/>
      <c r="R2174" s="917"/>
      <c r="S2174" s="917"/>
      <c r="T2174" s="917"/>
      <c r="U2174" s="918"/>
      <c r="V2174" s="916"/>
      <c r="W2174" s="917"/>
      <c r="X2174" s="917"/>
      <c r="Y2174" s="917"/>
      <c r="Z2174" s="917"/>
      <c r="AA2174" s="917"/>
      <c r="AB2174" s="917"/>
      <c r="AC2174" s="917"/>
      <c r="AD2174" s="917"/>
      <c r="AE2174" s="917"/>
      <c r="AF2174" s="917"/>
      <c r="AG2174" s="917"/>
      <c r="AH2174" s="917"/>
      <c r="AI2174" s="917"/>
      <c r="AJ2174" s="917"/>
      <c r="AK2174" s="917"/>
      <c r="AL2174" s="917"/>
      <c r="AM2174" s="917"/>
      <c r="AN2174" s="917"/>
      <c r="AO2174" s="918"/>
      <c r="AP2174" s="935"/>
      <c r="AQ2174" s="936"/>
      <c r="AR2174" s="936"/>
      <c r="AS2174" s="937"/>
      <c r="AT2174" s="941"/>
      <c r="AU2174" s="942"/>
      <c r="AV2174" s="942"/>
      <c r="AW2174" s="943"/>
    </row>
    <row r="2175" spans="1:49" hidden="1">
      <c r="A2175" s="931"/>
      <c r="B2175" s="916"/>
      <c r="C2175" s="917"/>
      <c r="D2175" s="917"/>
      <c r="E2175" s="917"/>
      <c r="F2175" s="917"/>
      <c r="G2175" s="917"/>
      <c r="H2175" s="917"/>
      <c r="I2175" s="917"/>
      <c r="J2175" s="917"/>
      <c r="K2175" s="917"/>
      <c r="L2175" s="917"/>
      <c r="M2175" s="917"/>
      <c r="N2175" s="917"/>
      <c r="O2175" s="917"/>
      <c r="P2175" s="917"/>
      <c r="Q2175" s="917"/>
      <c r="R2175" s="917"/>
      <c r="S2175" s="917"/>
      <c r="T2175" s="917"/>
      <c r="U2175" s="918"/>
      <c r="V2175" s="916"/>
      <c r="W2175" s="917"/>
      <c r="X2175" s="917"/>
      <c r="Y2175" s="917"/>
      <c r="Z2175" s="917"/>
      <c r="AA2175" s="917"/>
      <c r="AB2175" s="917"/>
      <c r="AC2175" s="917"/>
      <c r="AD2175" s="917"/>
      <c r="AE2175" s="917"/>
      <c r="AF2175" s="917"/>
      <c r="AG2175" s="917"/>
      <c r="AH2175" s="917"/>
      <c r="AI2175" s="917"/>
      <c r="AJ2175" s="917"/>
      <c r="AK2175" s="917"/>
      <c r="AL2175" s="917"/>
      <c r="AM2175" s="917"/>
      <c r="AN2175" s="917"/>
      <c r="AO2175" s="918"/>
      <c r="AP2175" s="944" t="s">
        <v>993</v>
      </c>
      <c r="AQ2175" s="945"/>
      <c r="AR2175" s="945"/>
      <c r="AS2175" s="945"/>
      <c r="AT2175" s="938"/>
      <c r="AU2175" s="939"/>
      <c r="AV2175" s="939"/>
      <c r="AW2175" s="940"/>
    </row>
    <row r="2176" spans="1:49" hidden="1">
      <c r="A2176" s="931"/>
      <c r="B2176" s="916"/>
      <c r="C2176" s="917"/>
      <c r="D2176" s="917"/>
      <c r="E2176" s="917"/>
      <c r="F2176" s="917"/>
      <c r="G2176" s="917"/>
      <c r="H2176" s="917"/>
      <c r="I2176" s="917"/>
      <c r="J2176" s="917"/>
      <c r="K2176" s="917"/>
      <c r="L2176" s="917"/>
      <c r="M2176" s="917"/>
      <c r="N2176" s="917"/>
      <c r="O2176" s="917"/>
      <c r="P2176" s="917"/>
      <c r="Q2176" s="917"/>
      <c r="R2176" s="917"/>
      <c r="S2176" s="917"/>
      <c r="T2176" s="917"/>
      <c r="U2176" s="918"/>
      <c r="V2176" s="916"/>
      <c r="W2176" s="917"/>
      <c r="X2176" s="917"/>
      <c r="Y2176" s="917"/>
      <c r="Z2176" s="917"/>
      <c r="AA2176" s="917"/>
      <c r="AB2176" s="917"/>
      <c r="AC2176" s="917"/>
      <c r="AD2176" s="917"/>
      <c r="AE2176" s="917"/>
      <c r="AF2176" s="917"/>
      <c r="AG2176" s="917"/>
      <c r="AH2176" s="917"/>
      <c r="AI2176" s="917"/>
      <c r="AJ2176" s="917"/>
      <c r="AK2176" s="917"/>
      <c r="AL2176" s="917"/>
      <c r="AM2176" s="917"/>
      <c r="AN2176" s="917"/>
      <c r="AO2176" s="918"/>
      <c r="AP2176" s="944"/>
      <c r="AQ2176" s="945"/>
      <c r="AR2176" s="945"/>
      <c r="AS2176" s="945"/>
      <c r="AT2176" s="941"/>
      <c r="AU2176" s="942"/>
      <c r="AV2176" s="942"/>
      <c r="AW2176" s="943"/>
    </row>
    <row r="2177" spans="1:49" hidden="1">
      <c r="A2177" s="931"/>
      <c r="B2177" s="919"/>
      <c r="C2177" s="920"/>
      <c r="D2177" s="920"/>
      <c r="E2177" s="920"/>
      <c r="F2177" s="920"/>
      <c r="G2177" s="920"/>
      <c r="H2177" s="920"/>
      <c r="I2177" s="920"/>
      <c r="J2177" s="920"/>
      <c r="K2177" s="920"/>
      <c r="L2177" s="920"/>
      <c r="M2177" s="920"/>
      <c r="N2177" s="920"/>
      <c r="O2177" s="920"/>
      <c r="P2177" s="920"/>
      <c r="Q2177" s="920"/>
      <c r="R2177" s="920"/>
      <c r="S2177" s="920"/>
      <c r="T2177" s="920"/>
      <c r="U2177" s="921"/>
      <c r="V2177" s="919"/>
      <c r="W2177" s="920"/>
      <c r="X2177" s="920"/>
      <c r="Y2177" s="920"/>
      <c r="Z2177" s="920"/>
      <c r="AA2177" s="920"/>
      <c r="AB2177" s="920"/>
      <c r="AC2177" s="920"/>
      <c r="AD2177" s="920"/>
      <c r="AE2177" s="920"/>
      <c r="AF2177" s="920"/>
      <c r="AG2177" s="920"/>
      <c r="AH2177" s="920"/>
      <c r="AI2177" s="920"/>
      <c r="AJ2177" s="920"/>
      <c r="AK2177" s="920"/>
      <c r="AL2177" s="920"/>
      <c r="AM2177" s="920"/>
      <c r="AN2177" s="920"/>
      <c r="AO2177" s="921"/>
      <c r="AP2177" s="946" t="str">
        <f t="array" aca="1" ref="AP2177" ca="1">IF(RepairsPhotoIdentifier307="","",IF(INDIRECT("PropertyInspectionCatagoryPhoto"&amp;RIGHT("0"&amp;RepairsPhotoIdentifier307,2))="","",INDIRECT("PropertyInspectionCatagoryPhoto"&amp;RIGHT("0"&amp;RepairsPhotoIdentifier307,2))))</f>
        <v/>
      </c>
      <c r="AQ2177" s="962"/>
      <c r="AR2177" s="962"/>
      <c r="AS2177" s="962"/>
      <c r="AT2177" s="962"/>
      <c r="AU2177" s="962"/>
      <c r="AV2177" s="962"/>
      <c r="AW2177" s="963"/>
    </row>
    <row r="2178" spans="1:49">
      <c r="A2178" s="462"/>
      <c r="B2178" s="463"/>
      <c r="C2178" s="463"/>
      <c r="D2178" s="463"/>
      <c r="E2178" s="463"/>
      <c r="F2178" s="463"/>
      <c r="G2178" s="463"/>
      <c r="H2178" s="463"/>
      <c r="I2178" s="463"/>
      <c r="J2178" s="463"/>
      <c r="K2178" s="463"/>
      <c r="L2178" s="463"/>
      <c r="M2178" s="463"/>
      <c r="N2178" s="463"/>
      <c r="O2178" s="463"/>
      <c r="P2178" s="463"/>
      <c r="Q2178" s="463"/>
      <c r="R2178" s="463"/>
      <c r="S2178" s="463"/>
      <c r="T2178" s="463"/>
      <c r="U2178" s="463"/>
      <c r="V2178" s="463"/>
      <c r="W2178" s="463"/>
      <c r="X2178" s="463"/>
      <c r="Y2178" s="463"/>
      <c r="Z2178" s="463"/>
      <c r="AA2178" s="463"/>
      <c r="AB2178" s="463"/>
      <c r="AC2178" s="463"/>
      <c r="AD2178" s="463"/>
      <c r="AE2178" s="463"/>
      <c r="AF2178" s="463"/>
      <c r="AG2178" s="463"/>
      <c r="AH2178" s="463"/>
      <c r="AI2178" s="463"/>
      <c r="AJ2178" s="463"/>
      <c r="AK2178" s="463"/>
      <c r="AL2178" s="463"/>
      <c r="AM2178" s="463"/>
      <c r="AN2178" s="463"/>
      <c r="AO2178" s="463"/>
      <c r="AP2178" s="454"/>
      <c r="AQ2178" s="464"/>
      <c r="AR2178" s="464"/>
      <c r="AS2178" s="465"/>
      <c r="AT2178" s="466"/>
      <c r="AU2178" s="466"/>
      <c r="AV2178" s="466"/>
      <c r="AW2178" s="466"/>
    </row>
    <row r="2179" spans="1:49">
      <c r="A2179" s="462"/>
      <c r="B2179" s="463"/>
      <c r="C2179" s="463"/>
      <c r="D2179" s="463"/>
      <c r="E2179" s="463"/>
      <c r="F2179" s="463"/>
      <c r="G2179" s="463"/>
      <c r="H2179" s="463"/>
      <c r="I2179" s="463"/>
      <c r="J2179" s="463"/>
      <c r="K2179" s="463"/>
      <c r="L2179" s="463"/>
      <c r="M2179" s="463"/>
      <c r="N2179" s="463"/>
      <c r="O2179" s="463"/>
      <c r="P2179" s="463"/>
      <c r="Q2179" s="463"/>
      <c r="R2179" s="463"/>
      <c r="S2179" s="463"/>
      <c r="T2179" s="463"/>
      <c r="U2179" s="463"/>
      <c r="V2179" s="463"/>
      <c r="W2179" s="463"/>
      <c r="X2179" s="463"/>
      <c r="Y2179" s="463"/>
      <c r="Z2179" s="463"/>
      <c r="AA2179" s="463"/>
      <c r="AB2179" s="463"/>
      <c r="AC2179" s="463"/>
      <c r="AD2179" s="463"/>
      <c r="AE2179" s="463"/>
      <c r="AF2179" s="463"/>
      <c r="AG2179" s="463"/>
      <c r="AH2179" s="463"/>
      <c r="AI2179" s="463"/>
      <c r="AJ2179" s="463"/>
      <c r="AK2179" s="463"/>
      <c r="AL2179" s="463"/>
      <c r="AM2179" s="463"/>
      <c r="AN2179" s="463"/>
      <c r="AO2179" s="463"/>
      <c r="AP2179" s="262"/>
      <c r="AQ2179" s="262"/>
      <c r="AR2179" s="262"/>
      <c r="AS2179" s="262"/>
      <c r="AT2179" s="467"/>
      <c r="AU2179" s="467"/>
      <c r="AV2179" s="467"/>
      <c r="AW2179" s="467"/>
    </row>
    <row r="2180" spans="1:49">
      <c r="A2180" s="462"/>
      <c r="B2180" s="463"/>
      <c r="C2180" s="463"/>
      <c r="D2180" s="463"/>
      <c r="E2180" s="463"/>
      <c r="F2180" s="463"/>
      <c r="G2180" s="463"/>
      <c r="H2180" s="463"/>
      <c r="I2180" s="463"/>
      <c r="J2180" s="463"/>
      <c r="K2180" s="463"/>
      <c r="L2180" s="463"/>
      <c r="M2180" s="463"/>
      <c r="N2180" s="463"/>
      <c r="O2180" s="463"/>
      <c r="P2180" s="463"/>
      <c r="Q2180" s="463"/>
      <c r="R2180" s="463"/>
      <c r="S2180" s="463"/>
      <c r="T2180" s="463"/>
      <c r="U2180" s="463"/>
      <c r="V2180" s="463"/>
      <c r="W2180" s="463"/>
      <c r="X2180" s="463"/>
      <c r="Y2180" s="463"/>
      <c r="Z2180" s="463"/>
      <c r="AA2180" s="463"/>
      <c r="AB2180" s="463"/>
      <c r="AC2180" s="463"/>
      <c r="AD2180" s="463"/>
      <c r="AE2180" s="463"/>
      <c r="AF2180" s="463"/>
      <c r="AG2180" s="463"/>
      <c r="AH2180" s="463"/>
      <c r="AI2180" s="463"/>
      <c r="AJ2180" s="463"/>
      <c r="AK2180" s="463"/>
      <c r="AL2180" s="463"/>
      <c r="AM2180" s="463"/>
      <c r="AN2180" s="463"/>
      <c r="AO2180" s="463"/>
      <c r="AP2180" s="454"/>
      <c r="AQ2180" s="454"/>
      <c r="AR2180" s="454"/>
      <c r="AS2180" s="454"/>
      <c r="AT2180" s="468"/>
      <c r="AU2180" s="468"/>
      <c r="AV2180" s="468"/>
      <c r="AW2180" s="468"/>
    </row>
    <row r="2181" spans="1:49">
      <c r="A2181" s="462"/>
      <c r="B2181" s="463"/>
      <c r="C2181" s="463"/>
      <c r="D2181" s="463"/>
      <c r="E2181" s="463"/>
      <c r="F2181" s="463"/>
      <c r="G2181" s="463"/>
      <c r="H2181" s="463"/>
      <c r="I2181" s="463"/>
      <c r="J2181" s="463"/>
      <c r="K2181" s="463"/>
      <c r="L2181" s="463"/>
      <c r="M2181" s="463"/>
      <c r="N2181" s="463"/>
      <c r="O2181" s="463"/>
      <c r="P2181" s="463"/>
      <c r="Q2181" s="463"/>
      <c r="R2181" s="463"/>
      <c r="S2181" s="463"/>
      <c r="T2181" s="463"/>
      <c r="U2181" s="463"/>
      <c r="V2181" s="463"/>
      <c r="W2181" s="463"/>
      <c r="X2181" s="463"/>
      <c r="Y2181" s="463"/>
      <c r="Z2181" s="463"/>
      <c r="AA2181" s="463"/>
      <c r="AB2181" s="463"/>
      <c r="AC2181" s="463"/>
      <c r="AD2181" s="463"/>
      <c r="AE2181" s="463"/>
      <c r="AF2181" s="463"/>
      <c r="AG2181" s="463"/>
      <c r="AH2181" s="463"/>
      <c r="AI2181" s="463"/>
      <c r="AJ2181" s="463"/>
      <c r="AK2181" s="463"/>
      <c r="AL2181" s="463"/>
      <c r="AM2181" s="463"/>
      <c r="AN2181" s="463"/>
      <c r="AO2181" s="463"/>
      <c r="AP2181" s="454"/>
      <c r="AQ2181" s="454"/>
      <c r="AR2181" s="454"/>
      <c r="AS2181" s="454"/>
      <c r="AT2181" s="468"/>
      <c r="AU2181" s="468"/>
      <c r="AV2181" s="468"/>
      <c r="AW2181" s="468"/>
    </row>
    <row r="2182" spans="1:49">
      <c r="A2182" s="462"/>
      <c r="B2182" s="463"/>
      <c r="C2182" s="463"/>
      <c r="D2182" s="463"/>
      <c r="E2182" s="463"/>
      <c r="F2182" s="463"/>
      <c r="G2182" s="463"/>
      <c r="H2182" s="463"/>
      <c r="I2182" s="463"/>
      <c r="J2182" s="463"/>
      <c r="K2182" s="463"/>
      <c r="L2182" s="463"/>
      <c r="M2182" s="463"/>
      <c r="N2182" s="463"/>
      <c r="O2182" s="463"/>
      <c r="P2182" s="463"/>
      <c r="Q2182" s="463"/>
      <c r="R2182" s="463"/>
      <c r="S2182" s="463"/>
      <c r="T2182" s="463"/>
      <c r="U2182" s="463"/>
      <c r="V2182" s="463"/>
      <c r="W2182" s="463"/>
      <c r="X2182" s="463"/>
      <c r="Y2182" s="463"/>
      <c r="Z2182" s="463"/>
      <c r="AA2182" s="463"/>
      <c r="AB2182" s="463"/>
      <c r="AC2182" s="463"/>
      <c r="AD2182" s="463"/>
      <c r="AE2182" s="463"/>
      <c r="AF2182" s="463"/>
      <c r="AG2182" s="463"/>
      <c r="AH2182" s="463"/>
      <c r="AI2182" s="463"/>
      <c r="AJ2182" s="463"/>
      <c r="AK2182" s="463"/>
      <c r="AL2182" s="463"/>
      <c r="AM2182" s="463"/>
      <c r="AN2182" s="463"/>
      <c r="AO2182" s="463"/>
      <c r="AP2182" s="455"/>
      <c r="AQ2182" s="455"/>
      <c r="AR2182" s="455"/>
      <c r="AS2182" s="455"/>
      <c r="AT2182" s="469"/>
      <c r="AU2182" s="469"/>
      <c r="AV2182" s="469"/>
      <c r="AW2182" s="469"/>
    </row>
    <row r="2183" spans="1:49">
      <c r="A2183" s="462"/>
      <c r="B2183" s="463"/>
      <c r="C2183" s="463"/>
      <c r="D2183" s="463"/>
      <c r="E2183" s="463"/>
      <c r="F2183" s="463"/>
      <c r="G2183" s="463"/>
      <c r="H2183" s="463"/>
      <c r="I2183" s="463"/>
      <c r="J2183" s="463"/>
      <c r="K2183" s="463"/>
      <c r="L2183" s="463"/>
      <c r="M2183" s="463"/>
      <c r="N2183" s="463"/>
      <c r="O2183" s="463"/>
      <c r="P2183" s="463"/>
      <c r="Q2183" s="463"/>
      <c r="R2183" s="463"/>
      <c r="S2183" s="463"/>
      <c r="T2183" s="463"/>
      <c r="U2183" s="463"/>
      <c r="V2183" s="463"/>
      <c r="W2183" s="463"/>
      <c r="X2183" s="463"/>
      <c r="Y2183" s="463"/>
      <c r="Z2183" s="463"/>
      <c r="AA2183" s="463"/>
      <c r="AB2183" s="463"/>
      <c r="AC2183" s="463"/>
      <c r="AD2183" s="463"/>
      <c r="AE2183" s="463"/>
      <c r="AF2183" s="463"/>
      <c r="AG2183" s="463"/>
      <c r="AH2183" s="463"/>
      <c r="AI2183" s="463"/>
      <c r="AJ2183" s="463"/>
      <c r="AK2183" s="463"/>
      <c r="AL2183" s="463"/>
      <c r="AM2183" s="463"/>
      <c r="AN2183" s="463"/>
      <c r="AO2183" s="463"/>
      <c r="AP2183" s="455"/>
      <c r="AQ2183" s="455"/>
      <c r="AR2183" s="455"/>
      <c r="AS2183" s="455"/>
      <c r="AT2183" s="469"/>
      <c r="AU2183" s="469"/>
      <c r="AV2183" s="469"/>
      <c r="AW2183" s="469"/>
    </row>
    <row r="2184" spans="1:49" hidden="1">
      <c r="A2184" s="462"/>
      <c r="B2184" s="463"/>
      <c r="C2184" s="463"/>
      <c r="D2184" s="463"/>
      <c r="E2184" s="463"/>
      <c r="F2184" s="463"/>
      <c r="G2184" s="463"/>
      <c r="H2184" s="463"/>
      <c r="I2184" s="463"/>
      <c r="J2184" s="463"/>
      <c r="K2184" s="463"/>
      <c r="L2184" s="463"/>
      <c r="M2184" s="463"/>
      <c r="N2184" s="463"/>
      <c r="O2184" s="463"/>
      <c r="P2184" s="463"/>
      <c r="Q2184" s="463"/>
      <c r="R2184" s="463"/>
      <c r="S2184" s="463"/>
      <c r="T2184" s="463"/>
      <c r="U2184" s="463"/>
      <c r="V2184" s="463"/>
      <c r="W2184" s="463"/>
      <c r="X2184" s="463"/>
      <c r="Y2184" s="463"/>
      <c r="Z2184" s="463"/>
      <c r="AA2184" s="463"/>
      <c r="AB2184" s="463"/>
      <c r="AC2184" s="463"/>
      <c r="AD2184" s="463"/>
      <c r="AE2184" s="463"/>
      <c r="AF2184" s="463"/>
      <c r="AG2184" s="463"/>
      <c r="AH2184" s="463"/>
      <c r="AI2184" s="463"/>
      <c r="AJ2184" s="463"/>
      <c r="AK2184" s="463"/>
      <c r="AL2184" s="463"/>
      <c r="AM2184" s="463"/>
      <c r="AN2184" s="463"/>
      <c r="AO2184" s="463"/>
      <c r="AP2184" s="470"/>
      <c r="AQ2184" s="470"/>
      <c r="AR2184" s="470"/>
      <c r="AS2184" s="470"/>
      <c r="AT2184" s="470"/>
      <c r="AU2184" s="470"/>
      <c r="AV2184" s="470"/>
      <c r="AW2184" s="470"/>
    </row>
  </sheetData>
  <sheetProtection algorithmName="SHA-512" hashValue="UKTTjM5ciWowLQVLycN+XzILWvr+XDkHjJfHFMF6o0BdZ/CK8DxdcGcy/wxLKwyU4ZblrpTmnqSN8aORX2IAug==" saltValue="w7rkIky8LubqCFcndARNkA==" spinCount="100000" sheet="1" objects="1" scenarios="1" selectLockedCells="1"/>
  <mergeCells count="3110">
    <mergeCell ref="A2171:A2177"/>
    <mergeCell ref="B2171:U2177"/>
    <mergeCell ref="V2171:AO2177"/>
    <mergeCell ref="AT2171:AW2171"/>
    <mergeCell ref="AT2172:AW2172"/>
    <mergeCell ref="AP2173:AS2174"/>
    <mergeCell ref="AT2173:AW2174"/>
    <mergeCell ref="AP2175:AS2176"/>
    <mergeCell ref="AT2175:AW2176"/>
    <mergeCell ref="AP2177:AW2177"/>
    <mergeCell ref="A2164:A2170"/>
    <mergeCell ref="B2164:U2170"/>
    <mergeCell ref="V2164:AO2170"/>
    <mergeCell ref="AT2164:AW2164"/>
    <mergeCell ref="AT2165:AW2165"/>
    <mergeCell ref="AP2166:AS2167"/>
    <mergeCell ref="AT2166:AW2167"/>
    <mergeCell ref="AP2168:AS2169"/>
    <mergeCell ref="AT2168:AW2169"/>
    <mergeCell ref="AP2170:AW2170"/>
    <mergeCell ref="A2157:A2163"/>
    <mergeCell ref="B2157:U2163"/>
    <mergeCell ref="V2157:AO2163"/>
    <mergeCell ref="AT2157:AW2157"/>
    <mergeCell ref="AT2158:AW2158"/>
    <mergeCell ref="AP2159:AS2160"/>
    <mergeCell ref="AT2159:AW2160"/>
    <mergeCell ref="AP2161:AS2162"/>
    <mergeCell ref="AT2161:AW2162"/>
    <mergeCell ref="AP2163:AW2163"/>
    <mergeCell ref="A2150:A2156"/>
    <mergeCell ref="B2150:U2156"/>
    <mergeCell ref="V2150:AO2156"/>
    <mergeCell ref="AT2150:AW2150"/>
    <mergeCell ref="AT2151:AW2151"/>
    <mergeCell ref="AP2152:AS2153"/>
    <mergeCell ref="AT2152:AW2153"/>
    <mergeCell ref="AP2154:AS2155"/>
    <mergeCell ref="AT2154:AW2155"/>
    <mergeCell ref="AP2156:AW2156"/>
    <mergeCell ref="A2143:A2149"/>
    <mergeCell ref="B2143:U2149"/>
    <mergeCell ref="V2143:AO2149"/>
    <mergeCell ref="AT2143:AW2143"/>
    <mergeCell ref="AT2144:AW2144"/>
    <mergeCell ref="AP2145:AS2146"/>
    <mergeCell ref="AT2145:AW2146"/>
    <mergeCell ref="AP2147:AS2148"/>
    <mergeCell ref="AT2147:AW2148"/>
    <mergeCell ref="AP2149:AW2149"/>
    <mergeCell ref="A2136:A2142"/>
    <mergeCell ref="B2136:U2142"/>
    <mergeCell ref="V2136:AO2142"/>
    <mergeCell ref="AT2136:AW2136"/>
    <mergeCell ref="AT2137:AW2137"/>
    <mergeCell ref="AP2138:AS2139"/>
    <mergeCell ref="AT2138:AW2139"/>
    <mergeCell ref="AP2140:AS2141"/>
    <mergeCell ref="AT2140:AW2141"/>
    <mergeCell ref="AP2142:AW2142"/>
    <mergeCell ref="A2129:A2135"/>
    <mergeCell ref="B2129:U2135"/>
    <mergeCell ref="V2129:AO2135"/>
    <mergeCell ref="AT2129:AW2129"/>
    <mergeCell ref="AT2130:AW2130"/>
    <mergeCell ref="AP2131:AS2132"/>
    <mergeCell ref="AT2131:AW2132"/>
    <mergeCell ref="AP2133:AS2134"/>
    <mergeCell ref="AT2133:AW2134"/>
    <mergeCell ref="AP2135:AW2135"/>
    <mergeCell ref="A2122:A2128"/>
    <mergeCell ref="B2122:U2128"/>
    <mergeCell ref="V2122:AO2128"/>
    <mergeCell ref="AT2122:AW2122"/>
    <mergeCell ref="AT2123:AW2123"/>
    <mergeCell ref="AP2124:AS2125"/>
    <mergeCell ref="AT2124:AW2125"/>
    <mergeCell ref="AP2126:AS2127"/>
    <mergeCell ref="AT2126:AW2127"/>
    <mergeCell ref="AP2128:AW2128"/>
    <mergeCell ref="A2115:A2121"/>
    <mergeCell ref="B2115:U2121"/>
    <mergeCell ref="V2115:AO2121"/>
    <mergeCell ref="AT2115:AW2115"/>
    <mergeCell ref="AT2116:AW2116"/>
    <mergeCell ref="AP2117:AS2118"/>
    <mergeCell ref="AT2117:AW2118"/>
    <mergeCell ref="AP2119:AS2120"/>
    <mergeCell ref="AT2119:AW2120"/>
    <mergeCell ref="AP2121:AW2121"/>
    <mergeCell ref="A2108:A2114"/>
    <mergeCell ref="B2108:U2114"/>
    <mergeCell ref="V2108:AO2114"/>
    <mergeCell ref="AT2108:AW2108"/>
    <mergeCell ref="AT2109:AW2109"/>
    <mergeCell ref="AP2110:AS2111"/>
    <mergeCell ref="AT2110:AW2111"/>
    <mergeCell ref="AP2112:AS2113"/>
    <mergeCell ref="AT2112:AW2113"/>
    <mergeCell ref="AP2114:AW2114"/>
    <mergeCell ref="A2101:A2107"/>
    <mergeCell ref="B2101:U2107"/>
    <mergeCell ref="V2101:AO2107"/>
    <mergeCell ref="AT2101:AW2101"/>
    <mergeCell ref="AT2102:AW2102"/>
    <mergeCell ref="AP2103:AS2104"/>
    <mergeCell ref="AT2103:AW2104"/>
    <mergeCell ref="AP2105:AS2106"/>
    <mergeCell ref="AT2105:AW2106"/>
    <mergeCell ref="AP2107:AW2107"/>
    <mergeCell ref="A2094:A2100"/>
    <mergeCell ref="B2094:U2100"/>
    <mergeCell ref="V2094:AO2100"/>
    <mergeCell ref="AT2094:AW2094"/>
    <mergeCell ref="AT2095:AW2095"/>
    <mergeCell ref="AP2096:AS2097"/>
    <mergeCell ref="AT2096:AW2097"/>
    <mergeCell ref="AP2098:AS2099"/>
    <mergeCell ref="AT2098:AW2099"/>
    <mergeCell ref="AP2100:AW2100"/>
    <mergeCell ref="A2087:A2093"/>
    <mergeCell ref="B2087:U2093"/>
    <mergeCell ref="V2087:AO2093"/>
    <mergeCell ref="AT2087:AW2087"/>
    <mergeCell ref="AT2088:AW2088"/>
    <mergeCell ref="AP2089:AS2090"/>
    <mergeCell ref="AT2089:AW2090"/>
    <mergeCell ref="AP2091:AS2092"/>
    <mergeCell ref="AT2091:AW2092"/>
    <mergeCell ref="AP2093:AW2093"/>
    <mergeCell ref="A2080:A2086"/>
    <mergeCell ref="B2080:U2086"/>
    <mergeCell ref="V2080:AO2086"/>
    <mergeCell ref="AT2080:AW2080"/>
    <mergeCell ref="AT2081:AW2081"/>
    <mergeCell ref="AP2082:AS2083"/>
    <mergeCell ref="AT2082:AW2083"/>
    <mergeCell ref="AP2084:AS2085"/>
    <mergeCell ref="AT2084:AW2085"/>
    <mergeCell ref="AP2086:AW2086"/>
    <mergeCell ref="A2073:A2079"/>
    <mergeCell ref="B2073:U2079"/>
    <mergeCell ref="V2073:AO2079"/>
    <mergeCell ref="AT2073:AW2073"/>
    <mergeCell ref="AT2074:AW2074"/>
    <mergeCell ref="AP2075:AS2076"/>
    <mergeCell ref="AT2075:AW2076"/>
    <mergeCell ref="AP2077:AS2078"/>
    <mergeCell ref="AT2077:AW2078"/>
    <mergeCell ref="AP2079:AW2079"/>
    <mergeCell ref="A2066:A2072"/>
    <mergeCell ref="B2066:U2072"/>
    <mergeCell ref="V2066:AO2072"/>
    <mergeCell ref="AT2066:AW2066"/>
    <mergeCell ref="AT2067:AW2067"/>
    <mergeCell ref="AP2068:AS2069"/>
    <mergeCell ref="AT2068:AW2069"/>
    <mergeCell ref="AP2070:AS2071"/>
    <mergeCell ref="AT2070:AW2071"/>
    <mergeCell ref="AP2072:AW2072"/>
    <mergeCell ref="A2059:A2065"/>
    <mergeCell ref="B2059:U2065"/>
    <mergeCell ref="V2059:AO2065"/>
    <mergeCell ref="AT2059:AW2059"/>
    <mergeCell ref="AT2060:AW2060"/>
    <mergeCell ref="AP2061:AS2062"/>
    <mergeCell ref="AT2061:AW2062"/>
    <mergeCell ref="AP2063:AS2064"/>
    <mergeCell ref="AT2063:AW2064"/>
    <mergeCell ref="AP2065:AW2065"/>
    <mergeCell ref="A2052:A2058"/>
    <mergeCell ref="B2052:U2058"/>
    <mergeCell ref="V2052:AO2058"/>
    <mergeCell ref="AT2052:AW2052"/>
    <mergeCell ref="AT2053:AW2053"/>
    <mergeCell ref="AP2054:AS2055"/>
    <mergeCell ref="AT2054:AW2055"/>
    <mergeCell ref="AP2056:AS2057"/>
    <mergeCell ref="AT2056:AW2057"/>
    <mergeCell ref="AP2058:AW2058"/>
    <mergeCell ref="A2045:A2051"/>
    <mergeCell ref="B2045:U2051"/>
    <mergeCell ref="V2045:AO2051"/>
    <mergeCell ref="AT2045:AW2045"/>
    <mergeCell ref="AT2046:AW2046"/>
    <mergeCell ref="AP2047:AS2048"/>
    <mergeCell ref="AT2047:AW2048"/>
    <mergeCell ref="AP2049:AS2050"/>
    <mergeCell ref="AT2049:AW2050"/>
    <mergeCell ref="AP2051:AW2051"/>
    <mergeCell ref="A2038:A2044"/>
    <mergeCell ref="B2038:U2044"/>
    <mergeCell ref="V2038:AO2044"/>
    <mergeCell ref="AT2038:AW2038"/>
    <mergeCell ref="AT2039:AW2039"/>
    <mergeCell ref="AP2040:AS2041"/>
    <mergeCell ref="AT2040:AW2041"/>
    <mergeCell ref="AP2042:AS2043"/>
    <mergeCell ref="AT2042:AW2043"/>
    <mergeCell ref="AP2044:AW2044"/>
    <mergeCell ref="A2031:A2037"/>
    <mergeCell ref="B2031:U2037"/>
    <mergeCell ref="V2031:AO2037"/>
    <mergeCell ref="AT2031:AW2031"/>
    <mergeCell ref="AT2032:AW2032"/>
    <mergeCell ref="AP2033:AS2034"/>
    <mergeCell ref="AT2033:AW2034"/>
    <mergeCell ref="AP2035:AS2036"/>
    <mergeCell ref="AT2035:AW2036"/>
    <mergeCell ref="AP2037:AW2037"/>
    <mergeCell ref="A2024:A2030"/>
    <mergeCell ref="B2024:U2030"/>
    <mergeCell ref="V2024:AO2030"/>
    <mergeCell ref="AT2024:AW2024"/>
    <mergeCell ref="AT2025:AW2025"/>
    <mergeCell ref="AP2026:AS2027"/>
    <mergeCell ref="AT2026:AW2027"/>
    <mergeCell ref="AP2028:AS2029"/>
    <mergeCell ref="AT2028:AW2029"/>
    <mergeCell ref="AP2030:AW2030"/>
    <mergeCell ref="A2017:A2023"/>
    <mergeCell ref="B2017:U2023"/>
    <mergeCell ref="V2017:AO2023"/>
    <mergeCell ref="AT2017:AW2017"/>
    <mergeCell ref="AT2018:AW2018"/>
    <mergeCell ref="AP2019:AS2020"/>
    <mergeCell ref="AT2019:AW2020"/>
    <mergeCell ref="AP2021:AS2022"/>
    <mergeCell ref="AT2021:AW2022"/>
    <mergeCell ref="AP2023:AW2023"/>
    <mergeCell ref="A2010:A2016"/>
    <mergeCell ref="B2010:U2016"/>
    <mergeCell ref="V2010:AO2016"/>
    <mergeCell ref="AT2010:AW2010"/>
    <mergeCell ref="AT2011:AW2011"/>
    <mergeCell ref="AP2012:AS2013"/>
    <mergeCell ref="AT2012:AW2013"/>
    <mergeCell ref="AP2014:AS2015"/>
    <mergeCell ref="AT2014:AW2015"/>
    <mergeCell ref="AP2016:AW2016"/>
    <mergeCell ref="A2003:A2009"/>
    <mergeCell ref="B2003:U2009"/>
    <mergeCell ref="V2003:AO2009"/>
    <mergeCell ref="AT2003:AW2003"/>
    <mergeCell ref="AT2004:AW2004"/>
    <mergeCell ref="AP2005:AS2006"/>
    <mergeCell ref="AT2005:AW2006"/>
    <mergeCell ref="AP2007:AS2008"/>
    <mergeCell ref="AT2007:AW2008"/>
    <mergeCell ref="AP2009:AW2009"/>
    <mergeCell ref="A1996:A2002"/>
    <mergeCell ref="B1996:U2002"/>
    <mergeCell ref="V1996:AO2002"/>
    <mergeCell ref="AT1996:AW1996"/>
    <mergeCell ref="AT1997:AW1997"/>
    <mergeCell ref="AP1998:AS1999"/>
    <mergeCell ref="AT1998:AW1999"/>
    <mergeCell ref="AP2000:AS2001"/>
    <mergeCell ref="AT2000:AW2001"/>
    <mergeCell ref="AP2002:AW2002"/>
    <mergeCell ref="A1989:A1995"/>
    <mergeCell ref="B1989:U1995"/>
    <mergeCell ref="V1989:AO1995"/>
    <mergeCell ref="AT1989:AW1989"/>
    <mergeCell ref="AT1990:AW1990"/>
    <mergeCell ref="AP1991:AS1992"/>
    <mergeCell ref="AT1991:AW1992"/>
    <mergeCell ref="AP1993:AS1994"/>
    <mergeCell ref="AT1993:AW1994"/>
    <mergeCell ref="AP1995:AW1995"/>
    <mergeCell ref="A1982:A1988"/>
    <mergeCell ref="B1982:U1988"/>
    <mergeCell ref="V1982:AO1988"/>
    <mergeCell ref="AT1982:AW1982"/>
    <mergeCell ref="AT1983:AW1983"/>
    <mergeCell ref="AP1984:AS1985"/>
    <mergeCell ref="AT1984:AW1985"/>
    <mergeCell ref="AP1986:AS1987"/>
    <mergeCell ref="AT1986:AW1987"/>
    <mergeCell ref="AP1988:AW1988"/>
    <mergeCell ref="A1975:A1981"/>
    <mergeCell ref="B1975:U1981"/>
    <mergeCell ref="V1975:AO1981"/>
    <mergeCell ref="AT1975:AW1975"/>
    <mergeCell ref="AT1976:AW1976"/>
    <mergeCell ref="AP1977:AS1978"/>
    <mergeCell ref="AT1977:AW1978"/>
    <mergeCell ref="AP1979:AS1980"/>
    <mergeCell ref="AT1979:AW1980"/>
    <mergeCell ref="AP1981:AW1981"/>
    <mergeCell ref="A1968:A1974"/>
    <mergeCell ref="B1968:U1974"/>
    <mergeCell ref="V1968:AO1974"/>
    <mergeCell ref="AT1968:AW1968"/>
    <mergeCell ref="AT1969:AW1969"/>
    <mergeCell ref="AP1970:AS1971"/>
    <mergeCell ref="AT1970:AW1971"/>
    <mergeCell ref="AP1972:AS1973"/>
    <mergeCell ref="AT1972:AW1973"/>
    <mergeCell ref="AP1974:AW1974"/>
    <mergeCell ref="A1961:A1967"/>
    <mergeCell ref="B1961:U1967"/>
    <mergeCell ref="V1961:AO1967"/>
    <mergeCell ref="AT1961:AW1961"/>
    <mergeCell ref="AT1962:AW1962"/>
    <mergeCell ref="AP1963:AS1964"/>
    <mergeCell ref="AT1963:AW1964"/>
    <mergeCell ref="AP1965:AS1966"/>
    <mergeCell ref="AT1965:AW1966"/>
    <mergeCell ref="AP1967:AW1967"/>
    <mergeCell ref="A1954:A1960"/>
    <mergeCell ref="B1954:U1960"/>
    <mergeCell ref="V1954:AO1960"/>
    <mergeCell ref="AT1954:AW1954"/>
    <mergeCell ref="AT1955:AW1955"/>
    <mergeCell ref="AP1956:AS1957"/>
    <mergeCell ref="AT1956:AW1957"/>
    <mergeCell ref="AP1958:AS1959"/>
    <mergeCell ref="AT1958:AW1959"/>
    <mergeCell ref="AP1960:AW1960"/>
    <mergeCell ref="A1947:A1953"/>
    <mergeCell ref="B1947:U1953"/>
    <mergeCell ref="V1947:AO1953"/>
    <mergeCell ref="AT1947:AW1947"/>
    <mergeCell ref="AT1948:AW1948"/>
    <mergeCell ref="AP1949:AS1950"/>
    <mergeCell ref="AT1949:AW1950"/>
    <mergeCell ref="AP1951:AS1952"/>
    <mergeCell ref="AT1951:AW1952"/>
    <mergeCell ref="AP1953:AW1953"/>
    <mergeCell ref="A1940:A1946"/>
    <mergeCell ref="B1940:U1946"/>
    <mergeCell ref="V1940:AO1946"/>
    <mergeCell ref="AT1940:AW1940"/>
    <mergeCell ref="AT1941:AW1941"/>
    <mergeCell ref="AP1942:AS1943"/>
    <mergeCell ref="AT1942:AW1943"/>
    <mergeCell ref="AP1944:AS1945"/>
    <mergeCell ref="AT1944:AW1945"/>
    <mergeCell ref="AP1946:AW1946"/>
    <mergeCell ref="A1933:A1939"/>
    <mergeCell ref="B1933:U1939"/>
    <mergeCell ref="V1933:AO1939"/>
    <mergeCell ref="AT1933:AW1933"/>
    <mergeCell ref="AT1934:AW1934"/>
    <mergeCell ref="AP1935:AS1936"/>
    <mergeCell ref="AT1935:AW1936"/>
    <mergeCell ref="AP1937:AS1938"/>
    <mergeCell ref="AT1937:AW1938"/>
    <mergeCell ref="AP1939:AW1939"/>
    <mergeCell ref="A1926:A1932"/>
    <mergeCell ref="B1926:U1932"/>
    <mergeCell ref="V1926:AO1932"/>
    <mergeCell ref="AT1926:AW1926"/>
    <mergeCell ref="AT1927:AW1927"/>
    <mergeCell ref="AP1928:AS1929"/>
    <mergeCell ref="AT1928:AW1929"/>
    <mergeCell ref="AP1930:AS1931"/>
    <mergeCell ref="AT1930:AW1931"/>
    <mergeCell ref="AP1932:AW1932"/>
    <mergeCell ref="A1919:A1925"/>
    <mergeCell ref="B1919:U1925"/>
    <mergeCell ref="V1919:AO1925"/>
    <mergeCell ref="AT1919:AW1919"/>
    <mergeCell ref="AT1920:AW1920"/>
    <mergeCell ref="AP1921:AS1922"/>
    <mergeCell ref="AT1921:AW1922"/>
    <mergeCell ref="AP1923:AS1924"/>
    <mergeCell ref="AT1923:AW1924"/>
    <mergeCell ref="AP1925:AW1925"/>
    <mergeCell ref="A1912:A1918"/>
    <mergeCell ref="B1912:U1918"/>
    <mergeCell ref="V1912:AO1918"/>
    <mergeCell ref="AT1912:AW1912"/>
    <mergeCell ref="AT1913:AW1913"/>
    <mergeCell ref="AP1914:AS1915"/>
    <mergeCell ref="AT1914:AW1915"/>
    <mergeCell ref="AP1916:AS1917"/>
    <mergeCell ref="AT1916:AW1917"/>
    <mergeCell ref="AP1918:AW1918"/>
    <mergeCell ref="A1905:A1911"/>
    <mergeCell ref="B1905:U1911"/>
    <mergeCell ref="V1905:AO1911"/>
    <mergeCell ref="AT1905:AW1905"/>
    <mergeCell ref="AT1906:AW1906"/>
    <mergeCell ref="AP1907:AS1908"/>
    <mergeCell ref="AT1907:AW1908"/>
    <mergeCell ref="AP1909:AS1910"/>
    <mergeCell ref="AT1909:AW1910"/>
    <mergeCell ref="AP1911:AW1911"/>
    <mergeCell ref="A1898:A1904"/>
    <mergeCell ref="B1898:U1904"/>
    <mergeCell ref="V1898:AO1904"/>
    <mergeCell ref="AT1898:AW1898"/>
    <mergeCell ref="AT1899:AW1899"/>
    <mergeCell ref="AP1900:AS1901"/>
    <mergeCell ref="AT1900:AW1901"/>
    <mergeCell ref="AP1902:AS1903"/>
    <mergeCell ref="AT1902:AW1903"/>
    <mergeCell ref="AP1904:AW1904"/>
    <mergeCell ref="A1891:A1897"/>
    <mergeCell ref="B1891:U1897"/>
    <mergeCell ref="V1891:AO1897"/>
    <mergeCell ref="AT1891:AW1891"/>
    <mergeCell ref="AT1892:AW1892"/>
    <mergeCell ref="AP1893:AS1894"/>
    <mergeCell ref="AT1893:AW1894"/>
    <mergeCell ref="AP1895:AS1896"/>
    <mergeCell ref="AT1895:AW1896"/>
    <mergeCell ref="AP1897:AW1897"/>
    <mergeCell ref="A1884:A1890"/>
    <mergeCell ref="B1884:U1890"/>
    <mergeCell ref="V1884:AO1890"/>
    <mergeCell ref="AT1884:AW1884"/>
    <mergeCell ref="AT1885:AW1885"/>
    <mergeCell ref="AP1886:AS1887"/>
    <mergeCell ref="AT1886:AW1887"/>
    <mergeCell ref="AP1888:AS1889"/>
    <mergeCell ref="AT1888:AW1889"/>
    <mergeCell ref="AP1890:AW1890"/>
    <mergeCell ref="A1877:A1883"/>
    <mergeCell ref="B1877:U1883"/>
    <mergeCell ref="V1877:AO1883"/>
    <mergeCell ref="AT1877:AW1877"/>
    <mergeCell ref="AT1878:AW1878"/>
    <mergeCell ref="AP1879:AS1880"/>
    <mergeCell ref="AT1879:AW1880"/>
    <mergeCell ref="AP1881:AS1882"/>
    <mergeCell ref="AT1881:AW1882"/>
    <mergeCell ref="AP1883:AW1883"/>
    <mergeCell ref="A1870:A1876"/>
    <mergeCell ref="B1870:U1876"/>
    <mergeCell ref="V1870:AO1876"/>
    <mergeCell ref="AT1870:AW1870"/>
    <mergeCell ref="AT1871:AW1871"/>
    <mergeCell ref="AP1872:AS1873"/>
    <mergeCell ref="AT1872:AW1873"/>
    <mergeCell ref="AP1874:AS1875"/>
    <mergeCell ref="AT1874:AW1875"/>
    <mergeCell ref="AP1876:AW1876"/>
    <mergeCell ref="A1863:A1869"/>
    <mergeCell ref="B1863:U1869"/>
    <mergeCell ref="V1863:AO1869"/>
    <mergeCell ref="AT1863:AW1863"/>
    <mergeCell ref="AT1864:AW1864"/>
    <mergeCell ref="AP1865:AS1866"/>
    <mergeCell ref="AT1865:AW1866"/>
    <mergeCell ref="AP1867:AS1868"/>
    <mergeCell ref="AT1867:AW1868"/>
    <mergeCell ref="AP1869:AW1869"/>
    <mergeCell ref="A1856:A1862"/>
    <mergeCell ref="B1856:U1862"/>
    <mergeCell ref="V1856:AO1862"/>
    <mergeCell ref="AT1856:AW1856"/>
    <mergeCell ref="AT1857:AW1857"/>
    <mergeCell ref="AP1858:AS1859"/>
    <mergeCell ref="AT1858:AW1859"/>
    <mergeCell ref="AP1860:AS1861"/>
    <mergeCell ref="AT1860:AW1861"/>
    <mergeCell ref="AP1862:AW1862"/>
    <mergeCell ref="A1849:A1855"/>
    <mergeCell ref="B1849:U1855"/>
    <mergeCell ref="V1849:AO1855"/>
    <mergeCell ref="AT1849:AW1849"/>
    <mergeCell ref="AT1850:AW1850"/>
    <mergeCell ref="AP1851:AS1852"/>
    <mergeCell ref="AT1851:AW1852"/>
    <mergeCell ref="AP1853:AS1854"/>
    <mergeCell ref="AT1853:AW1854"/>
    <mergeCell ref="AP1855:AW1855"/>
    <mergeCell ref="A1842:A1848"/>
    <mergeCell ref="B1842:U1848"/>
    <mergeCell ref="V1842:AO1848"/>
    <mergeCell ref="AT1842:AW1842"/>
    <mergeCell ref="AT1843:AW1843"/>
    <mergeCell ref="AP1844:AS1845"/>
    <mergeCell ref="AT1844:AW1845"/>
    <mergeCell ref="AP1846:AS1847"/>
    <mergeCell ref="AT1846:AW1847"/>
    <mergeCell ref="AP1848:AW1848"/>
    <mergeCell ref="A1835:A1841"/>
    <mergeCell ref="B1835:U1841"/>
    <mergeCell ref="V1835:AO1841"/>
    <mergeCell ref="AT1835:AW1835"/>
    <mergeCell ref="AT1836:AW1836"/>
    <mergeCell ref="AP1837:AS1838"/>
    <mergeCell ref="AT1837:AW1838"/>
    <mergeCell ref="AP1839:AS1840"/>
    <mergeCell ref="AT1839:AW1840"/>
    <mergeCell ref="AP1841:AW1841"/>
    <mergeCell ref="A1828:A1834"/>
    <mergeCell ref="B1828:U1834"/>
    <mergeCell ref="V1828:AO1834"/>
    <mergeCell ref="AT1828:AW1828"/>
    <mergeCell ref="AT1829:AW1829"/>
    <mergeCell ref="AP1830:AS1831"/>
    <mergeCell ref="AT1830:AW1831"/>
    <mergeCell ref="AP1832:AS1833"/>
    <mergeCell ref="AT1832:AW1833"/>
    <mergeCell ref="AP1834:AW1834"/>
    <mergeCell ref="A1821:A1827"/>
    <mergeCell ref="B1821:U1827"/>
    <mergeCell ref="V1821:AO1827"/>
    <mergeCell ref="AT1821:AW1821"/>
    <mergeCell ref="AT1822:AW1822"/>
    <mergeCell ref="AP1823:AS1824"/>
    <mergeCell ref="AT1823:AW1824"/>
    <mergeCell ref="AP1825:AS1826"/>
    <mergeCell ref="AT1825:AW1826"/>
    <mergeCell ref="AP1827:AW1827"/>
    <mergeCell ref="A1814:A1820"/>
    <mergeCell ref="B1814:U1820"/>
    <mergeCell ref="V1814:AO1820"/>
    <mergeCell ref="AT1814:AW1814"/>
    <mergeCell ref="AT1815:AW1815"/>
    <mergeCell ref="AP1816:AS1817"/>
    <mergeCell ref="AT1816:AW1817"/>
    <mergeCell ref="AP1818:AS1819"/>
    <mergeCell ref="AT1818:AW1819"/>
    <mergeCell ref="AP1820:AW1820"/>
    <mergeCell ref="A1807:A1813"/>
    <mergeCell ref="B1807:U1813"/>
    <mergeCell ref="V1807:AO1813"/>
    <mergeCell ref="AT1807:AW1807"/>
    <mergeCell ref="AT1808:AW1808"/>
    <mergeCell ref="AP1809:AS1810"/>
    <mergeCell ref="AT1809:AW1810"/>
    <mergeCell ref="AP1811:AS1812"/>
    <mergeCell ref="AT1811:AW1812"/>
    <mergeCell ref="AP1813:AW1813"/>
    <mergeCell ref="A1800:A1806"/>
    <mergeCell ref="B1800:U1806"/>
    <mergeCell ref="V1800:AO1806"/>
    <mergeCell ref="AT1800:AW1800"/>
    <mergeCell ref="AT1801:AW1801"/>
    <mergeCell ref="AP1802:AS1803"/>
    <mergeCell ref="AT1802:AW1803"/>
    <mergeCell ref="AP1804:AS1805"/>
    <mergeCell ref="AT1804:AW1805"/>
    <mergeCell ref="AP1806:AW1806"/>
    <mergeCell ref="A1793:A1799"/>
    <mergeCell ref="B1793:U1799"/>
    <mergeCell ref="V1793:AO1799"/>
    <mergeCell ref="AT1793:AW1793"/>
    <mergeCell ref="AT1794:AW1794"/>
    <mergeCell ref="AP1795:AS1796"/>
    <mergeCell ref="AT1795:AW1796"/>
    <mergeCell ref="AP1797:AS1798"/>
    <mergeCell ref="AT1797:AW1798"/>
    <mergeCell ref="AP1799:AW1799"/>
    <mergeCell ref="A1786:A1792"/>
    <mergeCell ref="B1786:U1792"/>
    <mergeCell ref="V1786:AO1792"/>
    <mergeCell ref="AT1786:AW1786"/>
    <mergeCell ref="AT1787:AW1787"/>
    <mergeCell ref="AP1788:AS1789"/>
    <mergeCell ref="AT1788:AW1789"/>
    <mergeCell ref="AP1790:AS1791"/>
    <mergeCell ref="AT1790:AW1791"/>
    <mergeCell ref="AP1792:AW1792"/>
    <mergeCell ref="A1779:A1785"/>
    <mergeCell ref="B1779:U1785"/>
    <mergeCell ref="V1779:AO1785"/>
    <mergeCell ref="AT1779:AW1779"/>
    <mergeCell ref="AT1780:AW1780"/>
    <mergeCell ref="AP1781:AS1782"/>
    <mergeCell ref="AT1781:AW1782"/>
    <mergeCell ref="AP1783:AS1784"/>
    <mergeCell ref="AT1783:AW1784"/>
    <mergeCell ref="AP1785:AW1785"/>
    <mergeCell ref="A1772:A1778"/>
    <mergeCell ref="B1772:U1778"/>
    <mergeCell ref="V1772:AO1778"/>
    <mergeCell ref="AT1772:AW1772"/>
    <mergeCell ref="AT1773:AW1773"/>
    <mergeCell ref="AP1774:AS1775"/>
    <mergeCell ref="AT1774:AW1775"/>
    <mergeCell ref="AP1776:AS1777"/>
    <mergeCell ref="AT1776:AW1777"/>
    <mergeCell ref="AP1778:AW1778"/>
    <mergeCell ref="A1765:A1771"/>
    <mergeCell ref="B1765:U1771"/>
    <mergeCell ref="V1765:AO1771"/>
    <mergeCell ref="AT1765:AW1765"/>
    <mergeCell ref="AT1766:AW1766"/>
    <mergeCell ref="AP1767:AS1768"/>
    <mergeCell ref="AT1767:AW1768"/>
    <mergeCell ref="AP1769:AS1770"/>
    <mergeCell ref="AT1769:AW1770"/>
    <mergeCell ref="AP1771:AW1771"/>
    <mergeCell ref="A1758:A1764"/>
    <mergeCell ref="B1758:U1764"/>
    <mergeCell ref="V1758:AO1764"/>
    <mergeCell ref="AT1758:AW1758"/>
    <mergeCell ref="AT1759:AW1759"/>
    <mergeCell ref="AP1760:AS1761"/>
    <mergeCell ref="AT1760:AW1761"/>
    <mergeCell ref="AP1762:AS1763"/>
    <mergeCell ref="AT1762:AW1763"/>
    <mergeCell ref="AP1764:AW1764"/>
    <mergeCell ref="A1751:A1757"/>
    <mergeCell ref="B1751:U1757"/>
    <mergeCell ref="V1751:AO1757"/>
    <mergeCell ref="AT1751:AW1751"/>
    <mergeCell ref="AT1752:AW1752"/>
    <mergeCell ref="AP1753:AS1754"/>
    <mergeCell ref="AT1753:AW1754"/>
    <mergeCell ref="AP1755:AS1756"/>
    <mergeCell ref="AT1755:AW1756"/>
    <mergeCell ref="AP1757:AW1757"/>
    <mergeCell ref="A1744:A1750"/>
    <mergeCell ref="B1744:U1750"/>
    <mergeCell ref="V1744:AO1750"/>
    <mergeCell ref="AT1744:AW1744"/>
    <mergeCell ref="AT1745:AW1745"/>
    <mergeCell ref="AP1746:AS1747"/>
    <mergeCell ref="AT1746:AW1747"/>
    <mergeCell ref="AP1748:AS1749"/>
    <mergeCell ref="AT1748:AW1749"/>
    <mergeCell ref="AP1750:AW1750"/>
    <mergeCell ref="A1737:A1743"/>
    <mergeCell ref="B1737:U1743"/>
    <mergeCell ref="V1737:AO1743"/>
    <mergeCell ref="AT1737:AW1737"/>
    <mergeCell ref="AT1738:AW1738"/>
    <mergeCell ref="AP1739:AS1740"/>
    <mergeCell ref="AT1739:AW1740"/>
    <mergeCell ref="AP1741:AS1742"/>
    <mergeCell ref="AT1741:AW1742"/>
    <mergeCell ref="AP1743:AW1743"/>
    <mergeCell ref="A1730:A1736"/>
    <mergeCell ref="B1730:U1736"/>
    <mergeCell ref="V1730:AO1736"/>
    <mergeCell ref="AT1730:AW1730"/>
    <mergeCell ref="AT1731:AW1731"/>
    <mergeCell ref="AP1732:AS1733"/>
    <mergeCell ref="AT1732:AW1733"/>
    <mergeCell ref="AP1734:AS1735"/>
    <mergeCell ref="AT1734:AW1735"/>
    <mergeCell ref="AP1736:AW1736"/>
    <mergeCell ref="A1723:A1729"/>
    <mergeCell ref="B1723:U1729"/>
    <mergeCell ref="V1723:AO1729"/>
    <mergeCell ref="AT1723:AW1723"/>
    <mergeCell ref="AT1724:AW1724"/>
    <mergeCell ref="AP1725:AS1726"/>
    <mergeCell ref="AT1725:AW1726"/>
    <mergeCell ref="AP1727:AS1728"/>
    <mergeCell ref="AT1727:AW1728"/>
    <mergeCell ref="AP1729:AW1729"/>
    <mergeCell ref="A1716:A1722"/>
    <mergeCell ref="B1716:U1722"/>
    <mergeCell ref="V1716:AO1722"/>
    <mergeCell ref="AT1716:AW1716"/>
    <mergeCell ref="AT1717:AW1717"/>
    <mergeCell ref="AP1718:AS1719"/>
    <mergeCell ref="AT1718:AW1719"/>
    <mergeCell ref="AP1720:AS1721"/>
    <mergeCell ref="AT1720:AW1721"/>
    <mergeCell ref="AP1722:AW1722"/>
    <mergeCell ref="A1709:A1715"/>
    <mergeCell ref="B1709:U1715"/>
    <mergeCell ref="V1709:AO1715"/>
    <mergeCell ref="AT1709:AW1709"/>
    <mergeCell ref="AT1710:AW1710"/>
    <mergeCell ref="AP1711:AS1712"/>
    <mergeCell ref="AT1711:AW1712"/>
    <mergeCell ref="AP1713:AS1714"/>
    <mergeCell ref="AT1713:AW1714"/>
    <mergeCell ref="AP1715:AW1715"/>
    <mergeCell ref="A1702:A1708"/>
    <mergeCell ref="B1702:U1708"/>
    <mergeCell ref="V1702:AO1708"/>
    <mergeCell ref="AT1702:AW1702"/>
    <mergeCell ref="AT1703:AW1703"/>
    <mergeCell ref="AP1704:AS1705"/>
    <mergeCell ref="AT1704:AW1705"/>
    <mergeCell ref="AP1706:AS1707"/>
    <mergeCell ref="AT1706:AW1707"/>
    <mergeCell ref="AP1708:AW1708"/>
    <mergeCell ref="A1695:A1701"/>
    <mergeCell ref="B1695:U1701"/>
    <mergeCell ref="V1695:AO1701"/>
    <mergeCell ref="AT1695:AW1695"/>
    <mergeCell ref="AT1696:AW1696"/>
    <mergeCell ref="AP1697:AS1698"/>
    <mergeCell ref="AT1697:AW1698"/>
    <mergeCell ref="AP1699:AS1700"/>
    <mergeCell ref="AT1699:AW1700"/>
    <mergeCell ref="AP1701:AW1701"/>
    <mergeCell ref="A1688:A1694"/>
    <mergeCell ref="B1688:U1694"/>
    <mergeCell ref="V1688:AO1694"/>
    <mergeCell ref="AT1688:AW1688"/>
    <mergeCell ref="AT1689:AW1689"/>
    <mergeCell ref="AP1690:AS1691"/>
    <mergeCell ref="AT1690:AW1691"/>
    <mergeCell ref="AP1692:AS1693"/>
    <mergeCell ref="AT1692:AW1693"/>
    <mergeCell ref="AP1694:AW1694"/>
    <mergeCell ref="A1681:A1687"/>
    <mergeCell ref="B1681:U1687"/>
    <mergeCell ref="V1681:AO1687"/>
    <mergeCell ref="AT1681:AW1681"/>
    <mergeCell ref="AT1682:AW1682"/>
    <mergeCell ref="AP1683:AS1684"/>
    <mergeCell ref="AT1683:AW1684"/>
    <mergeCell ref="AP1685:AS1686"/>
    <mergeCell ref="AT1685:AW1686"/>
    <mergeCell ref="AP1687:AW1687"/>
    <mergeCell ref="A1674:A1680"/>
    <mergeCell ref="B1674:U1680"/>
    <mergeCell ref="V1674:AO1680"/>
    <mergeCell ref="AT1674:AW1674"/>
    <mergeCell ref="AT1675:AW1675"/>
    <mergeCell ref="AP1676:AS1677"/>
    <mergeCell ref="AT1676:AW1677"/>
    <mergeCell ref="AP1678:AS1679"/>
    <mergeCell ref="AT1678:AW1679"/>
    <mergeCell ref="AP1680:AW1680"/>
    <mergeCell ref="A1667:A1673"/>
    <mergeCell ref="B1667:U1673"/>
    <mergeCell ref="V1667:AO1673"/>
    <mergeCell ref="AT1667:AW1667"/>
    <mergeCell ref="AT1668:AW1668"/>
    <mergeCell ref="AP1669:AS1670"/>
    <mergeCell ref="AT1669:AW1670"/>
    <mergeCell ref="AP1671:AS1672"/>
    <mergeCell ref="AT1671:AW1672"/>
    <mergeCell ref="AP1673:AW1673"/>
    <mergeCell ref="A1660:A1666"/>
    <mergeCell ref="B1660:U1666"/>
    <mergeCell ref="V1660:AO1666"/>
    <mergeCell ref="AT1660:AW1660"/>
    <mergeCell ref="AT1661:AW1661"/>
    <mergeCell ref="AP1662:AS1663"/>
    <mergeCell ref="AT1662:AW1663"/>
    <mergeCell ref="AP1664:AS1665"/>
    <mergeCell ref="AT1664:AW1665"/>
    <mergeCell ref="AP1666:AW1666"/>
    <mergeCell ref="A1653:A1659"/>
    <mergeCell ref="B1653:U1659"/>
    <mergeCell ref="V1653:AO1659"/>
    <mergeCell ref="AT1653:AW1653"/>
    <mergeCell ref="AT1654:AW1654"/>
    <mergeCell ref="AP1655:AS1656"/>
    <mergeCell ref="AT1655:AW1656"/>
    <mergeCell ref="AP1657:AS1658"/>
    <mergeCell ref="AT1657:AW1658"/>
    <mergeCell ref="AP1659:AW1659"/>
    <mergeCell ref="A1646:A1652"/>
    <mergeCell ref="B1646:U1652"/>
    <mergeCell ref="V1646:AO1652"/>
    <mergeCell ref="AT1646:AW1646"/>
    <mergeCell ref="AT1647:AW1647"/>
    <mergeCell ref="AP1648:AS1649"/>
    <mergeCell ref="AT1648:AW1649"/>
    <mergeCell ref="AP1650:AS1651"/>
    <mergeCell ref="AT1650:AW1651"/>
    <mergeCell ref="AP1652:AW1652"/>
    <mergeCell ref="A1639:A1645"/>
    <mergeCell ref="B1639:U1645"/>
    <mergeCell ref="V1639:AO1645"/>
    <mergeCell ref="AT1639:AW1639"/>
    <mergeCell ref="AT1640:AW1640"/>
    <mergeCell ref="AP1641:AS1642"/>
    <mergeCell ref="AT1641:AW1642"/>
    <mergeCell ref="AP1643:AS1644"/>
    <mergeCell ref="AT1643:AW1644"/>
    <mergeCell ref="AP1645:AW1645"/>
    <mergeCell ref="A1632:A1638"/>
    <mergeCell ref="B1632:U1638"/>
    <mergeCell ref="V1632:AO1638"/>
    <mergeCell ref="AT1632:AW1632"/>
    <mergeCell ref="AT1633:AW1633"/>
    <mergeCell ref="AP1634:AS1635"/>
    <mergeCell ref="AT1634:AW1635"/>
    <mergeCell ref="AP1636:AS1637"/>
    <mergeCell ref="AT1636:AW1637"/>
    <mergeCell ref="AP1638:AW1638"/>
    <mergeCell ref="A1625:A1631"/>
    <mergeCell ref="B1625:U1631"/>
    <mergeCell ref="V1625:AO1631"/>
    <mergeCell ref="AT1625:AW1625"/>
    <mergeCell ref="AT1626:AW1626"/>
    <mergeCell ref="AP1627:AS1628"/>
    <mergeCell ref="AT1627:AW1628"/>
    <mergeCell ref="AP1629:AS1630"/>
    <mergeCell ref="AT1629:AW1630"/>
    <mergeCell ref="AP1631:AW1631"/>
    <mergeCell ref="A1618:A1624"/>
    <mergeCell ref="B1618:U1624"/>
    <mergeCell ref="V1618:AO1624"/>
    <mergeCell ref="AT1618:AW1618"/>
    <mergeCell ref="AT1619:AW1619"/>
    <mergeCell ref="AP1620:AS1621"/>
    <mergeCell ref="AT1620:AW1621"/>
    <mergeCell ref="AP1622:AS1623"/>
    <mergeCell ref="AT1622:AW1623"/>
    <mergeCell ref="AP1624:AW1624"/>
    <mergeCell ref="A1611:A1617"/>
    <mergeCell ref="B1611:U1617"/>
    <mergeCell ref="V1611:AO1617"/>
    <mergeCell ref="AT1611:AW1611"/>
    <mergeCell ref="AT1612:AW1612"/>
    <mergeCell ref="AP1613:AS1614"/>
    <mergeCell ref="AT1613:AW1614"/>
    <mergeCell ref="AP1615:AS1616"/>
    <mergeCell ref="AT1615:AW1616"/>
    <mergeCell ref="AP1617:AW1617"/>
    <mergeCell ref="A1604:A1610"/>
    <mergeCell ref="B1604:U1610"/>
    <mergeCell ref="V1604:AO1610"/>
    <mergeCell ref="AT1604:AW1604"/>
    <mergeCell ref="AT1605:AW1605"/>
    <mergeCell ref="AP1606:AS1607"/>
    <mergeCell ref="AT1606:AW1607"/>
    <mergeCell ref="AP1608:AS1609"/>
    <mergeCell ref="AT1608:AW1609"/>
    <mergeCell ref="AP1610:AW1610"/>
    <mergeCell ref="A1597:A1603"/>
    <mergeCell ref="B1597:U1603"/>
    <mergeCell ref="V1597:AO1603"/>
    <mergeCell ref="AT1597:AW1597"/>
    <mergeCell ref="AT1598:AW1598"/>
    <mergeCell ref="AP1599:AS1600"/>
    <mergeCell ref="AT1599:AW1600"/>
    <mergeCell ref="AP1601:AS1602"/>
    <mergeCell ref="AT1601:AW1602"/>
    <mergeCell ref="AP1603:AW1603"/>
    <mergeCell ref="A1590:A1596"/>
    <mergeCell ref="B1590:U1596"/>
    <mergeCell ref="V1590:AO1596"/>
    <mergeCell ref="AT1590:AW1590"/>
    <mergeCell ref="AT1591:AW1591"/>
    <mergeCell ref="AP1592:AS1593"/>
    <mergeCell ref="AT1592:AW1593"/>
    <mergeCell ref="AP1594:AS1595"/>
    <mergeCell ref="AT1594:AW1595"/>
    <mergeCell ref="AP1596:AW1596"/>
    <mergeCell ref="A1583:A1589"/>
    <mergeCell ref="B1583:U1589"/>
    <mergeCell ref="V1583:AO1589"/>
    <mergeCell ref="AT1583:AW1583"/>
    <mergeCell ref="AT1584:AW1584"/>
    <mergeCell ref="AP1585:AS1586"/>
    <mergeCell ref="AT1585:AW1586"/>
    <mergeCell ref="AP1587:AS1588"/>
    <mergeCell ref="AT1587:AW1588"/>
    <mergeCell ref="AP1589:AW1589"/>
    <mergeCell ref="A1576:A1582"/>
    <mergeCell ref="B1576:U1582"/>
    <mergeCell ref="V1576:AO1582"/>
    <mergeCell ref="AT1576:AW1576"/>
    <mergeCell ref="AT1577:AW1577"/>
    <mergeCell ref="AP1578:AS1579"/>
    <mergeCell ref="AT1578:AW1579"/>
    <mergeCell ref="AP1580:AS1581"/>
    <mergeCell ref="AT1580:AW1581"/>
    <mergeCell ref="AP1582:AW1582"/>
    <mergeCell ref="A1569:A1575"/>
    <mergeCell ref="B1569:U1575"/>
    <mergeCell ref="V1569:AO1575"/>
    <mergeCell ref="AT1569:AW1569"/>
    <mergeCell ref="AT1570:AW1570"/>
    <mergeCell ref="AP1571:AS1572"/>
    <mergeCell ref="AT1571:AW1572"/>
    <mergeCell ref="AP1573:AS1574"/>
    <mergeCell ref="AT1573:AW1574"/>
    <mergeCell ref="AP1575:AW1575"/>
    <mergeCell ref="A1562:A1568"/>
    <mergeCell ref="B1562:U1568"/>
    <mergeCell ref="V1562:AO1568"/>
    <mergeCell ref="AT1562:AW1562"/>
    <mergeCell ref="AT1563:AW1563"/>
    <mergeCell ref="AP1564:AS1565"/>
    <mergeCell ref="AT1564:AW1565"/>
    <mergeCell ref="AP1566:AS1567"/>
    <mergeCell ref="AT1566:AW1567"/>
    <mergeCell ref="AP1568:AW1568"/>
    <mergeCell ref="A1555:A1561"/>
    <mergeCell ref="B1555:U1561"/>
    <mergeCell ref="V1555:AO1561"/>
    <mergeCell ref="AT1555:AW1555"/>
    <mergeCell ref="AT1556:AW1556"/>
    <mergeCell ref="AP1557:AS1558"/>
    <mergeCell ref="AT1557:AW1558"/>
    <mergeCell ref="AP1559:AS1560"/>
    <mergeCell ref="AT1559:AW1560"/>
    <mergeCell ref="AP1561:AW1561"/>
    <mergeCell ref="A1548:A1554"/>
    <mergeCell ref="B1548:U1554"/>
    <mergeCell ref="V1548:AO1554"/>
    <mergeCell ref="AT1548:AW1548"/>
    <mergeCell ref="AT1549:AW1549"/>
    <mergeCell ref="AP1550:AS1551"/>
    <mergeCell ref="AT1550:AW1551"/>
    <mergeCell ref="AP1552:AS1553"/>
    <mergeCell ref="AT1552:AW1553"/>
    <mergeCell ref="AP1554:AW1554"/>
    <mergeCell ref="A1541:A1547"/>
    <mergeCell ref="B1541:U1547"/>
    <mergeCell ref="V1541:AO1547"/>
    <mergeCell ref="AT1541:AW1541"/>
    <mergeCell ref="AT1542:AW1542"/>
    <mergeCell ref="AP1543:AS1544"/>
    <mergeCell ref="AT1543:AW1544"/>
    <mergeCell ref="AP1545:AS1546"/>
    <mergeCell ref="AT1545:AW1546"/>
    <mergeCell ref="AP1547:AW1547"/>
    <mergeCell ref="A1534:A1540"/>
    <mergeCell ref="B1534:U1540"/>
    <mergeCell ref="V1534:AO1540"/>
    <mergeCell ref="AT1534:AW1534"/>
    <mergeCell ref="AT1535:AW1535"/>
    <mergeCell ref="AP1536:AS1537"/>
    <mergeCell ref="AT1536:AW1537"/>
    <mergeCell ref="AP1538:AS1539"/>
    <mergeCell ref="AT1538:AW1539"/>
    <mergeCell ref="AP1540:AW1540"/>
    <mergeCell ref="A1527:A1533"/>
    <mergeCell ref="B1527:U1533"/>
    <mergeCell ref="V1527:AO1533"/>
    <mergeCell ref="AT1527:AW1527"/>
    <mergeCell ref="AT1528:AW1528"/>
    <mergeCell ref="AP1529:AS1530"/>
    <mergeCell ref="AT1529:AW1530"/>
    <mergeCell ref="AP1531:AS1532"/>
    <mergeCell ref="AT1531:AW1532"/>
    <mergeCell ref="AP1533:AW1533"/>
    <mergeCell ref="A1520:A1526"/>
    <mergeCell ref="B1520:U1526"/>
    <mergeCell ref="V1520:AO1526"/>
    <mergeCell ref="AT1520:AW1520"/>
    <mergeCell ref="AT1521:AW1521"/>
    <mergeCell ref="AP1522:AS1523"/>
    <mergeCell ref="AT1522:AW1523"/>
    <mergeCell ref="AP1524:AS1525"/>
    <mergeCell ref="AT1524:AW1525"/>
    <mergeCell ref="AP1526:AW1526"/>
    <mergeCell ref="A1513:A1519"/>
    <mergeCell ref="B1513:U1519"/>
    <mergeCell ref="V1513:AO1519"/>
    <mergeCell ref="AT1513:AW1513"/>
    <mergeCell ref="AT1514:AW1514"/>
    <mergeCell ref="AP1515:AS1516"/>
    <mergeCell ref="AT1515:AW1516"/>
    <mergeCell ref="AP1517:AS1518"/>
    <mergeCell ref="AT1517:AW1518"/>
    <mergeCell ref="AP1519:AW1519"/>
    <mergeCell ref="A1506:A1512"/>
    <mergeCell ref="B1506:U1512"/>
    <mergeCell ref="V1506:AO1512"/>
    <mergeCell ref="AT1506:AW1506"/>
    <mergeCell ref="AT1507:AW1507"/>
    <mergeCell ref="AP1508:AS1509"/>
    <mergeCell ref="AT1508:AW1509"/>
    <mergeCell ref="AP1510:AS1511"/>
    <mergeCell ref="AT1510:AW1511"/>
    <mergeCell ref="AP1512:AW1512"/>
    <mergeCell ref="A1499:A1505"/>
    <mergeCell ref="B1499:U1505"/>
    <mergeCell ref="V1499:AO1505"/>
    <mergeCell ref="AT1499:AW1499"/>
    <mergeCell ref="AT1500:AW1500"/>
    <mergeCell ref="AP1501:AS1502"/>
    <mergeCell ref="AT1501:AW1502"/>
    <mergeCell ref="AP1503:AS1504"/>
    <mergeCell ref="AT1503:AW1504"/>
    <mergeCell ref="AP1505:AW1505"/>
    <mergeCell ref="A1492:A1498"/>
    <mergeCell ref="B1492:U1498"/>
    <mergeCell ref="V1492:AO1498"/>
    <mergeCell ref="AT1492:AW1492"/>
    <mergeCell ref="AT1493:AW1493"/>
    <mergeCell ref="AP1494:AS1495"/>
    <mergeCell ref="AT1494:AW1495"/>
    <mergeCell ref="AP1496:AS1497"/>
    <mergeCell ref="AT1496:AW1497"/>
    <mergeCell ref="AP1498:AW1498"/>
    <mergeCell ref="A1485:A1491"/>
    <mergeCell ref="B1485:U1491"/>
    <mergeCell ref="V1485:AO1491"/>
    <mergeCell ref="AT1485:AW1485"/>
    <mergeCell ref="AT1486:AW1486"/>
    <mergeCell ref="AP1487:AS1488"/>
    <mergeCell ref="AT1487:AW1488"/>
    <mergeCell ref="AP1489:AS1490"/>
    <mergeCell ref="AT1489:AW1490"/>
    <mergeCell ref="AP1491:AW1491"/>
    <mergeCell ref="A1478:A1484"/>
    <mergeCell ref="B1478:U1484"/>
    <mergeCell ref="V1478:AO1484"/>
    <mergeCell ref="AT1478:AW1478"/>
    <mergeCell ref="AT1479:AW1479"/>
    <mergeCell ref="AP1480:AS1481"/>
    <mergeCell ref="AT1480:AW1481"/>
    <mergeCell ref="AP1482:AS1483"/>
    <mergeCell ref="AT1482:AW1483"/>
    <mergeCell ref="AP1484:AW1484"/>
    <mergeCell ref="A1471:A1477"/>
    <mergeCell ref="B1471:U1477"/>
    <mergeCell ref="V1471:AO1477"/>
    <mergeCell ref="AT1471:AW1471"/>
    <mergeCell ref="AT1472:AW1472"/>
    <mergeCell ref="AP1473:AS1474"/>
    <mergeCell ref="AT1473:AW1474"/>
    <mergeCell ref="AP1475:AS1476"/>
    <mergeCell ref="AT1475:AW1476"/>
    <mergeCell ref="AP1477:AW1477"/>
    <mergeCell ref="A1464:A1470"/>
    <mergeCell ref="B1464:U1470"/>
    <mergeCell ref="V1464:AO1470"/>
    <mergeCell ref="AT1464:AW1464"/>
    <mergeCell ref="AT1465:AW1465"/>
    <mergeCell ref="AP1466:AS1467"/>
    <mergeCell ref="AT1466:AW1467"/>
    <mergeCell ref="AP1468:AS1469"/>
    <mergeCell ref="AT1468:AW1469"/>
    <mergeCell ref="AP1470:AW1470"/>
    <mergeCell ref="A1457:A1463"/>
    <mergeCell ref="B1457:U1463"/>
    <mergeCell ref="V1457:AO1463"/>
    <mergeCell ref="AT1457:AW1457"/>
    <mergeCell ref="AT1458:AW1458"/>
    <mergeCell ref="AP1459:AS1460"/>
    <mergeCell ref="AT1459:AW1460"/>
    <mergeCell ref="AP1461:AS1462"/>
    <mergeCell ref="AT1461:AW1462"/>
    <mergeCell ref="AP1463:AW1463"/>
    <mergeCell ref="A1450:A1456"/>
    <mergeCell ref="B1450:U1456"/>
    <mergeCell ref="V1450:AO1456"/>
    <mergeCell ref="AT1450:AW1450"/>
    <mergeCell ref="AT1451:AW1451"/>
    <mergeCell ref="AP1452:AS1453"/>
    <mergeCell ref="AT1452:AW1453"/>
    <mergeCell ref="AP1454:AS1455"/>
    <mergeCell ref="AT1454:AW1455"/>
    <mergeCell ref="AP1456:AW1456"/>
    <mergeCell ref="A1443:A1449"/>
    <mergeCell ref="B1443:U1449"/>
    <mergeCell ref="V1443:AO1449"/>
    <mergeCell ref="AT1443:AW1443"/>
    <mergeCell ref="AT1444:AW1444"/>
    <mergeCell ref="AP1445:AS1446"/>
    <mergeCell ref="AT1445:AW1446"/>
    <mergeCell ref="AP1447:AS1448"/>
    <mergeCell ref="AT1447:AW1448"/>
    <mergeCell ref="AP1449:AW1449"/>
    <mergeCell ref="A1436:A1442"/>
    <mergeCell ref="B1436:U1442"/>
    <mergeCell ref="V1436:AO1442"/>
    <mergeCell ref="AT1436:AW1436"/>
    <mergeCell ref="AT1437:AW1437"/>
    <mergeCell ref="AP1438:AS1439"/>
    <mergeCell ref="AT1438:AW1439"/>
    <mergeCell ref="AP1440:AS1441"/>
    <mergeCell ref="AT1440:AW1441"/>
    <mergeCell ref="AP1442:AW1442"/>
    <mergeCell ref="A1429:A1435"/>
    <mergeCell ref="B1429:U1435"/>
    <mergeCell ref="V1429:AO1435"/>
    <mergeCell ref="AT1429:AW1429"/>
    <mergeCell ref="AT1430:AW1430"/>
    <mergeCell ref="AP1431:AS1432"/>
    <mergeCell ref="AT1431:AW1432"/>
    <mergeCell ref="AP1433:AS1434"/>
    <mergeCell ref="AT1433:AW1434"/>
    <mergeCell ref="AP1435:AW1435"/>
    <mergeCell ref="A1422:A1428"/>
    <mergeCell ref="B1422:U1428"/>
    <mergeCell ref="V1422:AO1428"/>
    <mergeCell ref="AT1422:AW1422"/>
    <mergeCell ref="AT1423:AW1423"/>
    <mergeCell ref="AP1424:AS1425"/>
    <mergeCell ref="AT1424:AW1425"/>
    <mergeCell ref="AP1426:AS1427"/>
    <mergeCell ref="AT1426:AW1427"/>
    <mergeCell ref="AP1428:AW1428"/>
    <mergeCell ref="A1415:A1421"/>
    <mergeCell ref="B1415:U1421"/>
    <mergeCell ref="V1415:AO1421"/>
    <mergeCell ref="AT1415:AW1415"/>
    <mergeCell ref="AT1416:AW1416"/>
    <mergeCell ref="AP1417:AS1418"/>
    <mergeCell ref="AT1417:AW1418"/>
    <mergeCell ref="AP1419:AS1420"/>
    <mergeCell ref="AT1419:AW1420"/>
    <mergeCell ref="AP1421:AW1421"/>
    <mergeCell ref="A1408:A1414"/>
    <mergeCell ref="B1408:U1414"/>
    <mergeCell ref="V1408:AO1414"/>
    <mergeCell ref="AT1408:AW1408"/>
    <mergeCell ref="AT1409:AW1409"/>
    <mergeCell ref="AP1410:AS1411"/>
    <mergeCell ref="AT1410:AW1411"/>
    <mergeCell ref="AP1412:AS1413"/>
    <mergeCell ref="AT1412:AW1413"/>
    <mergeCell ref="AP1414:AW1414"/>
    <mergeCell ref="A1401:A1407"/>
    <mergeCell ref="B1401:U1407"/>
    <mergeCell ref="V1401:AO1407"/>
    <mergeCell ref="AT1401:AW1401"/>
    <mergeCell ref="AT1402:AW1402"/>
    <mergeCell ref="AP1403:AS1404"/>
    <mergeCell ref="AT1403:AW1404"/>
    <mergeCell ref="AP1405:AS1406"/>
    <mergeCell ref="AT1405:AW1406"/>
    <mergeCell ref="AP1407:AW1407"/>
    <mergeCell ref="A1394:A1400"/>
    <mergeCell ref="B1394:U1400"/>
    <mergeCell ref="V1394:AO1400"/>
    <mergeCell ref="AT1394:AW1394"/>
    <mergeCell ref="AT1395:AW1395"/>
    <mergeCell ref="AP1396:AS1397"/>
    <mergeCell ref="AT1396:AW1397"/>
    <mergeCell ref="AP1398:AS1399"/>
    <mergeCell ref="AT1398:AW1399"/>
    <mergeCell ref="AP1400:AW1400"/>
    <mergeCell ref="A1387:A1393"/>
    <mergeCell ref="B1387:U1393"/>
    <mergeCell ref="V1387:AO1393"/>
    <mergeCell ref="AT1387:AW1387"/>
    <mergeCell ref="AT1388:AW1388"/>
    <mergeCell ref="AP1389:AS1390"/>
    <mergeCell ref="AT1389:AW1390"/>
    <mergeCell ref="AP1391:AS1392"/>
    <mergeCell ref="AT1391:AW1392"/>
    <mergeCell ref="AP1393:AW1393"/>
    <mergeCell ref="A1380:A1386"/>
    <mergeCell ref="B1380:U1386"/>
    <mergeCell ref="V1380:AO1386"/>
    <mergeCell ref="AT1380:AW1380"/>
    <mergeCell ref="AT1381:AW1381"/>
    <mergeCell ref="AP1382:AS1383"/>
    <mergeCell ref="AT1382:AW1383"/>
    <mergeCell ref="AP1384:AS1385"/>
    <mergeCell ref="AT1384:AW1385"/>
    <mergeCell ref="AP1386:AW1386"/>
    <mergeCell ref="A1373:A1379"/>
    <mergeCell ref="B1373:U1379"/>
    <mergeCell ref="V1373:AO1379"/>
    <mergeCell ref="AT1373:AW1373"/>
    <mergeCell ref="AT1374:AW1374"/>
    <mergeCell ref="AP1375:AS1376"/>
    <mergeCell ref="AT1375:AW1376"/>
    <mergeCell ref="AP1377:AS1378"/>
    <mergeCell ref="AT1377:AW1378"/>
    <mergeCell ref="AP1379:AW1379"/>
    <mergeCell ref="A1366:A1372"/>
    <mergeCell ref="B1366:U1372"/>
    <mergeCell ref="V1366:AO1372"/>
    <mergeCell ref="AT1366:AW1366"/>
    <mergeCell ref="AT1367:AW1367"/>
    <mergeCell ref="AP1368:AS1369"/>
    <mergeCell ref="AT1368:AW1369"/>
    <mergeCell ref="AP1370:AS1371"/>
    <mergeCell ref="AT1370:AW1371"/>
    <mergeCell ref="AP1372:AW1372"/>
    <mergeCell ref="A1359:A1365"/>
    <mergeCell ref="B1359:U1365"/>
    <mergeCell ref="V1359:AO1365"/>
    <mergeCell ref="AT1359:AW1359"/>
    <mergeCell ref="AT1360:AW1360"/>
    <mergeCell ref="AP1361:AS1362"/>
    <mergeCell ref="AT1361:AW1362"/>
    <mergeCell ref="AP1363:AS1364"/>
    <mergeCell ref="AT1363:AW1364"/>
    <mergeCell ref="AP1365:AW1365"/>
    <mergeCell ref="A1352:A1358"/>
    <mergeCell ref="B1352:U1358"/>
    <mergeCell ref="V1352:AO1358"/>
    <mergeCell ref="AT1352:AW1352"/>
    <mergeCell ref="AT1353:AW1353"/>
    <mergeCell ref="AP1354:AS1355"/>
    <mergeCell ref="AT1354:AW1355"/>
    <mergeCell ref="AP1356:AS1357"/>
    <mergeCell ref="AT1356:AW1357"/>
    <mergeCell ref="AP1358:AW1358"/>
    <mergeCell ref="A1345:A1351"/>
    <mergeCell ref="B1345:U1351"/>
    <mergeCell ref="V1345:AO1351"/>
    <mergeCell ref="AT1345:AW1345"/>
    <mergeCell ref="AT1346:AW1346"/>
    <mergeCell ref="AP1347:AS1348"/>
    <mergeCell ref="AT1347:AW1348"/>
    <mergeCell ref="AP1349:AS1350"/>
    <mergeCell ref="AT1349:AW1350"/>
    <mergeCell ref="AP1351:AW1351"/>
    <mergeCell ref="A1338:A1344"/>
    <mergeCell ref="B1338:U1344"/>
    <mergeCell ref="V1338:AO1344"/>
    <mergeCell ref="AT1338:AW1338"/>
    <mergeCell ref="AT1339:AW1339"/>
    <mergeCell ref="AP1340:AS1341"/>
    <mergeCell ref="AT1340:AW1341"/>
    <mergeCell ref="AP1342:AS1343"/>
    <mergeCell ref="AT1342:AW1343"/>
    <mergeCell ref="AP1344:AW1344"/>
    <mergeCell ref="A1331:A1337"/>
    <mergeCell ref="B1331:U1337"/>
    <mergeCell ref="V1331:AO1337"/>
    <mergeCell ref="AT1331:AW1331"/>
    <mergeCell ref="AT1332:AW1332"/>
    <mergeCell ref="AP1333:AS1334"/>
    <mergeCell ref="AT1333:AW1334"/>
    <mergeCell ref="AP1335:AS1336"/>
    <mergeCell ref="AT1335:AW1336"/>
    <mergeCell ref="AP1337:AW1337"/>
    <mergeCell ref="A1324:A1330"/>
    <mergeCell ref="B1324:U1330"/>
    <mergeCell ref="V1324:AO1330"/>
    <mergeCell ref="AT1324:AW1324"/>
    <mergeCell ref="AT1325:AW1325"/>
    <mergeCell ref="AP1326:AS1327"/>
    <mergeCell ref="AT1326:AW1327"/>
    <mergeCell ref="AP1328:AS1329"/>
    <mergeCell ref="AT1328:AW1329"/>
    <mergeCell ref="AP1330:AW1330"/>
    <mergeCell ref="A1317:A1323"/>
    <mergeCell ref="B1317:U1323"/>
    <mergeCell ref="V1317:AO1323"/>
    <mergeCell ref="AT1317:AW1317"/>
    <mergeCell ref="AT1318:AW1318"/>
    <mergeCell ref="AP1319:AS1320"/>
    <mergeCell ref="AT1319:AW1320"/>
    <mergeCell ref="AP1321:AS1322"/>
    <mergeCell ref="AT1321:AW1322"/>
    <mergeCell ref="AP1323:AW1323"/>
    <mergeCell ref="A1310:A1316"/>
    <mergeCell ref="B1310:U1316"/>
    <mergeCell ref="V1310:AO1316"/>
    <mergeCell ref="AT1310:AW1310"/>
    <mergeCell ref="AT1311:AW1311"/>
    <mergeCell ref="AP1312:AS1313"/>
    <mergeCell ref="AT1312:AW1313"/>
    <mergeCell ref="AP1314:AS1315"/>
    <mergeCell ref="AT1314:AW1315"/>
    <mergeCell ref="AP1316:AW1316"/>
    <mergeCell ref="A1303:A1309"/>
    <mergeCell ref="B1303:U1309"/>
    <mergeCell ref="V1303:AO1309"/>
    <mergeCell ref="AT1303:AW1303"/>
    <mergeCell ref="AT1304:AW1304"/>
    <mergeCell ref="AP1305:AS1306"/>
    <mergeCell ref="AT1305:AW1306"/>
    <mergeCell ref="AP1307:AS1308"/>
    <mergeCell ref="AT1307:AW1308"/>
    <mergeCell ref="AP1309:AW1309"/>
    <mergeCell ref="A1296:A1302"/>
    <mergeCell ref="B1296:U1302"/>
    <mergeCell ref="V1296:AO1302"/>
    <mergeCell ref="AT1296:AW1296"/>
    <mergeCell ref="AT1297:AW1297"/>
    <mergeCell ref="AP1298:AS1299"/>
    <mergeCell ref="AT1298:AW1299"/>
    <mergeCell ref="AP1300:AS1301"/>
    <mergeCell ref="AT1300:AW1301"/>
    <mergeCell ref="AP1302:AW1302"/>
    <mergeCell ref="A1289:A1295"/>
    <mergeCell ref="B1289:U1295"/>
    <mergeCell ref="V1289:AO1295"/>
    <mergeCell ref="AT1289:AW1289"/>
    <mergeCell ref="AT1290:AW1290"/>
    <mergeCell ref="AP1291:AS1292"/>
    <mergeCell ref="AT1291:AW1292"/>
    <mergeCell ref="AP1293:AS1294"/>
    <mergeCell ref="AT1293:AW1294"/>
    <mergeCell ref="AP1295:AW1295"/>
    <mergeCell ref="A1282:A1288"/>
    <mergeCell ref="B1282:U1288"/>
    <mergeCell ref="V1282:AO1288"/>
    <mergeCell ref="AT1282:AW1282"/>
    <mergeCell ref="AT1283:AW1283"/>
    <mergeCell ref="AP1284:AS1285"/>
    <mergeCell ref="AT1284:AW1285"/>
    <mergeCell ref="AP1286:AS1287"/>
    <mergeCell ref="AT1286:AW1287"/>
    <mergeCell ref="AP1288:AW1288"/>
    <mergeCell ref="A1275:A1281"/>
    <mergeCell ref="B1275:U1281"/>
    <mergeCell ref="V1275:AO1281"/>
    <mergeCell ref="AT1275:AW1275"/>
    <mergeCell ref="AT1276:AW1276"/>
    <mergeCell ref="AP1277:AS1278"/>
    <mergeCell ref="AT1277:AW1278"/>
    <mergeCell ref="AP1279:AS1280"/>
    <mergeCell ref="AT1279:AW1280"/>
    <mergeCell ref="AP1281:AW1281"/>
    <mergeCell ref="A1268:A1274"/>
    <mergeCell ref="B1268:U1274"/>
    <mergeCell ref="V1268:AO1274"/>
    <mergeCell ref="AT1268:AW1268"/>
    <mergeCell ref="AT1269:AW1269"/>
    <mergeCell ref="AP1270:AS1271"/>
    <mergeCell ref="AT1270:AW1271"/>
    <mergeCell ref="AP1272:AS1273"/>
    <mergeCell ref="AT1272:AW1273"/>
    <mergeCell ref="AP1274:AW1274"/>
    <mergeCell ref="A1261:A1267"/>
    <mergeCell ref="B1261:U1267"/>
    <mergeCell ref="V1261:AO1267"/>
    <mergeCell ref="AT1261:AW1261"/>
    <mergeCell ref="AT1262:AW1262"/>
    <mergeCell ref="AP1263:AS1264"/>
    <mergeCell ref="AT1263:AW1264"/>
    <mergeCell ref="AP1265:AS1266"/>
    <mergeCell ref="AT1265:AW1266"/>
    <mergeCell ref="AP1267:AW1267"/>
    <mergeCell ref="A1254:A1260"/>
    <mergeCell ref="B1254:U1260"/>
    <mergeCell ref="V1254:AO1260"/>
    <mergeCell ref="AT1254:AW1254"/>
    <mergeCell ref="AT1255:AW1255"/>
    <mergeCell ref="AP1256:AS1257"/>
    <mergeCell ref="AT1256:AW1257"/>
    <mergeCell ref="AP1258:AS1259"/>
    <mergeCell ref="AT1258:AW1259"/>
    <mergeCell ref="AP1260:AW1260"/>
    <mergeCell ref="A1247:A1253"/>
    <mergeCell ref="B1247:U1253"/>
    <mergeCell ref="V1247:AO1253"/>
    <mergeCell ref="AT1247:AW1247"/>
    <mergeCell ref="AT1248:AW1248"/>
    <mergeCell ref="AP1249:AS1250"/>
    <mergeCell ref="AT1249:AW1250"/>
    <mergeCell ref="AP1251:AS1252"/>
    <mergeCell ref="AT1251:AW1252"/>
    <mergeCell ref="AP1253:AW1253"/>
    <mergeCell ref="A1240:A1246"/>
    <mergeCell ref="B1240:U1246"/>
    <mergeCell ref="V1240:AO1246"/>
    <mergeCell ref="AT1240:AW1240"/>
    <mergeCell ref="AT1241:AW1241"/>
    <mergeCell ref="AP1242:AS1243"/>
    <mergeCell ref="AT1242:AW1243"/>
    <mergeCell ref="AP1244:AS1245"/>
    <mergeCell ref="AT1244:AW1245"/>
    <mergeCell ref="AP1246:AW1246"/>
    <mergeCell ref="A1233:A1239"/>
    <mergeCell ref="B1233:U1239"/>
    <mergeCell ref="V1233:AO1239"/>
    <mergeCell ref="AT1233:AW1233"/>
    <mergeCell ref="AT1234:AW1234"/>
    <mergeCell ref="AP1235:AS1236"/>
    <mergeCell ref="AT1235:AW1236"/>
    <mergeCell ref="AP1237:AS1238"/>
    <mergeCell ref="AT1237:AW1238"/>
    <mergeCell ref="AP1239:AW1239"/>
    <mergeCell ref="A1226:A1232"/>
    <mergeCell ref="B1226:U1232"/>
    <mergeCell ref="V1226:AO1232"/>
    <mergeCell ref="AT1226:AW1226"/>
    <mergeCell ref="AT1227:AW1227"/>
    <mergeCell ref="AP1228:AS1229"/>
    <mergeCell ref="AT1228:AW1229"/>
    <mergeCell ref="AP1230:AS1231"/>
    <mergeCell ref="AT1230:AW1231"/>
    <mergeCell ref="AP1232:AW1232"/>
    <mergeCell ref="A1219:A1225"/>
    <mergeCell ref="B1219:U1225"/>
    <mergeCell ref="V1219:AO1225"/>
    <mergeCell ref="AT1219:AW1219"/>
    <mergeCell ref="AT1220:AW1220"/>
    <mergeCell ref="AP1221:AS1222"/>
    <mergeCell ref="AT1221:AW1222"/>
    <mergeCell ref="AP1223:AS1224"/>
    <mergeCell ref="AT1223:AW1224"/>
    <mergeCell ref="AP1225:AW1225"/>
    <mergeCell ref="A1212:A1218"/>
    <mergeCell ref="B1212:U1218"/>
    <mergeCell ref="V1212:AO1218"/>
    <mergeCell ref="AT1212:AW1212"/>
    <mergeCell ref="AT1213:AW1213"/>
    <mergeCell ref="AP1214:AS1215"/>
    <mergeCell ref="AT1214:AW1215"/>
    <mergeCell ref="AP1216:AS1217"/>
    <mergeCell ref="AT1216:AW1217"/>
    <mergeCell ref="AP1218:AW1218"/>
    <mergeCell ref="A1205:A1211"/>
    <mergeCell ref="B1205:U1211"/>
    <mergeCell ref="V1205:AO1211"/>
    <mergeCell ref="AT1205:AW1205"/>
    <mergeCell ref="AT1206:AW1206"/>
    <mergeCell ref="AP1207:AS1208"/>
    <mergeCell ref="AT1207:AW1208"/>
    <mergeCell ref="AP1209:AS1210"/>
    <mergeCell ref="AT1209:AW1210"/>
    <mergeCell ref="AP1211:AW1211"/>
    <mergeCell ref="A1198:A1204"/>
    <mergeCell ref="B1198:U1204"/>
    <mergeCell ref="V1198:AO1204"/>
    <mergeCell ref="AT1198:AW1198"/>
    <mergeCell ref="AT1199:AW1199"/>
    <mergeCell ref="AP1200:AS1201"/>
    <mergeCell ref="AT1200:AW1201"/>
    <mergeCell ref="AP1202:AS1203"/>
    <mergeCell ref="AT1202:AW1203"/>
    <mergeCell ref="AP1204:AW1204"/>
    <mergeCell ref="A1191:A1197"/>
    <mergeCell ref="B1191:U1197"/>
    <mergeCell ref="V1191:AO1197"/>
    <mergeCell ref="AT1191:AW1191"/>
    <mergeCell ref="AT1192:AW1192"/>
    <mergeCell ref="AP1193:AS1194"/>
    <mergeCell ref="AT1193:AW1194"/>
    <mergeCell ref="AP1195:AS1196"/>
    <mergeCell ref="AT1195:AW1196"/>
    <mergeCell ref="AP1197:AW1197"/>
    <mergeCell ref="A1184:A1190"/>
    <mergeCell ref="B1184:U1190"/>
    <mergeCell ref="V1184:AO1190"/>
    <mergeCell ref="AT1184:AW1184"/>
    <mergeCell ref="AT1185:AW1185"/>
    <mergeCell ref="AP1186:AS1187"/>
    <mergeCell ref="AT1186:AW1187"/>
    <mergeCell ref="AP1188:AS1189"/>
    <mergeCell ref="AT1188:AW1189"/>
    <mergeCell ref="AP1190:AW1190"/>
    <mergeCell ref="A1177:A1183"/>
    <mergeCell ref="B1177:U1183"/>
    <mergeCell ref="V1177:AO1183"/>
    <mergeCell ref="AT1177:AW1177"/>
    <mergeCell ref="AT1178:AW1178"/>
    <mergeCell ref="AP1179:AS1180"/>
    <mergeCell ref="AT1179:AW1180"/>
    <mergeCell ref="AP1181:AS1182"/>
    <mergeCell ref="AT1181:AW1182"/>
    <mergeCell ref="AP1183:AW1183"/>
    <mergeCell ref="A1170:A1176"/>
    <mergeCell ref="B1170:U1176"/>
    <mergeCell ref="V1170:AO1176"/>
    <mergeCell ref="AT1170:AW1170"/>
    <mergeCell ref="AT1171:AW1171"/>
    <mergeCell ref="AP1172:AS1173"/>
    <mergeCell ref="AT1172:AW1173"/>
    <mergeCell ref="AP1174:AS1175"/>
    <mergeCell ref="AT1174:AW1175"/>
    <mergeCell ref="AP1176:AW1176"/>
    <mergeCell ref="A1163:A1169"/>
    <mergeCell ref="B1163:U1169"/>
    <mergeCell ref="V1163:AO1169"/>
    <mergeCell ref="AT1163:AW1163"/>
    <mergeCell ref="AT1164:AW1164"/>
    <mergeCell ref="AP1165:AS1166"/>
    <mergeCell ref="AT1165:AW1166"/>
    <mergeCell ref="AP1167:AS1168"/>
    <mergeCell ref="AT1167:AW1168"/>
    <mergeCell ref="AP1169:AW1169"/>
    <mergeCell ref="A1156:A1162"/>
    <mergeCell ref="B1156:U1162"/>
    <mergeCell ref="V1156:AO1162"/>
    <mergeCell ref="AT1156:AW1156"/>
    <mergeCell ref="AT1157:AW1157"/>
    <mergeCell ref="AP1158:AS1159"/>
    <mergeCell ref="AT1158:AW1159"/>
    <mergeCell ref="AP1160:AS1161"/>
    <mergeCell ref="AT1160:AW1161"/>
    <mergeCell ref="AP1162:AW1162"/>
    <mergeCell ref="A1149:A1155"/>
    <mergeCell ref="B1149:U1155"/>
    <mergeCell ref="V1149:AO1155"/>
    <mergeCell ref="AT1149:AW1149"/>
    <mergeCell ref="AT1150:AW1150"/>
    <mergeCell ref="AP1151:AS1152"/>
    <mergeCell ref="AT1151:AW1152"/>
    <mergeCell ref="AP1153:AS1154"/>
    <mergeCell ref="AT1153:AW1154"/>
    <mergeCell ref="AP1155:AW1155"/>
    <mergeCell ref="A1142:A1148"/>
    <mergeCell ref="B1142:U1148"/>
    <mergeCell ref="V1142:AO1148"/>
    <mergeCell ref="AT1142:AW1142"/>
    <mergeCell ref="AT1143:AW1143"/>
    <mergeCell ref="AP1144:AS1145"/>
    <mergeCell ref="AT1144:AW1145"/>
    <mergeCell ref="AP1146:AS1147"/>
    <mergeCell ref="AT1146:AW1147"/>
    <mergeCell ref="AP1148:AW1148"/>
    <mergeCell ref="A1135:A1141"/>
    <mergeCell ref="B1135:U1141"/>
    <mergeCell ref="V1135:AO1141"/>
    <mergeCell ref="AT1135:AW1135"/>
    <mergeCell ref="AT1136:AW1136"/>
    <mergeCell ref="AP1137:AS1138"/>
    <mergeCell ref="AT1137:AW1138"/>
    <mergeCell ref="AP1139:AS1140"/>
    <mergeCell ref="AT1139:AW1140"/>
    <mergeCell ref="AP1141:AW1141"/>
    <mergeCell ref="A1128:A1134"/>
    <mergeCell ref="B1128:U1134"/>
    <mergeCell ref="V1128:AO1134"/>
    <mergeCell ref="AT1128:AW1128"/>
    <mergeCell ref="AT1129:AW1129"/>
    <mergeCell ref="AP1130:AS1131"/>
    <mergeCell ref="AT1130:AW1131"/>
    <mergeCell ref="AP1132:AS1133"/>
    <mergeCell ref="AT1132:AW1133"/>
    <mergeCell ref="AP1134:AW1134"/>
    <mergeCell ref="A1121:A1127"/>
    <mergeCell ref="B1121:U1127"/>
    <mergeCell ref="V1121:AO1127"/>
    <mergeCell ref="AT1121:AW1121"/>
    <mergeCell ref="AT1122:AW1122"/>
    <mergeCell ref="AP1123:AS1124"/>
    <mergeCell ref="AT1123:AW1124"/>
    <mergeCell ref="AP1125:AS1126"/>
    <mergeCell ref="AT1125:AW1126"/>
    <mergeCell ref="AP1127:AW1127"/>
    <mergeCell ref="A1114:A1120"/>
    <mergeCell ref="B1114:U1120"/>
    <mergeCell ref="V1114:AO1120"/>
    <mergeCell ref="AT1114:AW1114"/>
    <mergeCell ref="AT1115:AW1115"/>
    <mergeCell ref="AP1116:AS1117"/>
    <mergeCell ref="AT1116:AW1117"/>
    <mergeCell ref="AP1118:AS1119"/>
    <mergeCell ref="AT1118:AW1119"/>
    <mergeCell ref="AP1120:AW1120"/>
    <mergeCell ref="A1107:A1113"/>
    <mergeCell ref="B1107:U1113"/>
    <mergeCell ref="V1107:AO1113"/>
    <mergeCell ref="AT1107:AW1107"/>
    <mergeCell ref="AT1108:AW1108"/>
    <mergeCell ref="AP1109:AS1110"/>
    <mergeCell ref="AT1109:AW1110"/>
    <mergeCell ref="AP1111:AS1112"/>
    <mergeCell ref="AT1111:AW1112"/>
    <mergeCell ref="AP1113:AW1113"/>
    <mergeCell ref="A1100:A1106"/>
    <mergeCell ref="B1100:U1106"/>
    <mergeCell ref="V1100:AO1106"/>
    <mergeCell ref="AT1100:AW1100"/>
    <mergeCell ref="AT1101:AW1101"/>
    <mergeCell ref="AP1102:AS1103"/>
    <mergeCell ref="AT1102:AW1103"/>
    <mergeCell ref="AP1104:AS1105"/>
    <mergeCell ref="AT1104:AW1105"/>
    <mergeCell ref="AP1106:AW1106"/>
    <mergeCell ref="A1093:A1099"/>
    <mergeCell ref="B1093:U1099"/>
    <mergeCell ref="V1093:AO1099"/>
    <mergeCell ref="AT1093:AW1093"/>
    <mergeCell ref="AT1094:AW1094"/>
    <mergeCell ref="AP1095:AS1096"/>
    <mergeCell ref="AT1095:AW1096"/>
    <mergeCell ref="AP1097:AS1098"/>
    <mergeCell ref="AT1097:AW1098"/>
    <mergeCell ref="AP1099:AW1099"/>
    <mergeCell ref="A1086:A1092"/>
    <mergeCell ref="B1086:U1092"/>
    <mergeCell ref="V1086:AO1092"/>
    <mergeCell ref="AT1086:AW1086"/>
    <mergeCell ref="AT1087:AW1087"/>
    <mergeCell ref="AP1088:AS1089"/>
    <mergeCell ref="AT1088:AW1089"/>
    <mergeCell ref="AP1090:AS1091"/>
    <mergeCell ref="AT1090:AW1091"/>
    <mergeCell ref="AP1092:AW1092"/>
    <mergeCell ref="A1079:A1085"/>
    <mergeCell ref="B1079:U1085"/>
    <mergeCell ref="V1079:AO1085"/>
    <mergeCell ref="AT1079:AW1079"/>
    <mergeCell ref="AT1080:AW1080"/>
    <mergeCell ref="AP1081:AS1082"/>
    <mergeCell ref="AT1081:AW1082"/>
    <mergeCell ref="AP1083:AS1084"/>
    <mergeCell ref="AT1083:AW1084"/>
    <mergeCell ref="AP1085:AW1085"/>
    <mergeCell ref="A1072:A1078"/>
    <mergeCell ref="B1072:U1078"/>
    <mergeCell ref="V1072:AO1078"/>
    <mergeCell ref="AT1072:AW1072"/>
    <mergeCell ref="AT1073:AW1073"/>
    <mergeCell ref="AP1074:AS1075"/>
    <mergeCell ref="AT1074:AW1075"/>
    <mergeCell ref="AP1076:AS1077"/>
    <mergeCell ref="AT1076:AW1077"/>
    <mergeCell ref="AP1078:AW1078"/>
    <mergeCell ref="A1065:A1071"/>
    <mergeCell ref="B1065:U1071"/>
    <mergeCell ref="V1065:AO1071"/>
    <mergeCell ref="AT1065:AW1065"/>
    <mergeCell ref="AT1066:AW1066"/>
    <mergeCell ref="AP1067:AS1068"/>
    <mergeCell ref="AT1067:AW1068"/>
    <mergeCell ref="AP1069:AS1070"/>
    <mergeCell ref="AT1069:AW1070"/>
    <mergeCell ref="AP1071:AW1071"/>
    <mergeCell ref="A1058:A1064"/>
    <mergeCell ref="B1058:U1064"/>
    <mergeCell ref="V1058:AO1064"/>
    <mergeCell ref="AT1058:AW1058"/>
    <mergeCell ref="AT1059:AW1059"/>
    <mergeCell ref="AP1060:AS1061"/>
    <mergeCell ref="AT1060:AW1061"/>
    <mergeCell ref="AP1062:AS1063"/>
    <mergeCell ref="AT1062:AW1063"/>
    <mergeCell ref="AP1064:AW1064"/>
    <mergeCell ref="A1051:A1057"/>
    <mergeCell ref="B1051:U1057"/>
    <mergeCell ref="V1051:AO1057"/>
    <mergeCell ref="AT1051:AW1051"/>
    <mergeCell ref="AT1052:AW1052"/>
    <mergeCell ref="AP1053:AS1054"/>
    <mergeCell ref="AT1053:AW1054"/>
    <mergeCell ref="AP1055:AS1056"/>
    <mergeCell ref="AT1055:AW1056"/>
    <mergeCell ref="AP1057:AW1057"/>
    <mergeCell ref="A1044:A1050"/>
    <mergeCell ref="B1044:U1050"/>
    <mergeCell ref="V1044:AO1050"/>
    <mergeCell ref="AT1044:AW1044"/>
    <mergeCell ref="AT1045:AW1045"/>
    <mergeCell ref="AP1046:AS1047"/>
    <mergeCell ref="AT1046:AW1047"/>
    <mergeCell ref="AP1048:AS1049"/>
    <mergeCell ref="AT1048:AW1049"/>
    <mergeCell ref="AP1050:AW1050"/>
    <mergeCell ref="A1037:A1043"/>
    <mergeCell ref="B1037:U1043"/>
    <mergeCell ref="V1037:AO1043"/>
    <mergeCell ref="AT1037:AW1037"/>
    <mergeCell ref="AT1038:AW1038"/>
    <mergeCell ref="AP1039:AS1040"/>
    <mergeCell ref="AT1039:AW1040"/>
    <mergeCell ref="AP1041:AS1042"/>
    <mergeCell ref="AT1041:AW1042"/>
    <mergeCell ref="AP1043:AW1043"/>
    <mergeCell ref="A1030:A1036"/>
    <mergeCell ref="B1030:U1036"/>
    <mergeCell ref="V1030:AO1036"/>
    <mergeCell ref="AT1030:AW1030"/>
    <mergeCell ref="AT1031:AW1031"/>
    <mergeCell ref="AP1032:AS1033"/>
    <mergeCell ref="AT1032:AW1033"/>
    <mergeCell ref="AP1034:AS1035"/>
    <mergeCell ref="AT1034:AW1035"/>
    <mergeCell ref="AP1036:AW1036"/>
    <mergeCell ref="A1023:A1029"/>
    <mergeCell ref="B1023:U1029"/>
    <mergeCell ref="V1023:AO1029"/>
    <mergeCell ref="AT1023:AW1023"/>
    <mergeCell ref="AT1024:AW1024"/>
    <mergeCell ref="AP1025:AS1026"/>
    <mergeCell ref="AT1025:AW1026"/>
    <mergeCell ref="AP1027:AS1028"/>
    <mergeCell ref="AT1027:AW1028"/>
    <mergeCell ref="AP1029:AW1029"/>
    <mergeCell ref="A1016:A1022"/>
    <mergeCell ref="B1016:U1022"/>
    <mergeCell ref="V1016:AO1022"/>
    <mergeCell ref="AT1016:AW1016"/>
    <mergeCell ref="AT1017:AW1017"/>
    <mergeCell ref="AP1018:AS1019"/>
    <mergeCell ref="AT1018:AW1019"/>
    <mergeCell ref="AP1020:AS1021"/>
    <mergeCell ref="AT1020:AW1021"/>
    <mergeCell ref="AP1022:AW1022"/>
    <mergeCell ref="A1009:A1015"/>
    <mergeCell ref="B1009:U1015"/>
    <mergeCell ref="V1009:AO1015"/>
    <mergeCell ref="AT1009:AW1009"/>
    <mergeCell ref="AT1010:AW1010"/>
    <mergeCell ref="AP1011:AS1012"/>
    <mergeCell ref="AT1011:AW1012"/>
    <mergeCell ref="AP1013:AS1014"/>
    <mergeCell ref="AT1013:AW1014"/>
    <mergeCell ref="AP1015:AW1015"/>
    <mergeCell ref="A1002:A1008"/>
    <mergeCell ref="B1002:U1008"/>
    <mergeCell ref="V1002:AO1008"/>
    <mergeCell ref="AT1002:AW1002"/>
    <mergeCell ref="AT1003:AW1003"/>
    <mergeCell ref="AP1004:AS1005"/>
    <mergeCell ref="AT1004:AW1005"/>
    <mergeCell ref="AP1006:AS1007"/>
    <mergeCell ref="AT1006:AW1007"/>
    <mergeCell ref="AP1008:AW1008"/>
    <mergeCell ref="A995:A1001"/>
    <mergeCell ref="B995:U1001"/>
    <mergeCell ref="V995:AO1001"/>
    <mergeCell ref="AT995:AW995"/>
    <mergeCell ref="AT996:AW996"/>
    <mergeCell ref="AP997:AS998"/>
    <mergeCell ref="AT997:AW998"/>
    <mergeCell ref="AP999:AS1000"/>
    <mergeCell ref="AT999:AW1000"/>
    <mergeCell ref="AP1001:AW1001"/>
    <mergeCell ref="A988:A994"/>
    <mergeCell ref="B988:U994"/>
    <mergeCell ref="V988:AO994"/>
    <mergeCell ref="AT988:AW988"/>
    <mergeCell ref="AT989:AW989"/>
    <mergeCell ref="AP990:AS991"/>
    <mergeCell ref="AT990:AW991"/>
    <mergeCell ref="AP992:AS993"/>
    <mergeCell ref="AT992:AW993"/>
    <mergeCell ref="AP994:AW994"/>
    <mergeCell ref="A981:A987"/>
    <mergeCell ref="B981:U987"/>
    <mergeCell ref="V981:AO987"/>
    <mergeCell ref="AT981:AW981"/>
    <mergeCell ref="AT982:AW982"/>
    <mergeCell ref="AP983:AS984"/>
    <mergeCell ref="AT983:AW984"/>
    <mergeCell ref="AP985:AS986"/>
    <mergeCell ref="AT985:AW986"/>
    <mergeCell ref="AP987:AW987"/>
    <mergeCell ref="A974:A980"/>
    <mergeCell ref="B974:U980"/>
    <mergeCell ref="V974:AO980"/>
    <mergeCell ref="AT974:AW974"/>
    <mergeCell ref="AT975:AW975"/>
    <mergeCell ref="AP976:AS977"/>
    <mergeCell ref="AT976:AW977"/>
    <mergeCell ref="AP978:AS979"/>
    <mergeCell ref="AT978:AW979"/>
    <mergeCell ref="AP980:AW980"/>
    <mergeCell ref="A967:A973"/>
    <mergeCell ref="B967:U973"/>
    <mergeCell ref="V967:AO973"/>
    <mergeCell ref="AT967:AW967"/>
    <mergeCell ref="AT968:AW968"/>
    <mergeCell ref="AP969:AS970"/>
    <mergeCell ref="AT969:AW970"/>
    <mergeCell ref="AP971:AS972"/>
    <mergeCell ref="AT971:AW972"/>
    <mergeCell ref="AP973:AW973"/>
    <mergeCell ref="A960:A966"/>
    <mergeCell ref="B960:U966"/>
    <mergeCell ref="V960:AO966"/>
    <mergeCell ref="AT960:AW960"/>
    <mergeCell ref="AT961:AW961"/>
    <mergeCell ref="AP962:AS963"/>
    <mergeCell ref="AT962:AW963"/>
    <mergeCell ref="AP964:AS965"/>
    <mergeCell ref="AT964:AW965"/>
    <mergeCell ref="AP966:AW966"/>
    <mergeCell ref="A953:A959"/>
    <mergeCell ref="B953:U959"/>
    <mergeCell ref="V953:AO959"/>
    <mergeCell ref="AT953:AW953"/>
    <mergeCell ref="AT954:AW954"/>
    <mergeCell ref="AP955:AS956"/>
    <mergeCell ref="AT955:AW956"/>
    <mergeCell ref="AP957:AS958"/>
    <mergeCell ref="AT957:AW958"/>
    <mergeCell ref="AP959:AW959"/>
    <mergeCell ref="A946:A952"/>
    <mergeCell ref="B946:U952"/>
    <mergeCell ref="V946:AO952"/>
    <mergeCell ref="AT946:AW946"/>
    <mergeCell ref="AT947:AW947"/>
    <mergeCell ref="AP948:AS949"/>
    <mergeCell ref="AT948:AW949"/>
    <mergeCell ref="AP950:AS951"/>
    <mergeCell ref="AT950:AW951"/>
    <mergeCell ref="AP952:AW952"/>
    <mergeCell ref="A939:A945"/>
    <mergeCell ref="B939:U945"/>
    <mergeCell ref="V939:AO945"/>
    <mergeCell ref="AT939:AW939"/>
    <mergeCell ref="AT940:AW940"/>
    <mergeCell ref="AP941:AS942"/>
    <mergeCell ref="AT941:AW942"/>
    <mergeCell ref="AP943:AS944"/>
    <mergeCell ref="AT943:AW944"/>
    <mergeCell ref="AP945:AW945"/>
    <mergeCell ref="A932:A938"/>
    <mergeCell ref="B932:U938"/>
    <mergeCell ref="V932:AO938"/>
    <mergeCell ref="AT932:AW932"/>
    <mergeCell ref="AT933:AW933"/>
    <mergeCell ref="AP934:AS935"/>
    <mergeCell ref="AT934:AW935"/>
    <mergeCell ref="AP936:AS937"/>
    <mergeCell ref="AT936:AW937"/>
    <mergeCell ref="AP938:AW938"/>
    <mergeCell ref="A925:A931"/>
    <mergeCell ref="B925:U931"/>
    <mergeCell ref="V925:AO931"/>
    <mergeCell ref="AT925:AW925"/>
    <mergeCell ref="AT926:AW926"/>
    <mergeCell ref="AP927:AS928"/>
    <mergeCell ref="AT927:AW928"/>
    <mergeCell ref="AP929:AS930"/>
    <mergeCell ref="AT929:AW930"/>
    <mergeCell ref="AP931:AW931"/>
    <mergeCell ref="A918:A924"/>
    <mergeCell ref="B918:U924"/>
    <mergeCell ref="V918:AO924"/>
    <mergeCell ref="AT918:AW918"/>
    <mergeCell ref="AT919:AW919"/>
    <mergeCell ref="AP920:AS921"/>
    <mergeCell ref="AT920:AW921"/>
    <mergeCell ref="AP922:AS923"/>
    <mergeCell ref="AT922:AW923"/>
    <mergeCell ref="AP924:AW924"/>
    <mergeCell ref="A911:A917"/>
    <mergeCell ref="B911:U917"/>
    <mergeCell ref="V911:AO917"/>
    <mergeCell ref="AT911:AW911"/>
    <mergeCell ref="AT912:AW912"/>
    <mergeCell ref="AP913:AS914"/>
    <mergeCell ref="AT913:AW914"/>
    <mergeCell ref="AP915:AS916"/>
    <mergeCell ref="AT915:AW916"/>
    <mergeCell ref="AP917:AW917"/>
    <mergeCell ref="A904:A910"/>
    <mergeCell ref="B904:U910"/>
    <mergeCell ref="V904:AO910"/>
    <mergeCell ref="AT904:AW904"/>
    <mergeCell ref="AT905:AW905"/>
    <mergeCell ref="AP906:AS907"/>
    <mergeCell ref="AT906:AW907"/>
    <mergeCell ref="AP908:AS909"/>
    <mergeCell ref="AT908:AW909"/>
    <mergeCell ref="AP910:AW910"/>
    <mergeCell ref="A897:A903"/>
    <mergeCell ref="B897:U903"/>
    <mergeCell ref="V897:AO903"/>
    <mergeCell ref="AT897:AW897"/>
    <mergeCell ref="AT898:AW898"/>
    <mergeCell ref="AP899:AS900"/>
    <mergeCell ref="AT899:AW900"/>
    <mergeCell ref="AP901:AS902"/>
    <mergeCell ref="AT901:AW902"/>
    <mergeCell ref="AP903:AW903"/>
    <mergeCell ref="A890:A896"/>
    <mergeCell ref="B890:U896"/>
    <mergeCell ref="V890:AO896"/>
    <mergeCell ref="AT890:AW890"/>
    <mergeCell ref="AT891:AW891"/>
    <mergeCell ref="AP892:AS893"/>
    <mergeCell ref="AT892:AW893"/>
    <mergeCell ref="AP894:AS895"/>
    <mergeCell ref="AT894:AW895"/>
    <mergeCell ref="AP896:AW896"/>
    <mergeCell ref="A883:A889"/>
    <mergeCell ref="B883:U889"/>
    <mergeCell ref="V883:AO889"/>
    <mergeCell ref="AT883:AW883"/>
    <mergeCell ref="AT884:AW884"/>
    <mergeCell ref="AP885:AS886"/>
    <mergeCell ref="AT885:AW886"/>
    <mergeCell ref="AP887:AS888"/>
    <mergeCell ref="AT887:AW888"/>
    <mergeCell ref="AP889:AW889"/>
    <mergeCell ref="A876:A882"/>
    <mergeCell ref="B876:U882"/>
    <mergeCell ref="V876:AO882"/>
    <mergeCell ref="AT876:AW876"/>
    <mergeCell ref="AT877:AW877"/>
    <mergeCell ref="AP878:AS879"/>
    <mergeCell ref="AT878:AW879"/>
    <mergeCell ref="AP880:AS881"/>
    <mergeCell ref="AT880:AW881"/>
    <mergeCell ref="AP882:AW882"/>
    <mergeCell ref="A869:A875"/>
    <mergeCell ref="B869:U875"/>
    <mergeCell ref="V869:AO875"/>
    <mergeCell ref="AT869:AW869"/>
    <mergeCell ref="AT870:AW870"/>
    <mergeCell ref="AP871:AS872"/>
    <mergeCell ref="AT871:AW872"/>
    <mergeCell ref="AP873:AS874"/>
    <mergeCell ref="AT873:AW874"/>
    <mergeCell ref="AP875:AW875"/>
    <mergeCell ref="A862:A868"/>
    <mergeCell ref="B862:U868"/>
    <mergeCell ref="V862:AO868"/>
    <mergeCell ref="AT862:AW862"/>
    <mergeCell ref="AT863:AW863"/>
    <mergeCell ref="AP864:AS865"/>
    <mergeCell ref="AT864:AW865"/>
    <mergeCell ref="AP866:AS867"/>
    <mergeCell ref="AT866:AW867"/>
    <mergeCell ref="AP868:AW868"/>
    <mergeCell ref="A855:A861"/>
    <mergeCell ref="B855:U861"/>
    <mergeCell ref="V855:AO861"/>
    <mergeCell ref="AT855:AW855"/>
    <mergeCell ref="AT856:AW856"/>
    <mergeCell ref="AP857:AS858"/>
    <mergeCell ref="AT857:AW858"/>
    <mergeCell ref="AP859:AS860"/>
    <mergeCell ref="AT859:AW860"/>
    <mergeCell ref="AP861:AW861"/>
    <mergeCell ref="A848:A854"/>
    <mergeCell ref="B848:U854"/>
    <mergeCell ref="V848:AO854"/>
    <mergeCell ref="AT848:AW848"/>
    <mergeCell ref="AT849:AW849"/>
    <mergeCell ref="AP850:AS851"/>
    <mergeCell ref="AT850:AW851"/>
    <mergeCell ref="AP852:AS853"/>
    <mergeCell ref="AT852:AW853"/>
    <mergeCell ref="AP854:AW854"/>
    <mergeCell ref="A841:A847"/>
    <mergeCell ref="B841:U847"/>
    <mergeCell ref="V841:AO847"/>
    <mergeCell ref="AT841:AW841"/>
    <mergeCell ref="AT842:AW842"/>
    <mergeCell ref="AP843:AS844"/>
    <mergeCell ref="AT843:AW844"/>
    <mergeCell ref="AP845:AS846"/>
    <mergeCell ref="AT845:AW846"/>
    <mergeCell ref="AP847:AW847"/>
    <mergeCell ref="A834:A840"/>
    <mergeCell ref="B834:U840"/>
    <mergeCell ref="V834:AO840"/>
    <mergeCell ref="AT834:AW834"/>
    <mergeCell ref="AT835:AW835"/>
    <mergeCell ref="AP836:AS837"/>
    <mergeCell ref="AT836:AW837"/>
    <mergeCell ref="AP838:AS839"/>
    <mergeCell ref="AT838:AW839"/>
    <mergeCell ref="AP840:AW840"/>
    <mergeCell ref="A827:A833"/>
    <mergeCell ref="B827:U833"/>
    <mergeCell ref="V827:AO833"/>
    <mergeCell ref="AT827:AW827"/>
    <mergeCell ref="AT828:AW828"/>
    <mergeCell ref="AP829:AS830"/>
    <mergeCell ref="AT829:AW830"/>
    <mergeCell ref="AP831:AS832"/>
    <mergeCell ref="AT831:AW832"/>
    <mergeCell ref="AP833:AW833"/>
    <mergeCell ref="A820:A826"/>
    <mergeCell ref="B820:U826"/>
    <mergeCell ref="V820:AO826"/>
    <mergeCell ref="AT820:AW820"/>
    <mergeCell ref="AT821:AW821"/>
    <mergeCell ref="AP822:AS823"/>
    <mergeCell ref="AT822:AW823"/>
    <mergeCell ref="AP824:AS825"/>
    <mergeCell ref="AT824:AW825"/>
    <mergeCell ref="AP826:AW826"/>
    <mergeCell ref="A813:A819"/>
    <mergeCell ref="B813:U819"/>
    <mergeCell ref="V813:AO819"/>
    <mergeCell ref="AT813:AW813"/>
    <mergeCell ref="AT814:AW814"/>
    <mergeCell ref="AP815:AS816"/>
    <mergeCell ref="AT815:AW816"/>
    <mergeCell ref="AP817:AS818"/>
    <mergeCell ref="AT817:AW818"/>
    <mergeCell ref="AP819:AW819"/>
    <mergeCell ref="A806:A812"/>
    <mergeCell ref="B806:U812"/>
    <mergeCell ref="V806:AO812"/>
    <mergeCell ref="AT806:AW806"/>
    <mergeCell ref="AT807:AW807"/>
    <mergeCell ref="AP808:AS809"/>
    <mergeCell ref="AT808:AW809"/>
    <mergeCell ref="AP810:AS811"/>
    <mergeCell ref="AT810:AW811"/>
    <mergeCell ref="AP812:AW812"/>
    <mergeCell ref="A799:A805"/>
    <mergeCell ref="B799:U805"/>
    <mergeCell ref="V799:AO805"/>
    <mergeCell ref="AT799:AW799"/>
    <mergeCell ref="AT800:AW800"/>
    <mergeCell ref="AP801:AS802"/>
    <mergeCell ref="AT801:AW802"/>
    <mergeCell ref="AP803:AS804"/>
    <mergeCell ref="AT803:AW804"/>
    <mergeCell ref="AP805:AW805"/>
    <mergeCell ref="A792:A798"/>
    <mergeCell ref="B792:U798"/>
    <mergeCell ref="V792:AO798"/>
    <mergeCell ref="AT792:AW792"/>
    <mergeCell ref="AT793:AW793"/>
    <mergeCell ref="AP794:AS795"/>
    <mergeCell ref="AT794:AW795"/>
    <mergeCell ref="AP796:AS797"/>
    <mergeCell ref="AT796:AW797"/>
    <mergeCell ref="AP798:AW798"/>
    <mergeCell ref="A785:A791"/>
    <mergeCell ref="B785:U791"/>
    <mergeCell ref="V785:AO791"/>
    <mergeCell ref="AT785:AW785"/>
    <mergeCell ref="AT786:AW786"/>
    <mergeCell ref="AP787:AS788"/>
    <mergeCell ref="AT787:AW788"/>
    <mergeCell ref="AP789:AS790"/>
    <mergeCell ref="AT789:AW790"/>
    <mergeCell ref="AP791:AW791"/>
    <mergeCell ref="A778:A784"/>
    <mergeCell ref="B778:U784"/>
    <mergeCell ref="V778:AO784"/>
    <mergeCell ref="AT778:AW778"/>
    <mergeCell ref="AT779:AW779"/>
    <mergeCell ref="AP780:AS781"/>
    <mergeCell ref="AT780:AW781"/>
    <mergeCell ref="AP782:AS783"/>
    <mergeCell ref="AT782:AW783"/>
    <mergeCell ref="AP784:AW784"/>
    <mergeCell ref="A771:A777"/>
    <mergeCell ref="B771:U777"/>
    <mergeCell ref="V771:AO777"/>
    <mergeCell ref="AT771:AW771"/>
    <mergeCell ref="AT772:AW772"/>
    <mergeCell ref="AP773:AS774"/>
    <mergeCell ref="AT773:AW774"/>
    <mergeCell ref="AP775:AS776"/>
    <mergeCell ref="AT775:AW776"/>
    <mergeCell ref="AP777:AW777"/>
    <mergeCell ref="A764:A770"/>
    <mergeCell ref="B764:U770"/>
    <mergeCell ref="V764:AO770"/>
    <mergeCell ref="AT764:AW764"/>
    <mergeCell ref="AT765:AW765"/>
    <mergeCell ref="AP766:AS767"/>
    <mergeCell ref="AT766:AW767"/>
    <mergeCell ref="AP768:AS769"/>
    <mergeCell ref="AT768:AW769"/>
    <mergeCell ref="AP770:AW770"/>
    <mergeCell ref="A757:A763"/>
    <mergeCell ref="B757:U763"/>
    <mergeCell ref="V757:AO763"/>
    <mergeCell ref="AT757:AW757"/>
    <mergeCell ref="AT758:AW758"/>
    <mergeCell ref="AP759:AS760"/>
    <mergeCell ref="AT759:AW760"/>
    <mergeCell ref="AP761:AS762"/>
    <mergeCell ref="AT761:AW762"/>
    <mergeCell ref="AP763:AW763"/>
    <mergeCell ref="A750:A756"/>
    <mergeCell ref="B750:U756"/>
    <mergeCell ref="V750:AO756"/>
    <mergeCell ref="AT750:AW750"/>
    <mergeCell ref="AT751:AW751"/>
    <mergeCell ref="AP752:AS753"/>
    <mergeCell ref="AT752:AW753"/>
    <mergeCell ref="AP754:AS755"/>
    <mergeCell ref="AT754:AW755"/>
    <mergeCell ref="AP756:AW756"/>
    <mergeCell ref="A743:A749"/>
    <mergeCell ref="B743:U749"/>
    <mergeCell ref="V743:AO749"/>
    <mergeCell ref="AT743:AW743"/>
    <mergeCell ref="AT744:AW744"/>
    <mergeCell ref="AP745:AS746"/>
    <mergeCell ref="AT745:AW746"/>
    <mergeCell ref="AP747:AS748"/>
    <mergeCell ref="AT747:AW748"/>
    <mergeCell ref="AP749:AW749"/>
    <mergeCell ref="A736:A742"/>
    <mergeCell ref="B736:U742"/>
    <mergeCell ref="V736:AO742"/>
    <mergeCell ref="AT736:AW736"/>
    <mergeCell ref="AT737:AW737"/>
    <mergeCell ref="AP738:AS739"/>
    <mergeCell ref="AT738:AW739"/>
    <mergeCell ref="AP740:AS741"/>
    <mergeCell ref="AT740:AW741"/>
    <mergeCell ref="AP742:AW742"/>
    <mergeCell ref="A729:A735"/>
    <mergeCell ref="B729:U735"/>
    <mergeCell ref="V729:AO735"/>
    <mergeCell ref="AT729:AW729"/>
    <mergeCell ref="AT730:AW730"/>
    <mergeCell ref="AP731:AS732"/>
    <mergeCell ref="AT731:AW732"/>
    <mergeCell ref="AP733:AS734"/>
    <mergeCell ref="AT733:AW734"/>
    <mergeCell ref="AP735:AW735"/>
    <mergeCell ref="A722:A728"/>
    <mergeCell ref="B722:U728"/>
    <mergeCell ref="V722:AO728"/>
    <mergeCell ref="AT722:AW722"/>
    <mergeCell ref="AT723:AW723"/>
    <mergeCell ref="AP724:AS725"/>
    <mergeCell ref="AT724:AW725"/>
    <mergeCell ref="AP726:AS727"/>
    <mergeCell ref="AT726:AW727"/>
    <mergeCell ref="AP728:AW728"/>
    <mergeCell ref="A715:A721"/>
    <mergeCell ref="B715:U721"/>
    <mergeCell ref="V715:AO721"/>
    <mergeCell ref="AT715:AW715"/>
    <mergeCell ref="AT716:AW716"/>
    <mergeCell ref="AP717:AS718"/>
    <mergeCell ref="AT717:AW718"/>
    <mergeCell ref="AP719:AS720"/>
    <mergeCell ref="AT719:AW720"/>
    <mergeCell ref="AP721:AW721"/>
    <mergeCell ref="A708:A714"/>
    <mergeCell ref="B708:U714"/>
    <mergeCell ref="V708:AO714"/>
    <mergeCell ref="AT708:AW708"/>
    <mergeCell ref="AT709:AW709"/>
    <mergeCell ref="AP710:AS711"/>
    <mergeCell ref="AT710:AW711"/>
    <mergeCell ref="AP712:AS713"/>
    <mergeCell ref="AT712:AW713"/>
    <mergeCell ref="AP714:AW714"/>
    <mergeCell ref="A701:A707"/>
    <mergeCell ref="B701:U707"/>
    <mergeCell ref="V701:AO707"/>
    <mergeCell ref="AT701:AW701"/>
    <mergeCell ref="AT702:AW702"/>
    <mergeCell ref="AP703:AS704"/>
    <mergeCell ref="AT703:AW704"/>
    <mergeCell ref="AP705:AS706"/>
    <mergeCell ref="AT705:AW706"/>
    <mergeCell ref="AP707:AW707"/>
    <mergeCell ref="A694:A700"/>
    <mergeCell ref="B694:U700"/>
    <mergeCell ref="V694:AO700"/>
    <mergeCell ref="AT694:AW694"/>
    <mergeCell ref="AT695:AW695"/>
    <mergeCell ref="AP696:AS697"/>
    <mergeCell ref="AT696:AW697"/>
    <mergeCell ref="AP698:AS699"/>
    <mergeCell ref="AT698:AW699"/>
    <mergeCell ref="AP700:AW700"/>
    <mergeCell ref="A687:A693"/>
    <mergeCell ref="B687:U693"/>
    <mergeCell ref="V687:AO693"/>
    <mergeCell ref="AT687:AW687"/>
    <mergeCell ref="AT688:AW688"/>
    <mergeCell ref="AP689:AS690"/>
    <mergeCell ref="AT689:AW690"/>
    <mergeCell ref="AP691:AS692"/>
    <mergeCell ref="AT691:AW692"/>
    <mergeCell ref="AP693:AW693"/>
    <mergeCell ref="A680:A686"/>
    <mergeCell ref="B680:U686"/>
    <mergeCell ref="V680:AO686"/>
    <mergeCell ref="AT680:AW680"/>
    <mergeCell ref="AT681:AW681"/>
    <mergeCell ref="AP682:AS683"/>
    <mergeCell ref="AT682:AW683"/>
    <mergeCell ref="AP684:AS685"/>
    <mergeCell ref="AT684:AW685"/>
    <mergeCell ref="AP686:AW686"/>
    <mergeCell ref="A673:A679"/>
    <mergeCell ref="B673:U679"/>
    <mergeCell ref="V673:AO679"/>
    <mergeCell ref="AT673:AW673"/>
    <mergeCell ref="AT674:AW674"/>
    <mergeCell ref="AP675:AS676"/>
    <mergeCell ref="AT675:AW676"/>
    <mergeCell ref="AP677:AS678"/>
    <mergeCell ref="AT677:AW678"/>
    <mergeCell ref="AP679:AW679"/>
    <mergeCell ref="A666:A672"/>
    <mergeCell ref="B666:U672"/>
    <mergeCell ref="V666:AO672"/>
    <mergeCell ref="AT666:AW666"/>
    <mergeCell ref="AT667:AW667"/>
    <mergeCell ref="AP668:AS669"/>
    <mergeCell ref="AT668:AW669"/>
    <mergeCell ref="AP670:AS671"/>
    <mergeCell ref="AT670:AW671"/>
    <mergeCell ref="AP672:AW672"/>
    <mergeCell ref="A659:A665"/>
    <mergeCell ref="B659:U665"/>
    <mergeCell ref="V659:AO665"/>
    <mergeCell ref="AT659:AW659"/>
    <mergeCell ref="AT660:AW660"/>
    <mergeCell ref="AP661:AS662"/>
    <mergeCell ref="AT661:AW662"/>
    <mergeCell ref="AP663:AS664"/>
    <mergeCell ref="AT663:AW664"/>
    <mergeCell ref="AP665:AW665"/>
    <mergeCell ref="A652:A658"/>
    <mergeCell ref="B652:U658"/>
    <mergeCell ref="V652:AO658"/>
    <mergeCell ref="AT652:AW652"/>
    <mergeCell ref="AT653:AW653"/>
    <mergeCell ref="AP654:AS655"/>
    <mergeCell ref="AT654:AW655"/>
    <mergeCell ref="AP656:AS657"/>
    <mergeCell ref="AT656:AW657"/>
    <mergeCell ref="AP658:AW658"/>
    <mergeCell ref="A645:A651"/>
    <mergeCell ref="B645:U651"/>
    <mergeCell ref="V645:AO651"/>
    <mergeCell ref="AT645:AW645"/>
    <mergeCell ref="AT646:AW646"/>
    <mergeCell ref="AP647:AS648"/>
    <mergeCell ref="AT647:AW648"/>
    <mergeCell ref="AP649:AS650"/>
    <mergeCell ref="AT649:AW650"/>
    <mergeCell ref="AP651:AW651"/>
    <mergeCell ref="A638:A644"/>
    <mergeCell ref="B638:U644"/>
    <mergeCell ref="V638:AO644"/>
    <mergeCell ref="AT638:AW638"/>
    <mergeCell ref="AT639:AW639"/>
    <mergeCell ref="AP640:AS641"/>
    <mergeCell ref="AT640:AW641"/>
    <mergeCell ref="AP642:AS643"/>
    <mergeCell ref="AT642:AW643"/>
    <mergeCell ref="AP644:AW644"/>
    <mergeCell ref="A631:A637"/>
    <mergeCell ref="B631:U637"/>
    <mergeCell ref="V631:AO637"/>
    <mergeCell ref="AT631:AW631"/>
    <mergeCell ref="AT632:AW632"/>
    <mergeCell ref="AP633:AS634"/>
    <mergeCell ref="AT633:AW634"/>
    <mergeCell ref="AP635:AS636"/>
    <mergeCell ref="AT635:AW636"/>
    <mergeCell ref="AP637:AW637"/>
    <mergeCell ref="A624:A630"/>
    <mergeCell ref="B624:U630"/>
    <mergeCell ref="V624:AO630"/>
    <mergeCell ref="AT624:AW624"/>
    <mergeCell ref="AT625:AW625"/>
    <mergeCell ref="AP626:AS627"/>
    <mergeCell ref="AT626:AW627"/>
    <mergeCell ref="AP628:AS629"/>
    <mergeCell ref="AT628:AW629"/>
    <mergeCell ref="AP630:AW630"/>
    <mergeCell ref="A617:A623"/>
    <mergeCell ref="B617:U623"/>
    <mergeCell ref="V617:AO623"/>
    <mergeCell ref="AT617:AW617"/>
    <mergeCell ref="AT618:AW618"/>
    <mergeCell ref="AP619:AS620"/>
    <mergeCell ref="AT619:AW620"/>
    <mergeCell ref="AP621:AS622"/>
    <mergeCell ref="AT621:AW622"/>
    <mergeCell ref="AP623:AW623"/>
    <mergeCell ref="A610:A616"/>
    <mergeCell ref="B610:U616"/>
    <mergeCell ref="V610:AO616"/>
    <mergeCell ref="AT610:AW610"/>
    <mergeCell ref="AT611:AW611"/>
    <mergeCell ref="AP612:AS613"/>
    <mergeCell ref="AT612:AW613"/>
    <mergeCell ref="AP614:AS615"/>
    <mergeCell ref="AT614:AW615"/>
    <mergeCell ref="AP616:AW616"/>
    <mergeCell ref="A603:A609"/>
    <mergeCell ref="B603:U609"/>
    <mergeCell ref="V603:AO609"/>
    <mergeCell ref="AT603:AW603"/>
    <mergeCell ref="AT604:AW604"/>
    <mergeCell ref="AP605:AS606"/>
    <mergeCell ref="AT605:AW606"/>
    <mergeCell ref="AP607:AS608"/>
    <mergeCell ref="AT607:AW608"/>
    <mergeCell ref="AP609:AW609"/>
    <mergeCell ref="A596:A602"/>
    <mergeCell ref="B596:U602"/>
    <mergeCell ref="V596:AO602"/>
    <mergeCell ref="AT596:AW596"/>
    <mergeCell ref="AT597:AW597"/>
    <mergeCell ref="AP598:AS599"/>
    <mergeCell ref="AT598:AW599"/>
    <mergeCell ref="AP600:AS601"/>
    <mergeCell ref="AT600:AW601"/>
    <mergeCell ref="AP602:AW602"/>
    <mergeCell ref="A589:A595"/>
    <mergeCell ref="B589:U595"/>
    <mergeCell ref="V589:AO595"/>
    <mergeCell ref="AT589:AW589"/>
    <mergeCell ref="AT590:AW590"/>
    <mergeCell ref="AP591:AS592"/>
    <mergeCell ref="AT591:AW592"/>
    <mergeCell ref="AP593:AS594"/>
    <mergeCell ref="AT593:AW594"/>
    <mergeCell ref="AP595:AW595"/>
    <mergeCell ref="A582:A588"/>
    <mergeCell ref="B582:U588"/>
    <mergeCell ref="V582:AO588"/>
    <mergeCell ref="AT582:AW582"/>
    <mergeCell ref="AT583:AW583"/>
    <mergeCell ref="AP584:AS585"/>
    <mergeCell ref="AT584:AW585"/>
    <mergeCell ref="AP586:AS587"/>
    <mergeCell ref="AT586:AW587"/>
    <mergeCell ref="AP588:AW588"/>
    <mergeCell ref="A575:A581"/>
    <mergeCell ref="B575:U581"/>
    <mergeCell ref="V575:AO581"/>
    <mergeCell ref="AT575:AW575"/>
    <mergeCell ref="AT576:AW576"/>
    <mergeCell ref="AP577:AS578"/>
    <mergeCell ref="AT577:AW578"/>
    <mergeCell ref="AP579:AS580"/>
    <mergeCell ref="AT579:AW580"/>
    <mergeCell ref="AP581:AW581"/>
    <mergeCell ref="A568:A574"/>
    <mergeCell ref="B568:U574"/>
    <mergeCell ref="V568:AO574"/>
    <mergeCell ref="AT568:AW568"/>
    <mergeCell ref="AT569:AW569"/>
    <mergeCell ref="AP570:AS571"/>
    <mergeCell ref="AT570:AW571"/>
    <mergeCell ref="AP572:AS573"/>
    <mergeCell ref="AT572:AW573"/>
    <mergeCell ref="AP574:AW574"/>
    <mergeCell ref="A561:A567"/>
    <mergeCell ref="B561:U567"/>
    <mergeCell ref="V561:AO567"/>
    <mergeCell ref="AT561:AW561"/>
    <mergeCell ref="AT562:AW562"/>
    <mergeCell ref="AP563:AS564"/>
    <mergeCell ref="AT563:AW564"/>
    <mergeCell ref="AP565:AS566"/>
    <mergeCell ref="AT565:AW566"/>
    <mergeCell ref="AP567:AW567"/>
    <mergeCell ref="A554:A560"/>
    <mergeCell ref="B554:U560"/>
    <mergeCell ref="V554:AO560"/>
    <mergeCell ref="AT554:AW554"/>
    <mergeCell ref="AT555:AW555"/>
    <mergeCell ref="AP556:AS557"/>
    <mergeCell ref="AT556:AW557"/>
    <mergeCell ref="AP558:AS559"/>
    <mergeCell ref="AT558:AW559"/>
    <mergeCell ref="AP560:AW560"/>
    <mergeCell ref="A547:A553"/>
    <mergeCell ref="B547:U553"/>
    <mergeCell ref="V547:AO553"/>
    <mergeCell ref="AT547:AW547"/>
    <mergeCell ref="AT548:AW548"/>
    <mergeCell ref="AP549:AS550"/>
    <mergeCell ref="AT549:AW550"/>
    <mergeCell ref="AP551:AS552"/>
    <mergeCell ref="AT551:AW552"/>
    <mergeCell ref="AP553:AW553"/>
    <mergeCell ref="A540:A546"/>
    <mergeCell ref="B540:U546"/>
    <mergeCell ref="V540:AO546"/>
    <mergeCell ref="AT540:AW540"/>
    <mergeCell ref="AT541:AW541"/>
    <mergeCell ref="AP542:AS543"/>
    <mergeCell ref="AT542:AW543"/>
    <mergeCell ref="AP544:AS545"/>
    <mergeCell ref="AT544:AW545"/>
    <mergeCell ref="AP546:AW546"/>
    <mergeCell ref="A533:A539"/>
    <mergeCell ref="B533:U539"/>
    <mergeCell ref="V533:AO539"/>
    <mergeCell ref="AT533:AW533"/>
    <mergeCell ref="AT534:AW534"/>
    <mergeCell ref="AP535:AS536"/>
    <mergeCell ref="AT535:AW536"/>
    <mergeCell ref="AP537:AS538"/>
    <mergeCell ref="AT537:AW538"/>
    <mergeCell ref="AP539:AW539"/>
    <mergeCell ref="A526:A532"/>
    <mergeCell ref="B526:U532"/>
    <mergeCell ref="V526:AO532"/>
    <mergeCell ref="AT526:AW526"/>
    <mergeCell ref="AT527:AW527"/>
    <mergeCell ref="AP528:AS529"/>
    <mergeCell ref="AT528:AW529"/>
    <mergeCell ref="AP530:AS531"/>
    <mergeCell ref="AT530:AW531"/>
    <mergeCell ref="AP532:AW532"/>
    <mergeCell ref="A519:A525"/>
    <mergeCell ref="B519:U525"/>
    <mergeCell ref="V519:AO525"/>
    <mergeCell ref="AT519:AW519"/>
    <mergeCell ref="AT520:AW520"/>
    <mergeCell ref="AP521:AS522"/>
    <mergeCell ref="AT521:AW522"/>
    <mergeCell ref="AP523:AS524"/>
    <mergeCell ref="AT523:AW524"/>
    <mergeCell ref="AP525:AW525"/>
    <mergeCell ref="A512:A518"/>
    <mergeCell ref="B512:U518"/>
    <mergeCell ref="V512:AO518"/>
    <mergeCell ref="AT512:AW512"/>
    <mergeCell ref="AT513:AW513"/>
    <mergeCell ref="AP514:AS515"/>
    <mergeCell ref="AT514:AW515"/>
    <mergeCell ref="AP516:AS517"/>
    <mergeCell ref="AT516:AW517"/>
    <mergeCell ref="AP518:AW518"/>
    <mergeCell ref="A505:A511"/>
    <mergeCell ref="B505:U511"/>
    <mergeCell ref="V505:AO511"/>
    <mergeCell ref="AT505:AW505"/>
    <mergeCell ref="AT506:AW506"/>
    <mergeCell ref="AP507:AS508"/>
    <mergeCell ref="AT507:AW508"/>
    <mergeCell ref="AP509:AS510"/>
    <mergeCell ref="AT509:AW510"/>
    <mergeCell ref="AP511:AW511"/>
    <mergeCell ref="A498:A504"/>
    <mergeCell ref="B498:U504"/>
    <mergeCell ref="V498:AO504"/>
    <mergeCell ref="AT498:AW498"/>
    <mergeCell ref="AT499:AW499"/>
    <mergeCell ref="AP500:AS501"/>
    <mergeCell ref="AT500:AW501"/>
    <mergeCell ref="AP502:AS503"/>
    <mergeCell ref="AT502:AW503"/>
    <mergeCell ref="AP504:AW504"/>
    <mergeCell ref="A491:A497"/>
    <mergeCell ref="B491:U497"/>
    <mergeCell ref="V491:AO497"/>
    <mergeCell ref="AT491:AW491"/>
    <mergeCell ref="AT492:AW492"/>
    <mergeCell ref="AP493:AS494"/>
    <mergeCell ref="AT493:AW494"/>
    <mergeCell ref="AP495:AS496"/>
    <mergeCell ref="AT495:AW496"/>
    <mergeCell ref="AP497:AW497"/>
    <mergeCell ref="A484:A490"/>
    <mergeCell ref="B484:U490"/>
    <mergeCell ref="V484:AO490"/>
    <mergeCell ref="AT484:AW484"/>
    <mergeCell ref="AT485:AW485"/>
    <mergeCell ref="AP486:AS487"/>
    <mergeCell ref="AT486:AW487"/>
    <mergeCell ref="AP488:AS489"/>
    <mergeCell ref="AT488:AW489"/>
    <mergeCell ref="AP490:AW490"/>
    <mergeCell ref="A477:A483"/>
    <mergeCell ref="B477:U483"/>
    <mergeCell ref="V477:AO483"/>
    <mergeCell ref="AT477:AW477"/>
    <mergeCell ref="AT478:AW478"/>
    <mergeCell ref="AP479:AS480"/>
    <mergeCell ref="AT479:AW480"/>
    <mergeCell ref="AP481:AS482"/>
    <mergeCell ref="AT481:AW482"/>
    <mergeCell ref="AP483:AW483"/>
    <mergeCell ref="A470:A476"/>
    <mergeCell ref="B470:U476"/>
    <mergeCell ref="V470:AO476"/>
    <mergeCell ref="AT470:AW470"/>
    <mergeCell ref="AT471:AW471"/>
    <mergeCell ref="AP472:AS473"/>
    <mergeCell ref="AT472:AW473"/>
    <mergeCell ref="AP474:AS475"/>
    <mergeCell ref="AT474:AW475"/>
    <mergeCell ref="AP476:AW476"/>
    <mergeCell ref="A463:A469"/>
    <mergeCell ref="B463:U469"/>
    <mergeCell ref="V463:AO469"/>
    <mergeCell ref="AT463:AW463"/>
    <mergeCell ref="AT464:AW464"/>
    <mergeCell ref="AP465:AS466"/>
    <mergeCell ref="AT465:AW466"/>
    <mergeCell ref="AP467:AS468"/>
    <mergeCell ref="AT467:AW468"/>
    <mergeCell ref="AP469:AW469"/>
    <mergeCell ref="A456:A462"/>
    <mergeCell ref="B456:U462"/>
    <mergeCell ref="V456:AO462"/>
    <mergeCell ref="AT456:AW456"/>
    <mergeCell ref="AT457:AW457"/>
    <mergeCell ref="AP458:AS459"/>
    <mergeCell ref="AT458:AW459"/>
    <mergeCell ref="AP460:AS461"/>
    <mergeCell ref="AT460:AW461"/>
    <mergeCell ref="AP462:AW462"/>
    <mergeCell ref="A449:A455"/>
    <mergeCell ref="B449:U455"/>
    <mergeCell ref="V449:AO455"/>
    <mergeCell ref="AT449:AW449"/>
    <mergeCell ref="AT450:AW450"/>
    <mergeCell ref="AP451:AS452"/>
    <mergeCell ref="AT451:AW452"/>
    <mergeCell ref="AP453:AS454"/>
    <mergeCell ref="AT453:AW454"/>
    <mergeCell ref="AP455:AW455"/>
    <mergeCell ref="A442:A448"/>
    <mergeCell ref="B442:U448"/>
    <mergeCell ref="V442:AO448"/>
    <mergeCell ref="AT442:AW442"/>
    <mergeCell ref="AT443:AW443"/>
    <mergeCell ref="AP444:AS445"/>
    <mergeCell ref="AT444:AW445"/>
    <mergeCell ref="AP446:AS447"/>
    <mergeCell ref="AT446:AW447"/>
    <mergeCell ref="AP448:AW448"/>
    <mergeCell ref="A435:A441"/>
    <mergeCell ref="B435:U441"/>
    <mergeCell ref="V435:AO441"/>
    <mergeCell ref="AT435:AW435"/>
    <mergeCell ref="AT436:AW436"/>
    <mergeCell ref="AP437:AS438"/>
    <mergeCell ref="AT437:AW438"/>
    <mergeCell ref="AP439:AS440"/>
    <mergeCell ref="AT439:AW440"/>
    <mergeCell ref="AP441:AW441"/>
    <mergeCell ref="A428:A434"/>
    <mergeCell ref="B428:U434"/>
    <mergeCell ref="V428:AO434"/>
    <mergeCell ref="AT428:AW428"/>
    <mergeCell ref="AT429:AW429"/>
    <mergeCell ref="AP430:AS431"/>
    <mergeCell ref="AT430:AW431"/>
    <mergeCell ref="AP432:AS433"/>
    <mergeCell ref="AT432:AW433"/>
    <mergeCell ref="AP434:AW434"/>
    <mergeCell ref="A421:A427"/>
    <mergeCell ref="B421:U427"/>
    <mergeCell ref="V421:AO427"/>
    <mergeCell ref="AT421:AW421"/>
    <mergeCell ref="AT422:AW422"/>
    <mergeCell ref="AP423:AS424"/>
    <mergeCell ref="AT423:AW424"/>
    <mergeCell ref="AP425:AS426"/>
    <mergeCell ref="AT425:AW426"/>
    <mergeCell ref="AP427:AW427"/>
    <mergeCell ref="A414:A420"/>
    <mergeCell ref="B414:U420"/>
    <mergeCell ref="V414:AO420"/>
    <mergeCell ref="AT414:AW414"/>
    <mergeCell ref="AT415:AW415"/>
    <mergeCell ref="AP416:AS417"/>
    <mergeCell ref="AT416:AW417"/>
    <mergeCell ref="AP418:AS419"/>
    <mergeCell ref="AT418:AW419"/>
    <mergeCell ref="AP420:AW420"/>
    <mergeCell ref="A407:A413"/>
    <mergeCell ref="B407:U413"/>
    <mergeCell ref="V407:AO413"/>
    <mergeCell ref="AT407:AW407"/>
    <mergeCell ref="AT408:AW408"/>
    <mergeCell ref="AP409:AS410"/>
    <mergeCell ref="AT409:AW410"/>
    <mergeCell ref="AP411:AS412"/>
    <mergeCell ref="AT411:AW412"/>
    <mergeCell ref="AP413:AW413"/>
    <mergeCell ref="A400:A406"/>
    <mergeCell ref="B400:U406"/>
    <mergeCell ref="V400:AO406"/>
    <mergeCell ref="AT400:AW400"/>
    <mergeCell ref="AT401:AW401"/>
    <mergeCell ref="AP402:AS403"/>
    <mergeCell ref="AT402:AW403"/>
    <mergeCell ref="AP404:AS405"/>
    <mergeCell ref="AT404:AW405"/>
    <mergeCell ref="AP406:AW406"/>
    <mergeCell ref="A393:A399"/>
    <mergeCell ref="B393:U399"/>
    <mergeCell ref="V393:AO399"/>
    <mergeCell ref="AT393:AW393"/>
    <mergeCell ref="AT394:AW394"/>
    <mergeCell ref="AP395:AS396"/>
    <mergeCell ref="AT395:AW396"/>
    <mergeCell ref="AP397:AS398"/>
    <mergeCell ref="AT397:AW398"/>
    <mergeCell ref="AP399:AW399"/>
    <mergeCell ref="A386:A392"/>
    <mergeCell ref="B386:U392"/>
    <mergeCell ref="V386:AO392"/>
    <mergeCell ref="AT386:AW386"/>
    <mergeCell ref="AT387:AW387"/>
    <mergeCell ref="AP388:AS389"/>
    <mergeCell ref="AT388:AW389"/>
    <mergeCell ref="AP390:AS391"/>
    <mergeCell ref="AT390:AW391"/>
    <mergeCell ref="AP392:AW392"/>
    <mergeCell ref="A379:A385"/>
    <mergeCell ref="B379:U385"/>
    <mergeCell ref="V379:AO385"/>
    <mergeCell ref="AT379:AW379"/>
    <mergeCell ref="AT380:AW380"/>
    <mergeCell ref="AP381:AS382"/>
    <mergeCell ref="AT381:AW382"/>
    <mergeCell ref="AP383:AS384"/>
    <mergeCell ref="AT383:AW384"/>
    <mergeCell ref="AP385:AW385"/>
    <mergeCell ref="A372:A378"/>
    <mergeCell ref="B372:U378"/>
    <mergeCell ref="V372:AO378"/>
    <mergeCell ref="AT372:AW372"/>
    <mergeCell ref="AT373:AW373"/>
    <mergeCell ref="AP374:AS375"/>
    <mergeCell ref="AT374:AW375"/>
    <mergeCell ref="AP376:AS377"/>
    <mergeCell ref="AT376:AW377"/>
    <mergeCell ref="AP378:AW378"/>
    <mergeCell ref="A365:A371"/>
    <mergeCell ref="B365:U371"/>
    <mergeCell ref="V365:AO371"/>
    <mergeCell ref="AT365:AW365"/>
    <mergeCell ref="AT366:AW366"/>
    <mergeCell ref="AP367:AS368"/>
    <mergeCell ref="AT367:AW368"/>
    <mergeCell ref="AP369:AS370"/>
    <mergeCell ref="AT369:AW370"/>
    <mergeCell ref="AP371:AW371"/>
    <mergeCell ref="A358:A364"/>
    <mergeCell ref="B358:U364"/>
    <mergeCell ref="V358:AO364"/>
    <mergeCell ref="AT358:AW358"/>
    <mergeCell ref="AT359:AW359"/>
    <mergeCell ref="AP360:AS361"/>
    <mergeCell ref="AT360:AW361"/>
    <mergeCell ref="AP362:AS363"/>
    <mergeCell ref="AT362:AW363"/>
    <mergeCell ref="AP364:AW364"/>
    <mergeCell ref="A351:A357"/>
    <mergeCell ref="B351:U357"/>
    <mergeCell ref="V351:AO357"/>
    <mergeCell ref="AT351:AW351"/>
    <mergeCell ref="AT352:AW352"/>
    <mergeCell ref="AP353:AS354"/>
    <mergeCell ref="AT353:AW354"/>
    <mergeCell ref="AP355:AS356"/>
    <mergeCell ref="AT355:AW356"/>
    <mergeCell ref="AP357:AW357"/>
    <mergeCell ref="A344:A350"/>
    <mergeCell ref="B344:U350"/>
    <mergeCell ref="V344:AO350"/>
    <mergeCell ref="AT344:AW344"/>
    <mergeCell ref="AT345:AW345"/>
    <mergeCell ref="AP346:AS347"/>
    <mergeCell ref="AT346:AW347"/>
    <mergeCell ref="AP348:AS349"/>
    <mergeCell ref="AT348:AW349"/>
    <mergeCell ref="AP350:AW350"/>
    <mergeCell ref="A337:A343"/>
    <mergeCell ref="B337:U343"/>
    <mergeCell ref="V337:AO343"/>
    <mergeCell ref="AT337:AW337"/>
    <mergeCell ref="AT338:AW338"/>
    <mergeCell ref="AP339:AS340"/>
    <mergeCell ref="AT339:AW340"/>
    <mergeCell ref="AP341:AS342"/>
    <mergeCell ref="AT341:AW342"/>
    <mergeCell ref="AP343:AW343"/>
    <mergeCell ref="A330:A336"/>
    <mergeCell ref="B330:U336"/>
    <mergeCell ref="V330:AO336"/>
    <mergeCell ref="AT330:AW330"/>
    <mergeCell ref="AT331:AW331"/>
    <mergeCell ref="AP332:AS333"/>
    <mergeCell ref="AT332:AW333"/>
    <mergeCell ref="AP334:AS335"/>
    <mergeCell ref="AT334:AW335"/>
    <mergeCell ref="AP336:AW336"/>
    <mergeCell ref="A323:A329"/>
    <mergeCell ref="B323:U329"/>
    <mergeCell ref="V323:AO329"/>
    <mergeCell ref="AT323:AW323"/>
    <mergeCell ref="AT324:AW324"/>
    <mergeCell ref="AP325:AS326"/>
    <mergeCell ref="AT325:AW326"/>
    <mergeCell ref="AP327:AS328"/>
    <mergeCell ref="AT327:AW328"/>
    <mergeCell ref="AP329:AW329"/>
    <mergeCell ref="A316:A322"/>
    <mergeCell ref="B316:U322"/>
    <mergeCell ref="V316:AO322"/>
    <mergeCell ref="AT316:AW316"/>
    <mergeCell ref="AT317:AW317"/>
    <mergeCell ref="AP318:AS319"/>
    <mergeCell ref="AT318:AW319"/>
    <mergeCell ref="AP320:AS321"/>
    <mergeCell ref="AT320:AW321"/>
    <mergeCell ref="AP322:AW322"/>
    <mergeCell ref="A309:A315"/>
    <mergeCell ref="B309:U315"/>
    <mergeCell ref="V309:AO315"/>
    <mergeCell ref="AT309:AW309"/>
    <mergeCell ref="AT310:AW310"/>
    <mergeCell ref="AP311:AS312"/>
    <mergeCell ref="AT311:AW312"/>
    <mergeCell ref="AP313:AS314"/>
    <mergeCell ref="AT313:AW314"/>
    <mergeCell ref="AP315:AW315"/>
    <mergeCell ref="A302:A308"/>
    <mergeCell ref="B302:U308"/>
    <mergeCell ref="V302:AO308"/>
    <mergeCell ref="AT302:AW302"/>
    <mergeCell ref="AT303:AW303"/>
    <mergeCell ref="AP304:AS305"/>
    <mergeCell ref="AT304:AW305"/>
    <mergeCell ref="AP306:AS307"/>
    <mergeCell ref="AT306:AW307"/>
    <mergeCell ref="AP308:AW308"/>
    <mergeCell ref="A295:A301"/>
    <mergeCell ref="B295:U301"/>
    <mergeCell ref="V295:AO301"/>
    <mergeCell ref="AT295:AW295"/>
    <mergeCell ref="AT296:AW296"/>
    <mergeCell ref="AP297:AS298"/>
    <mergeCell ref="AT297:AW298"/>
    <mergeCell ref="AP299:AS300"/>
    <mergeCell ref="AT299:AW300"/>
    <mergeCell ref="AP301:AW301"/>
    <mergeCell ref="A288:A294"/>
    <mergeCell ref="B288:U294"/>
    <mergeCell ref="V288:AO294"/>
    <mergeCell ref="AT288:AW288"/>
    <mergeCell ref="AT289:AW289"/>
    <mergeCell ref="AP290:AS291"/>
    <mergeCell ref="AT290:AW291"/>
    <mergeCell ref="AP292:AS293"/>
    <mergeCell ref="AT292:AW293"/>
    <mergeCell ref="AP294:AW294"/>
    <mergeCell ref="A281:A287"/>
    <mergeCell ref="B281:U287"/>
    <mergeCell ref="V281:AO287"/>
    <mergeCell ref="AT281:AW281"/>
    <mergeCell ref="AT282:AW282"/>
    <mergeCell ref="AP283:AS284"/>
    <mergeCell ref="AT283:AW284"/>
    <mergeCell ref="AP285:AS286"/>
    <mergeCell ref="AT285:AW286"/>
    <mergeCell ref="AP287:AW287"/>
    <mergeCell ref="A274:A280"/>
    <mergeCell ref="B274:U280"/>
    <mergeCell ref="V274:AO280"/>
    <mergeCell ref="AT274:AW274"/>
    <mergeCell ref="AT275:AW275"/>
    <mergeCell ref="AP276:AS277"/>
    <mergeCell ref="AT276:AW277"/>
    <mergeCell ref="AP278:AS279"/>
    <mergeCell ref="AT278:AW279"/>
    <mergeCell ref="AP280:AW280"/>
    <mergeCell ref="A267:A273"/>
    <mergeCell ref="B267:U273"/>
    <mergeCell ref="V267:AO273"/>
    <mergeCell ref="AT267:AW267"/>
    <mergeCell ref="AT268:AW268"/>
    <mergeCell ref="AP269:AS270"/>
    <mergeCell ref="AT269:AW270"/>
    <mergeCell ref="AP271:AS272"/>
    <mergeCell ref="AT271:AW272"/>
    <mergeCell ref="AP273:AW273"/>
    <mergeCell ref="A260:A266"/>
    <mergeCell ref="B260:U266"/>
    <mergeCell ref="V260:AO266"/>
    <mergeCell ref="AT260:AW260"/>
    <mergeCell ref="AT261:AW261"/>
    <mergeCell ref="AP262:AS263"/>
    <mergeCell ref="AT262:AW263"/>
    <mergeCell ref="AP264:AS265"/>
    <mergeCell ref="AT264:AW265"/>
    <mergeCell ref="AP266:AW266"/>
    <mergeCell ref="A253:A259"/>
    <mergeCell ref="B253:U259"/>
    <mergeCell ref="V253:AO259"/>
    <mergeCell ref="AT253:AW253"/>
    <mergeCell ref="AT254:AW254"/>
    <mergeCell ref="AP255:AS256"/>
    <mergeCell ref="AT255:AW256"/>
    <mergeCell ref="AP257:AS258"/>
    <mergeCell ref="AT257:AW258"/>
    <mergeCell ref="AP259:AW259"/>
    <mergeCell ref="A246:A252"/>
    <mergeCell ref="B246:U252"/>
    <mergeCell ref="V246:AO252"/>
    <mergeCell ref="AT246:AW246"/>
    <mergeCell ref="AT247:AW247"/>
    <mergeCell ref="AP248:AS249"/>
    <mergeCell ref="AT248:AW249"/>
    <mergeCell ref="AP250:AS251"/>
    <mergeCell ref="AT250:AW251"/>
    <mergeCell ref="AP252:AW252"/>
    <mergeCell ref="A239:A245"/>
    <mergeCell ref="B239:U245"/>
    <mergeCell ref="V239:AO245"/>
    <mergeCell ref="AT239:AW239"/>
    <mergeCell ref="AT240:AW240"/>
    <mergeCell ref="AP241:AS242"/>
    <mergeCell ref="AT241:AW242"/>
    <mergeCell ref="AP243:AS244"/>
    <mergeCell ref="AT243:AW244"/>
    <mergeCell ref="AP245:AW245"/>
    <mergeCell ref="A232:A238"/>
    <mergeCell ref="B232:U238"/>
    <mergeCell ref="V232:AO238"/>
    <mergeCell ref="AT232:AW232"/>
    <mergeCell ref="AT233:AW233"/>
    <mergeCell ref="AP234:AS235"/>
    <mergeCell ref="AT234:AW235"/>
    <mergeCell ref="AP236:AS237"/>
    <mergeCell ref="AT236:AW237"/>
    <mergeCell ref="AP238:AW238"/>
    <mergeCell ref="A225:A231"/>
    <mergeCell ref="B225:U231"/>
    <mergeCell ref="V225:AO231"/>
    <mergeCell ref="AT225:AW225"/>
    <mergeCell ref="AT226:AW226"/>
    <mergeCell ref="AP227:AS228"/>
    <mergeCell ref="AT227:AW228"/>
    <mergeCell ref="AP229:AS230"/>
    <mergeCell ref="AT229:AW230"/>
    <mergeCell ref="AP231:AW231"/>
    <mergeCell ref="A218:A224"/>
    <mergeCell ref="B218:U224"/>
    <mergeCell ref="V218:AO224"/>
    <mergeCell ref="AT218:AW218"/>
    <mergeCell ref="AT219:AW219"/>
    <mergeCell ref="AP220:AS221"/>
    <mergeCell ref="AT220:AW221"/>
    <mergeCell ref="AP222:AS223"/>
    <mergeCell ref="AT222:AW223"/>
    <mergeCell ref="AP224:AW224"/>
    <mergeCell ref="A211:A217"/>
    <mergeCell ref="B211:U217"/>
    <mergeCell ref="V211:AO217"/>
    <mergeCell ref="AT211:AW211"/>
    <mergeCell ref="AT212:AW212"/>
    <mergeCell ref="AP213:AS214"/>
    <mergeCell ref="AT213:AW214"/>
    <mergeCell ref="AP215:AS216"/>
    <mergeCell ref="AT215:AW216"/>
    <mergeCell ref="AP217:AW217"/>
    <mergeCell ref="A204:A210"/>
    <mergeCell ref="B204:U210"/>
    <mergeCell ref="V204:AO210"/>
    <mergeCell ref="AT204:AW204"/>
    <mergeCell ref="AT205:AW205"/>
    <mergeCell ref="AP206:AS207"/>
    <mergeCell ref="AT206:AW207"/>
    <mergeCell ref="AP208:AS209"/>
    <mergeCell ref="AT208:AW209"/>
    <mergeCell ref="AP210:AW210"/>
    <mergeCell ref="A197:A203"/>
    <mergeCell ref="B197:U203"/>
    <mergeCell ref="V197:AO203"/>
    <mergeCell ref="AT197:AW197"/>
    <mergeCell ref="AT198:AW198"/>
    <mergeCell ref="AP199:AS200"/>
    <mergeCell ref="AT199:AW200"/>
    <mergeCell ref="AP201:AS202"/>
    <mergeCell ref="AT201:AW202"/>
    <mergeCell ref="AP203:AW203"/>
    <mergeCell ref="A190:A196"/>
    <mergeCell ref="B190:U196"/>
    <mergeCell ref="V190:AO196"/>
    <mergeCell ref="AT190:AW190"/>
    <mergeCell ref="AT191:AW191"/>
    <mergeCell ref="AP192:AS193"/>
    <mergeCell ref="AT192:AW193"/>
    <mergeCell ref="AP194:AS195"/>
    <mergeCell ref="AT194:AW195"/>
    <mergeCell ref="AP196:AW196"/>
    <mergeCell ref="A183:A189"/>
    <mergeCell ref="B183:U189"/>
    <mergeCell ref="V183:AO189"/>
    <mergeCell ref="AT183:AW183"/>
    <mergeCell ref="AT184:AW184"/>
    <mergeCell ref="AP185:AS186"/>
    <mergeCell ref="AT185:AW186"/>
    <mergeCell ref="AP187:AS188"/>
    <mergeCell ref="AT187:AW188"/>
    <mergeCell ref="AP189:AW189"/>
    <mergeCell ref="A176:A182"/>
    <mergeCell ref="B176:U182"/>
    <mergeCell ref="V176:AO182"/>
    <mergeCell ref="AT176:AW176"/>
    <mergeCell ref="AT177:AW177"/>
    <mergeCell ref="AP178:AS179"/>
    <mergeCell ref="AT178:AW179"/>
    <mergeCell ref="AP180:AS181"/>
    <mergeCell ref="AT180:AW181"/>
    <mergeCell ref="AP182:AW182"/>
    <mergeCell ref="A169:A175"/>
    <mergeCell ref="B169:U175"/>
    <mergeCell ref="V169:AO175"/>
    <mergeCell ref="AT169:AW169"/>
    <mergeCell ref="AT170:AW170"/>
    <mergeCell ref="AP171:AS172"/>
    <mergeCell ref="AT171:AW172"/>
    <mergeCell ref="AP173:AS174"/>
    <mergeCell ref="AT173:AW174"/>
    <mergeCell ref="AP175:AW175"/>
    <mergeCell ref="A162:A168"/>
    <mergeCell ref="B162:U168"/>
    <mergeCell ref="V162:AO168"/>
    <mergeCell ref="AT162:AW162"/>
    <mergeCell ref="AT163:AW163"/>
    <mergeCell ref="AP164:AS165"/>
    <mergeCell ref="AT164:AW165"/>
    <mergeCell ref="AP166:AS167"/>
    <mergeCell ref="AT166:AW167"/>
    <mergeCell ref="AP168:AW168"/>
    <mergeCell ref="A155:A161"/>
    <mergeCell ref="B155:U161"/>
    <mergeCell ref="V155:AO161"/>
    <mergeCell ref="AT155:AW155"/>
    <mergeCell ref="AT156:AW156"/>
    <mergeCell ref="AP157:AS158"/>
    <mergeCell ref="AT157:AW158"/>
    <mergeCell ref="AP159:AS160"/>
    <mergeCell ref="AT159:AW160"/>
    <mergeCell ref="AP161:AW161"/>
    <mergeCell ref="A148:A154"/>
    <mergeCell ref="B148:U154"/>
    <mergeCell ref="V148:AO154"/>
    <mergeCell ref="AT148:AW148"/>
    <mergeCell ref="AT149:AW149"/>
    <mergeCell ref="AP150:AS151"/>
    <mergeCell ref="AT150:AW151"/>
    <mergeCell ref="AP152:AS153"/>
    <mergeCell ref="AT152:AW153"/>
    <mergeCell ref="AP154:AW154"/>
    <mergeCell ref="A141:A147"/>
    <mergeCell ref="B141:U147"/>
    <mergeCell ref="V141:AO147"/>
    <mergeCell ref="AT141:AW141"/>
    <mergeCell ref="AT142:AW142"/>
    <mergeCell ref="AP143:AS144"/>
    <mergeCell ref="AT143:AW144"/>
    <mergeCell ref="AP145:AS146"/>
    <mergeCell ref="AT145:AW146"/>
    <mergeCell ref="AP147:AW147"/>
    <mergeCell ref="A134:A140"/>
    <mergeCell ref="B134:U140"/>
    <mergeCell ref="V134:AO140"/>
    <mergeCell ref="AT134:AW134"/>
    <mergeCell ref="AT135:AW135"/>
    <mergeCell ref="AP136:AS137"/>
    <mergeCell ref="AT136:AW137"/>
    <mergeCell ref="AP138:AS139"/>
    <mergeCell ref="AT138:AW139"/>
    <mergeCell ref="AP140:AW140"/>
    <mergeCell ref="A127:A133"/>
    <mergeCell ref="B127:U133"/>
    <mergeCell ref="V127:AO133"/>
    <mergeCell ref="AT127:AW127"/>
    <mergeCell ref="AT128:AW128"/>
    <mergeCell ref="AP129:AS130"/>
    <mergeCell ref="AT129:AW130"/>
    <mergeCell ref="AP131:AS132"/>
    <mergeCell ref="AT131:AW132"/>
    <mergeCell ref="AP133:AW133"/>
    <mergeCell ref="A120:A126"/>
    <mergeCell ref="B120:U126"/>
    <mergeCell ref="V120:AO126"/>
    <mergeCell ref="AT120:AW120"/>
    <mergeCell ref="AT121:AW121"/>
    <mergeCell ref="AP122:AS123"/>
    <mergeCell ref="AT122:AW123"/>
    <mergeCell ref="AP124:AS125"/>
    <mergeCell ref="AT124:AW125"/>
    <mergeCell ref="AP126:AW126"/>
    <mergeCell ref="A113:A119"/>
    <mergeCell ref="B113:U119"/>
    <mergeCell ref="V113:AO119"/>
    <mergeCell ref="AT113:AW113"/>
    <mergeCell ref="AT114:AW114"/>
    <mergeCell ref="AP115:AS116"/>
    <mergeCell ref="AT115:AW116"/>
    <mergeCell ref="AP117:AS118"/>
    <mergeCell ref="AT117:AW118"/>
    <mergeCell ref="AP119:AW119"/>
    <mergeCell ref="A106:A112"/>
    <mergeCell ref="B106:U112"/>
    <mergeCell ref="V106:AO112"/>
    <mergeCell ref="AT106:AW106"/>
    <mergeCell ref="AT107:AW107"/>
    <mergeCell ref="AP108:AS109"/>
    <mergeCell ref="AT108:AW109"/>
    <mergeCell ref="AP110:AS111"/>
    <mergeCell ref="AT110:AW111"/>
    <mergeCell ref="AP112:AW112"/>
    <mergeCell ref="A99:A105"/>
    <mergeCell ref="B99:U105"/>
    <mergeCell ref="V99:AO105"/>
    <mergeCell ref="AT99:AW99"/>
    <mergeCell ref="AT100:AW100"/>
    <mergeCell ref="AP101:AS102"/>
    <mergeCell ref="AT101:AW102"/>
    <mergeCell ref="AP103:AS104"/>
    <mergeCell ref="AT103:AW104"/>
    <mergeCell ref="AP105:AW105"/>
    <mergeCell ref="A92:A98"/>
    <mergeCell ref="B92:U98"/>
    <mergeCell ref="V92:AO98"/>
    <mergeCell ref="AT92:AW92"/>
    <mergeCell ref="AT93:AW93"/>
    <mergeCell ref="AP94:AS95"/>
    <mergeCell ref="AT94:AW95"/>
    <mergeCell ref="AP96:AS97"/>
    <mergeCell ref="AT96:AW97"/>
    <mergeCell ref="AP98:AW98"/>
    <mergeCell ref="A85:A91"/>
    <mergeCell ref="B85:U91"/>
    <mergeCell ref="V85:AO91"/>
    <mergeCell ref="AT85:AW85"/>
    <mergeCell ref="AT86:AW86"/>
    <mergeCell ref="AP87:AS88"/>
    <mergeCell ref="AT87:AW88"/>
    <mergeCell ref="AP89:AS90"/>
    <mergeCell ref="AT89:AW90"/>
    <mergeCell ref="AP91:AW91"/>
    <mergeCell ref="A78:A84"/>
    <mergeCell ref="B78:U84"/>
    <mergeCell ref="V78:AO84"/>
    <mergeCell ref="AT78:AW78"/>
    <mergeCell ref="AT79:AW79"/>
    <mergeCell ref="AP80:AS81"/>
    <mergeCell ref="AT80:AW81"/>
    <mergeCell ref="AP82:AS83"/>
    <mergeCell ref="AT82:AW83"/>
    <mergeCell ref="AP84:AW84"/>
    <mergeCell ref="A71:A77"/>
    <mergeCell ref="B71:U77"/>
    <mergeCell ref="V71:AO77"/>
    <mergeCell ref="AT71:AW71"/>
    <mergeCell ref="AT72:AW72"/>
    <mergeCell ref="AP73:AS74"/>
    <mergeCell ref="AT73:AW74"/>
    <mergeCell ref="AP75:AS76"/>
    <mergeCell ref="AT75:AW76"/>
    <mergeCell ref="AP77:AW77"/>
    <mergeCell ref="A64:A70"/>
    <mergeCell ref="B64:U70"/>
    <mergeCell ref="V64:AO70"/>
    <mergeCell ref="AT64:AW64"/>
    <mergeCell ref="AT65:AW65"/>
    <mergeCell ref="AP66:AS67"/>
    <mergeCell ref="AT66:AW67"/>
    <mergeCell ref="AP68:AS69"/>
    <mergeCell ref="AT68:AW69"/>
    <mergeCell ref="AP70:AW70"/>
    <mergeCell ref="A57:A63"/>
    <mergeCell ref="B57:U63"/>
    <mergeCell ref="V57:AO63"/>
    <mergeCell ref="AT57:AW57"/>
    <mergeCell ref="AT58:AW58"/>
    <mergeCell ref="AP59:AS60"/>
    <mergeCell ref="AT59:AW60"/>
    <mergeCell ref="AP61:AS62"/>
    <mergeCell ref="AT61:AW62"/>
    <mergeCell ref="AP63:AW63"/>
    <mergeCell ref="A50:A56"/>
    <mergeCell ref="B50:U56"/>
    <mergeCell ref="V50:AO56"/>
    <mergeCell ref="AT50:AW50"/>
    <mergeCell ref="AT51:AW51"/>
    <mergeCell ref="AP52:AS53"/>
    <mergeCell ref="AT52:AW53"/>
    <mergeCell ref="AP54:AS55"/>
    <mergeCell ref="AT54:AW55"/>
    <mergeCell ref="AP56:AW56"/>
    <mergeCell ref="A43:A49"/>
    <mergeCell ref="B43:U49"/>
    <mergeCell ref="V43:AO49"/>
    <mergeCell ref="AT43:AW43"/>
    <mergeCell ref="AT44:AW44"/>
    <mergeCell ref="AP45:AS46"/>
    <mergeCell ref="AT45:AW46"/>
    <mergeCell ref="AP47:AS48"/>
    <mergeCell ref="AT47:AW48"/>
    <mergeCell ref="AP49:AW49"/>
    <mergeCell ref="A36:A42"/>
    <mergeCell ref="B36:U42"/>
    <mergeCell ref="V36:AO42"/>
    <mergeCell ref="AT36:AW36"/>
    <mergeCell ref="AT37:AW37"/>
    <mergeCell ref="AP38:AS39"/>
    <mergeCell ref="AT38:AW39"/>
    <mergeCell ref="AP40:AS41"/>
    <mergeCell ref="AT40:AW41"/>
    <mergeCell ref="AP42:AW42"/>
    <mergeCell ref="B1:T2"/>
    <mergeCell ref="Q15:U15"/>
    <mergeCell ref="AR15:AV15"/>
    <mergeCell ref="B17:AW17"/>
    <mergeCell ref="B21:AW25"/>
    <mergeCell ref="B19:V20"/>
    <mergeCell ref="AK8:AV8"/>
    <mergeCell ref="AK7:AV7"/>
    <mergeCell ref="AP28:AW28"/>
    <mergeCell ref="A29:A35"/>
    <mergeCell ref="B29:U35"/>
    <mergeCell ref="V29:AO35"/>
    <mergeCell ref="AT29:AW29"/>
    <mergeCell ref="AT30:AW30"/>
    <mergeCell ref="AP31:AS32"/>
    <mergeCell ref="AT31:AW32"/>
    <mergeCell ref="AP33:AS34"/>
    <mergeCell ref="AT33:AW34"/>
    <mergeCell ref="AP35:AW35"/>
    <mergeCell ref="AJ26:AW27"/>
    <mergeCell ref="AK5:AV5"/>
    <mergeCell ref="J12:U12"/>
    <mergeCell ref="J11:U11"/>
    <mergeCell ref="S9:U9"/>
    <mergeCell ref="AC10:AI10"/>
    <mergeCell ref="J8:U8"/>
    <mergeCell ref="J7:U7"/>
    <mergeCell ref="J6:U6"/>
    <mergeCell ref="J5:U5"/>
    <mergeCell ref="J13:U13"/>
    <mergeCell ref="AK12:AV12"/>
    <mergeCell ref="AK10:AV10"/>
    <mergeCell ref="C5:H5"/>
    <mergeCell ref="C6:H6"/>
    <mergeCell ref="C8:H8"/>
    <mergeCell ref="C9:H9"/>
    <mergeCell ref="J9:N9"/>
    <mergeCell ref="P9:R9"/>
    <mergeCell ref="AC5:AH5"/>
    <mergeCell ref="AC6:AH6"/>
    <mergeCell ref="AC7:AH7"/>
    <mergeCell ref="AC8:AH8"/>
    <mergeCell ref="AK6:AO6"/>
    <mergeCell ref="AQ6:AV6"/>
    <mergeCell ref="AK11:AO11"/>
    <mergeCell ref="AC11:AI11"/>
    <mergeCell ref="AC12:AI12"/>
    <mergeCell ref="AQ11:AV11"/>
    <mergeCell ref="AK13:AO13"/>
    <mergeCell ref="AQ13:AV13"/>
  </mergeCells>
  <dataValidations count="8">
    <dataValidation type="list" allowBlank="1" showInputMessage="1" showErrorMessage="1" errorTitle="MBA Property Inspection Workbook" error="Invalid Sate entry._x000a__x000a_Please choose a state from the available list (Press Alt+DownArrow to display)." sqref="J9:N9" xr:uid="{00000000-0002-0000-0900-000000000000}">
      <formula1>nrState</formula1>
    </dataValidation>
    <dataValidation type="date" allowBlank="1" showInputMessage="1" showErrorMessage="1" errorTitle="Date" error="A valid date with month, day, and year must be input" sqref="AK13:AO13" xr:uid="{00000000-0002-0000-0900-000001000000}">
      <formula1>34700</formula1>
      <formula2>109939</formula2>
    </dataValidation>
    <dataValidation type="time" allowBlank="1" showInputMessage="1" showErrorMessage="1" errorTitle="Time" error="A valid time must be input, such as 2:55 PM" sqref="AQ13:AV13" xr:uid="{00000000-0002-0000-0900-000002000000}">
      <formula1>0.0416666666666667</formula1>
      <formula2>0.999305555555556</formula2>
    </dataValidation>
    <dataValidation type="list" showInputMessage="1" showErrorMessage="1" errorTitle="MBA Property Inspection" error="Invalid Primary Property Type._x000a__x000a_Please select the Primary Property Type from the selection list provided." sqref="J13:U13" xr:uid="{00000000-0002-0000-0900-000003000000}">
      <formula1>nrPropTypePrimary</formula1>
    </dataValidation>
    <dataValidation allowBlank="1" showInputMessage="1" showErrorMessage="1" prompt="Input First Name" sqref="AK11:AO11 AK6:AO6" xr:uid="{00000000-0002-0000-0900-000004000000}"/>
    <dataValidation allowBlank="1" showInputMessage="1" showErrorMessage="1" prompt="Input Last Name" sqref="AQ6:AV6 AQ11:AV11" xr:uid="{00000000-0002-0000-0900-000005000000}"/>
    <dataValidation type="list" allowBlank="1" showInputMessage="1" showErrorMessage="1" sqref="AT2173 AT38 AT45 AT52 AT59 AT66 AT73 AT80 AT87 AT94 AT101 AT108 AT115 AT122 AT129 AT136 AT143 AT150 AT157 AT164 AT171 AT178 AT185 AT192 AT199 AT206 AT213 AT220 AT227 AT234 AT241 AT248 AT255 AT262 AT269 AT276 AT283 AT290 AT297 AT304 AT311 AT318 AT325 AT332 AT339 AT346 AT353 AT360 AT367 AT374 AT381 AT388 AT395 AT402 AT409 AT416 AT423 AT430 AT437 AT444 AT451 AT458 AT465 AT472 AT479 AT486 AT493 AT500 AT507 AT514 AT521 AT528 AT535 AT542 AT549 AT556 AT563 AT570 AT577 AT584 AT591 AT598 AT605 AT612 AT619 AT626 AT633 AT640 AT647 AT654 AT661 AT668 AT675 AT682 AT689 AT696 AT703 AT710 AT717 AT724 AT731 AT738 AT745 AT752 AT759 AT766 AT773 AT780 AT787 AT794 AT801 AT808 AT815 AT822 AT829 AT836 AT843 AT850 AT857 AT864 AT871 AT878 AT885 AT892 AT899 AT906 AT913 AT920 AT927 AT934 AT941 AT948 AT955 AT962 AT969 AT976 AT983 AT990 AT997 AT1004 AT1011 AT1018 AT1025 AT1032 AT1039 AT1046 AT1053 AT1060 AT1067 AT1074 AT1081 AT1088 AT1095 AT1102 AT1109 AT1116 AT1123 AT1130 AT1137 AT1144 AT1151 AT1158 AT1165 AT1172 AT1179 AT1186 AT1193 AT1200 AT1207 AT1214 AT1221 AT1228 AT1235 AT1242 AT1249 AT1256 AT1263 AT1270 AT1277 AT1284 AT1291 AT1298 AT1305 AT1312 AT1319 AT1326 AT1333 AT1340 AT1347 AT1354 AT1361 AT1368 AT1375 AT1382 AT1389 AT1396 AT1403 AT1410 AT1417 AT1424 AT1431 AT1438 AT1445 AT1452 AT1459 AT1466 AT1473 AT1480 AT1487 AT1494 AT1501 AT1508 AT1515 AT1522 AT1529 AT1536 AT1543 AT1550 AT1557 AT1564 AT1571 AT1578 AT1585 AT1592 AT1599 AT1606 AT1613 AT1620 AT1627 AT1634 AT1641 AT1648 AT1655 AT1662 AT1669 AT1676 AT1683 AT1690 AT1697 AT1704 AT1711 AT1718 AT1725 AT1732 AT1739 AT1746 AT1753 AT1760 AT1767 AT1774 AT1781 AT1788 AT1795 AT1802 AT1809 AT1816 AT1823 AT1830 AT1837 AT1844 AT1851 AT1858 AT1865 AT1872 AT1879 AT1886 AT1893 AT1900 AT1907 AT1914 AT1921 AT1928 AT1935 AT1942 AT1949 AT1956 AT1963 AT1970 AT1977 AT1984 AT1991 AT1998 AT2005 AT2012 AT2019 AT2026 AT2033 AT2040 AT2047 AT2054 AT2061 AT2068 AT2075 AT2082 AT2089 AT2096 AT2103 AT2110 AT2117 AT2124 AT2131 AT2138 AT2145 AT2152 AT2159 AT2166 AT31:AW32" xr:uid="{00000000-0002-0000-0900-000006000000}">
      <formula1>nrRepairVerificationCompletion</formula1>
    </dataValidation>
    <dataValidation type="list" allowBlank="1" showInputMessage="1" showErrorMessage="1" errorTitle="Choose from the drop-down" sqref="AT30:AW30 AT37:AW37 AT44:AW44 AT51:AW51 AT58:AW58 AT65:AW65 AT72:AW72 AT79:AW79 AT86:AW86 AT93:AW93 AT100:AW100 AT107:AW107 AT114:AW114 AT121:AW121 AT128:AW128 AT135:AW135 AT142:AW142 AT149:AW149 AT156:AW156 AT163:AW163 AT170:AW170 AT177:AW177 AT184:AW184 AT191:AW191 AT198:AW198 AT205:AW205 AT212:AW212 AT219:AW219 AT226:AW226 AT233:AW233 AT240:AW240 AT247:AW247 AT254:AW254 AT261:AW261 AT268:AW268 AT275:AW275 AT282:AW282 AT289:AW289 AT296:AW296 AT303:AW303 AT310:AW310 AT317:AW317 AT324:AW324 AT331:AW331 AT338:AW338 AT345:AW345 AT352:AW352 AT359:AW359 AT366:AW366 AT373:AW373 AT380:AW380 AT387:AW387 AT394:AW394 AT401:AW401 AT408:AW408 AT415:AW415 AT422:AW422 AT429:AW429 AT436:AW436 AT443:AW443 AT450:AW450 AT457:AW457 AT464:AW464 AT471:AW471 AT478:AW478 AT485:AW485 AT492:AW492 AT499:AW499 AT506:AW506 AT513:AW513 AT520:AW520 AT527:AW527 AT534:AW534 AT541:AW541 AT548:AW548 AT555:AW555 AT562:AW562 AT569:AW569 AT576:AW576 AT583:AW583 AT590:AW590 AT597:AW597 AT604:AW604 AT611:AW611 AT618:AW618 AT625:AW625 AT632:AW632 AT639:AW639 AT646:AW646 AT653:AW653 AT660:AW660 AT667:AW667 AT674:AW674 AT681:AW681 AT688:AW688 AT695:AW695 AT702:AW702 AT709:AW709 AT716:AW716 AT723:AW723 AT730:AW730 AT737:AW737 AT744:AW744 AT751:AW751 AT758:AW758 AT765:AW765 AT772:AW772 AT779:AW779 AT786:AW786 AT793:AW793 AT800:AW800 AT807:AW807 AT814:AW814 AT821:AW821 AT828:AW828 AT835:AW835 AT842:AW842 AT849:AW849 AT856:AW856 AT863:AW863 AT870:AW870 AT877:AW877 AT884:AW884 AT891:AW891 AT898:AW898 AT905:AW905 AT912:AW912 AT919:AW919 AT926:AW926 AT933:AW933 AT940:AW940 AT947:AW947 AT954:AW954 AT961:AW961 AT968:AW968 AT975:AW975 AT982:AW982 AT989:AW989 AT996:AW996 AT1003:AW1003 AT1010:AW1010 AT1017:AW1017 AT1024:AW1024 AT1031:AW1031 AT1038:AW1038 AT1045:AW1045 AT1052:AW1052 AT1059:AW1059 AT1066:AW1066 AT1073:AW1073 AT1080:AW1080 AT1087:AW1087 AT1094:AW1094 AT1101:AW1101 AT1108:AW1108 AT1115:AW1115 AT1122:AW1122 AT1129:AW1129 AT1136:AW1136 AT1143:AW1143 AT1150:AW1150 AT1157:AW1157 AT1164:AW1164 AT1171:AW1171 AT1178:AW1178 AT1185:AW1185 AT1192:AW1192 AT1199:AW1199 AT1206:AW1206 AT1213:AW1213 AT1220:AW1220 AT1227:AW1227 AT1234:AW1234 AT1241:AW1241 AT1248:AW1248 AT1255:AW1255 AT1262:AW1262 AT1269:AW1269 AT1276:AW1276 AT1283:AW1283 AT1290:AW1290 AT1297:AW1297 AT1304:AW1304 AT1311:AW1311 AT1318:AW1318 AT1325:AW1325 AT1332:AW1332 AT1339:AW1339 AT1346:AW1346 AT1353:AW1353 AT1360:AW1360 AT1367:AW1367 AT1374:AW1374 AT1381:AW1381 AT1388:AW1388 AT1395:AW1395 AT1402:AW1402 AT1409:AW1409 AT1416:AW1416 AT1423:AW1423 AT1430:AW1430 AT1437:AW1437 AT1444:AW1444 AT1451:AW1451 AT1458:AW1458 AT1465:AW1465 AT1472:AW1472 AT1479:AW1479 AT1486:AW1486 AT1493:AW1493 AT1500:AW1500 AT1507:AW1507 AT1514:AW1514 AT1521:AW1521 AT1528:AW1528 AT1535:AW1535 AT1542:AW1542 AT1549:AW1549 AT1556:AW1556 AT1563:AW1563 AT1570:AW1570 AT1577:AW1577 AT1584:AW1584 AT1591:AW1591 AT1598:AW1598 AT1605:AW1605 AT1612:AW1612 AT1619:AW1619 AT1626:AW1626 AT1633:AW1633 AT1640:AW1640 AT1647:AW1647 AT1654:AW1654 AT1661:AW1661 AT1668:AW1668 AT1675:AW1675 AT1682:AW1682 AT1689:AW1689 AT1696:AW1696 AT1703:AW1703 AT1710:AW1710 AT1717:AW1717 AT1724:AW1724 AT1731:AW1731 AT1738:AW1738 AT1745:AW1745 AT1752:AW1752 AT1759:AW1759 AT1766:AW1766 AT1773:AW1773 AT1780:AW1780 AT1787:AW1787 AT1794:AW1794 AT1801:AW1801 AT1808:AW1808 AT1815:AW1815 AT1822:AW1822 AT1829:AW1829 AT1836:AW1836 AT1843:AW1843 AT1850:AW1850 AT1857:AW1857 AT1864:AW1864 AT1871:AW1871 AT1878:AW1878 AT1885:AW1885 AT1892:AW1892 AT1899:AW1899 AT1906:AW1906 AT1913:AW1913 AT1920:AW1920 AT1927:AW1927 AT1934:AW1934 AT1941:AW1941 AT1948:AW1948 AT1955:AW1955 AT1962:AW1962 AT1969:AW1969 AT1976:AW1976 AT1983:AW1983 AT1990:AW1990 AT1997:AW1997 AT2004:AW2004 AT2011:AW2011 AT2018:AW2018 AT2025:AW2025 AT2032:AW2032 AT2039:AW2039 AT2046:AW2046 AT2053:AW2053 AT2060:AW2060 AT2067:AW2067 AT2074:AW2074 AT2081:AW2081 AT2088:AW2088 AT2095:AW2095 AT2102:AW2102 AT2109:AW2109 AT2116:AW2116 AT2123:AW2123 AT2130:AW2130 AT2137:AW2137 AT2144:AW2144 AT2151:AW2151 AT2158:AW2158 AT2165:AW2165 AT2172:AW2172" xr:uid="{00000000-0002-0000-0900-000007000000}">
      <formula1>nrPctBy5</formula1>
    </dataValidation>
  </dataValidations>
  <pageMargins left="0.25" right="0.25" top="0.25" bottom="0.25" header="0.3" footer="0.3"/>
  <pageSetup orientation="landscape" r:id="rId1"/>
  <headerFooter>
    <oddHeader>&amp;R&amp;"Calibri,Italic"&amp;A</oddHeader>
    <oddFooter>&amp;L&amp;"Calibri Light,Italic"&amp;8Copyright 2008-24 Mortgage Bankers Association, Washington, DC_x000D_&amp;1#&amp;"Aptos"&amp;10&amp;K008000 Internal Use&amp;R&amp;"Calbri,Regular"&amp;P</oddFooter>
  </headerFooter>
  <rowBreaks count="2" manualBreakCount="2">
    <brk id="42" max="48" man="1"/>
    <brk id="77" max="48" man="1"/>
  </rowBreaks>
  <drawing r:id="rId2"/>
  <legacyDrawing r:id="rId3"/>
  <mc:AlternateContent xmlns:mc="http://schemas.openxmlformats.org/markup-compatibility/2006">
    <mc:Choice Requires="x14">
      <controls>
        <mc:AlternateContent xmlns:mc="http://schemas.openxmlformats.org/markup-compatibility/2006">
          <mc:Choice Requires="x14">
            <control shapeId="100357" r:id="rId4" name="cmdAddRVpage">
              <controlPr defaultSize="0" print="0" autoLine="0" autoPict="0" macro="[0]!RVPage_Add">
                <anchor moveWithCells="1" sizeWithCells="1">
                  <from>
                    <xdr:col>49</xdr:col>
                    <xdr:colOff>171450</xdr:colOff>
                    <xdr:row>2179</xdr:row>
                    <xdr:rowOff>104775</xdr:rowOff>
                  </from>
                  <to>
                    <xdr:col>54</xdr:col>
                    <xdr:colOff>161925</xdr:colOff>
                    <xdr:row>2181</xdr:row>
                    <xdr:rowOff>19050</xdr:rowOff>
                  </to>
                </anchor>
              </controlPr>
            </control>
          </mc:Choice>
        </mc:AlternateContent>
        <mc:AlternateContent xmlns:mc="http://schemas.openxmlformats.org/markup-compatibility/2006">
          <mc:Choice Requires="x14">
            <control shapeId="100358" r:id="rId5" name="cmdRemoveRVPage">
              <controlPr defaultSize="0" print="0" autoLine="0" autoPict="0" macro="[0]!RVPage_RemoveCaller">
                <anchor moveWithCells="1" sizeWithCells="1">
                  <from>
                    <xdr:col>49</xdr:col>
                    <xdr:colOff>171450</xdr:colOff>
                    <xdr:row>2177</xdr:row>
                    <xdr:rowOff>180975</xdr:rowOff>
                  </from>
                  <to>
                    <xdr:col>54</xdr:col>
                    <xdr:colOff>161925</xdr:colOff>
                    <xdr:row>2179</xdr:row>
                    <xdr:rowOff>95250</xdr:rowOff>
                  </to>
                </anchor>
              </controlPr>
            </control>
          </mc:Choice>
        </mc:AlternateContent>
        <mc:AlternateContent xmlns:mc="http://schemas.openxmlformats.org/markup-compatibility/2006">
          <mc:Choice Requires="x14">
            <control shapeId="100366" r:id="rId6" name="btnExportRV">
              <controlPr defaultSize="0" print="0" autoLine="0" autoPict="0" macro="[0]!ExportRVToFile">
                <anchor moveWithCells="1" sizeWithCells="1">
                  <from>
                    <xdr:col>49</xdr:col>
                    <xdr:colOff>171450</xdr:colOff>
                    <xdr:row>27</xdr:row>
                    <xdr:rowOff>171450</xdr:rowOff>
                  </from>
                  <to>
                    <xdr:col>54</xdr:col>
                    <xdr:colOff>161925</xdr:colOff>
                    <xdr:row>29</xdr:row>
                    <xdr:rowOff>104775</xdr:rowOff>
                  </to>
                </anchor>
              </controlPr>
            </control>
          </mc:Choice>
        </mc:AlternateContent>
        <mc:AlternateContent xmlns:mc="http://schemas.openxmlformats.org/markup-compatibility/2006">
          <mc:Choice Requires="x14">
            <control shapeId="100368" r:id="rId7" name="btnCategoryHelp">
              <controlPr defaultSize="0" print="0" autoLine="0" autoPict="0" macro="[0]!CategoryHelpButton">
                <anchor moveWithCells="1" sizeWithCells="1">
                  <from>
                    <xdr:col>49</xdr:col>
                    <xdr:colOff>171450</xdr:colOff>
                    <xdr:row>25</xdr:row>
                    <xdr:rowOff>0</xdr:rowOff>
                  </from>
                  <to>
                    <xdr:col>54</xdr:col>
                    <xdr:colOff>161925</xdr:colOff>
                    <xdr:row>27</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INDIRECT(Resources!$J$5)</xm:f>
          </x14:formula1>
          <xm:sqref>AT2175:AW2176 AT40:AW41 AT33:AW34 AT47:AW48 AT54:AW55 AT61:AW62 AT68:AW69 AT75:AW76 AT82:AW83 AT89:AW90 AT96:AW97 AT103:AW104 AT110:AW111 AT117:AW118 AT124:AW125 AT131:AW132 AT138:AW139 AT145:AW146 AT152:AW153 AT159:AW160 AT166:AW167 AT173:AW174 AT180:AW181 AT187:AW188 AT194:AW195 AT201:AW202 AT208:AW209 AT215:AW216 AT222:AW223 AT229:AW230 AT236:AW237 AT243:AW244 AT250:AW251 AT257:AW258 AT264:AW265 AT271:AW272 AT278:AW279 AT285:AW286 AT292:AW293 AT299:AW300 AT306:AW307 AT313:AW314 AT320:AW321 AT327:AW328 AT334:AW335 AT341:AW342 AT348:AW349 AT355:AW356 AT362:AW363 AT369:AW370 AT376:AW377 AT383:AW384 AT390:AW391 AT397:AW398 AT404:AW405 AT411:AW412 AT418:AW419 AT425:AW426 AT432:AW433 AT439:AW440 AT446:AW447 AT453:AW454 AT460:AW461 AT467:AW468 AT474:AW475 AT481:AW482 AT488:AW489 AT495:AW496 AT502:AW503 AT509:AW510 AT516:AW517 AT523:AW524 AT530:AW531 AT537:AW538 AT544:AW545 AT551:AW552 AT558:AW559 AT565:AW566 AT572:AW573 AT579:AW580 AT586:AW587 AT593:AW594 AT600:AW601 AT607:AW608 AT614:AW615 AT621:AW622 AT628:AW629 AT635:AW636 AT642:AW643 AT649:AW650 AT656:AW657 AT663:AW664 AT670:AW671 AT677:AW678 AT684:AW685 AT691:AW692 AT698:AW699 AT705:AW706 AT712:AW713 AT719:AW720 AT726:AW727 AT733:AW734 AT740:AW741 AT747:AW748 AT754:AW755 AT761:AW762 AT768:AW769 AT775:AW776 AT782:AW783 AT789:AW790 AT796:AW797 AT803:AW804 AT810:AW811 AT817:AW818 AT824:AW825 AT831:AW832 AT838:AW839 AT845:AW846 AT852:AW853 AT859:AW860 AT866:AW867 AT873:AW874 AT880:AW881 AT887:AW888 AT894:AW895 AT901:AW902 AT908:AW909 AT915:AW916 AT922:AW923 AT929:AW930 AT936:AW937 AT943:AW944 AT950:AW951 AT957:AW958 AT964:AW965 AT971:AW972 AT978:AW979 AT985:AW986 AT992:AW993 AT999:AW1000 AT1006:AW1007 AT1013:AW1014 AT1020:AW1021 AT1027:AW1028 AT1034:AW1035 AT1041:AW1042 AT1048:AW1049 AT1055:AW1056 AT1062:AW1063 AT1069:AW1070 AT1076:AW1077 AT1083:AW1084 AT1090:AW1091 AT1097:AW1098 AT1104:AW1105 AT1111:AW1112 AT1118:AW1119 AT1125:AW1126 AT1132:AW1133 AT1139:AW1140 AT1146:AW1147 AT1153:AW1154 AT1160:AW1161 AT1167:AW1168 AT1174:AW1175 AT1181:AW1182 AT1188:AW1189 AT1195:AW1196 AT1202:AW1203 AT1209:AW1210 AT1216:AW1217 AT1223:AW1224 AT1230:AW1231 AT1237:AW1238 AT1244:AW1245 AT1251:AW1252 AT1258:AW1259 AT1265:AW1266 AT1272:AW1273 AT1279:AW1280 AT1286:AW1287 AT1293:AW1294 AT1300:AW1301 AT1307:AW1308 AT1314:AW1315 AT1321:AW1322 AT1328:AW1329 AT1335:AW1336 AT1342:AW1343 AT1349:AW1350 AT1356:AW1357 AT1363:AW1364 AT1370:AW1371 AT1377:AW1378 AT1384:AW1385 AT1391:AW1392 AT1398:AW1399 AT1405:AW1406 AT1412:AW1413 AT1419:AW1420 AT1426:AW1427 AT1433:AW1434 AT1440:AW1441 AT1447:AW1448 AT1454:AW1455 AT1461:AW1462 AT1468:AW1469 AT1475:AW1476 AT1482:AW1483 AT1489:AW1490 AT1496:AW1497 AT1503:AW1504 AT1510:AW1511 AT1517:AW1518 AT1524:AW1525 AT1531:AW1532 AT1538:AW1539 AT1545:AW1546 AT1552:AW1553 AT1559:AW1560 AT1566:AW1567 AT1573:AW1574 AT1580:AW1581 AT1587:AW1588 AT1594:AW1595 AT1601:AW1602 AT1608:AW1609 AT1615:AW1616 AT1622:AW1623 AT1629:AW1630 AT1636:AW1637 AT1643:AW1644 AT1650:AW1651 AT1657:AW1658 AT1664:AW1665 AT1671:AW1672 AT1678:AW1679 AT1685:AW1686 AT1692:AW1693 AT1699:AW1700 AT1706:AW1707 AT1713:AW1714 AT1720:AW1721 AT1727:AW1728 AT1734:AW1735 AT1741:AW1742 AT1748:AW1749 AT1755:AW1756 AT1762:AW1763 AT1769:AW1770 AT1776:AW1777 AT1783:AW1784 AT1790:AW1791 AT1797:AW1798 AT1804:AW1805 AT1811:AW1812 AT1818:AW1819 AT1825:AW1826 AT1832:AW1833 AT1839:AW1840 AT1846:AW1847 AT1853:AW1854 AT1860:AW1861 AT1867:AW1868 AT1874:AW1875 AT1881:AW1882 AT1888:AW1889 AT1895:AW1896 AT1902:AW1903 AT1909:AW1910 AT1916:AW1917 AT1923:AW1924 AT1930:AW1931 AT1937:AW1938 AT1944:AW1945 AT1951:AW1952 AT1958:AW1959 AT1965:AW1966 AT1972:AW1973 AT1979:AW1980 AT1986:AW1987 AT1993:AW1994 AT2000:AW2001 AT2007:AW2008 AT2014:AW2015 AT2021:AW2022 AT2028:AW2029 AT2035:AW2036 AT2042:AW2043 AT2049:AW2050 AT2056:AW2057 AT2063:AW2064 AT2070:AW2071 AT2077:AW2078 AT2084:AW2085 AT2091:AW2092 AT2098:AW2099 AT2105:AW2106 AT2112:AW2113 AT2119:AW2120 AT2126:AW2127 AT2133:AW2134 AT2140:AW2141 AT2147:AW2148 AT2154:AW2155 AT2161:AW2162 AT2168:AW2169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ksSeniors">
    <pageSetUpPr fitToPage="1"/>
  </sheetPr>
  <dimension ref="A1:BA270"/>
  <sheetViews>
    <sheetView showGridLines="0" showRowColHeaders="0" zoomScaleSheetLayoutView="100" workbookViewId="0"/>
  </sheetViews>
  <sheetFormatPr defaultColWidth="0" defaultRowHeight="14.25" zeroHeight="1"/>
  <cols>
    <col min="1" max="42" width="2.5703125" style="253" customWidth="1"/>
    <col min="43" max="16384" width="2.5703125" style="253" hidden="1"/>
  </cols>
  <sheetData>
    <row r="1" spans="1:41" s="246" customFormat="1" ht="15.75" customHeight="1">
      <c r="A1" s="245"/>
      <c r="B1" s="560" t="s">
        <v>711</v>
      </c>
      <c r="C1" s="560"/>
      <c r="D1" s="560"/>
      <c r="E1" s="560"/>
      <c r="F1" s="560"/>
      <c r="G1" s="560"/>
      <c r="H1" s="560"/>
      <c r="I1" s="560"/>
      <c r="J1" s="560"/>
      <c r="K1" s="560"/>
      <c r="L1" s="560"/>
      <c r="M1" s="560"/>
      <c r="N1" s="560"/>
      <c r="O1" s="560"/>
      <c r="P1" s="560"/>
      <c r="Q1" s="560"/>
      <c r="R1" s="560"/>
      <c r="S1" s="560"/>
      <c r="T1" s="560"/>
    </row>
    <row r="2" spans="1:41" s="246" customFormat="1" ht="15.75" customHeight="1">
      <c r="B2" s="560"/>
      <c r="C2" s="560"/>
      <c r="D2" s="560"/>
      <c r="E2" s="560"/>
      <c r="F2" s="560"/>
      <c r="G2" s="560"/>
      <c r="H2" s="560"/>
      <c r="I2" s="560"/>
      <c r="J2" s="560"/>
      <c r="K2" s="560"/>
      <c r="L2" s="560"/>
      <c r="M2" s="560"/>
      <c r="N2" s="560"/>
      <c r="O2" s="560"/>
      <c r="P2" s="560"/>
      <c r="Q2" s="560"/>
      <c r="R2" s="560"/>
      <c r="S2" s="560"/>
      <c r="T2" s="560"/>
    </row>
    <row r="3" spans="1:41" s="246" customFormat="1" ht="17.25" customHeight="1">
      <c r="B3" s="152" t="str">
        <f>'General Info'!$B$5</f>
        <v>154-156 PASSAIC STREET, 38 3RD, Passaic, NJ (Loan 504565494)</v>
      </c>
      <c r="C3" s="136"/>
      <c r="D3" s="136"/>
      <c r="E3" s="136"/>
      <c r="F3" s="136"/>
      <c r="G3" s="170"/>
      <c r="H3" s="170"/>
      <c r="I3" s="170"/>
      <c r="J3" s="170"/>
      <c r="K3" s="170"/>
      <c r="L3" s="136"/>
      <c r="M3" s="138"/>
      <c r="N3" s="131"/>
      <c r="O3" s="139"/>
      <c r="P3" s="139"/>
      <c r="Q3" s="139"/>
      <c r="R3" s="131"/>
      <c r="S3" s="141"/>
      <c r="T3" s="141"/>
    </row>
    <row r="4" spans="1:41" s="246" customFormat="1" ht="14.85" customHeight="1">
      <c r="B4" s="151" t="str">
        <f>'General Info'!$B$6</f>
        <v>Overall Rating: 2, 100% Occupied</v>
      </c>
      <c r="C4" s="136"/>
      <c r="D4" s="136"/>
      <c r="E4" s="136"/>
      <c r="F4" s="136"/>
      <c r="G4" s="141"/>
      <c r="H4" s="131"/>
      <c r="I4" s="131"/>
      <c r="J4" s="131"/>
      <c r="K4" s="131"/>
      <c r="L4" s="131"/>
      <c r="M4" s="131"/>
      <c r="N4" s="131"/>
      <c r="O4" s="131"/>
      <c r="P4" s="131"/>
      <c r="Q4" s="131"/>
      <c r="R4" s="131"/>
      <c r="S4" s="141"/>
      <c r="T4" s="141"/>
      <c r="AO4" s="291" t="str">
        <f>IF(PartyRoleManagementCompanyName="","Name of Operator:                                          ","Name of Operator: "&amp;PartyRoleManagementCompanyName)</f>
        <v>Name of Operator: XDEV@third LLC</v>
      </c>
    </row>
    <row r="5" spans="1:41" s="246" customFormat="1" ht="10.35" hidden="1" customHeight="1">
      <c r="B5" s="151"/>
      <c r="C5" s="136"/>
      <c r="D5" s="136"/>
      <c r="E5" s="136"/>
      <c r="F5" s="136"/>
      <c r="G5" s="141"/>
      <c r="H5" s="131"/>
      <c r="I5" s="131"/>
      <c r="J5" s="131"/>
      <c r="K5" s="131"/>
      <c r="L5" s="131"/>
      <c r="M5" s="131"/>
      <c r="N5" s="131"/>
      <c r="O5" s="131"/>
      <c r="P5" s="131"/>
      <c r="Q5" s="131"/>
      <c r="R5" s="131"/>
      <c r="S5" s="141"/>
      <c r="T5" s="141"/>
    </row>
    <row r="6" spans="1:41" s="246" customFormat="1" ht="3" customHeight="1">
      <c r="B6" s="249"/>
      <c r="C6" s="249"/>
      <c r="D6" s="249"/>
    </row>
    <row r="7" spans="1:41" s="246" customFormat="1" ht="18.75" customHeight="1">
      <c r="B7" s="567" t="s">
        <v>836</v>
      </c>
      <c r="C7" s="567"/>
      <c r="D7" s="567"/>
      <c r="E7" s="567"/>
      <c r="F7" s="567"/>
      <c r="G7" s="567"/>
      <c r="H7" s="567"/>
      <c r="I7" s="567"/>
      <c r="J7" s="567"/>
      <c r="K7" s="567"/>
      <c r="L7" s="567"/>
      <c r="M7" s="567"/>
      <c r="N7" s="567"/>
      <c r="O7" s="567"/>
      <c r="P7" s="567"/>
      <c r="Q7" s="567"/>
      <c r="R7" s="567"/>
      <c r="S7" s="567"/>
      <c r="T7" s="567"/>
      <c r="U7" s="567"/>
      <c r="V7" s="567"/>
      <c r="W7" s="567"/>
      <c r="X7" s="567"/>
      <c r="Y7" s="567"/>
      <c r="Z7" s="567"/>
      <c r="AA7" s="567"/>
      <c r="AB7" s="567"/>
      <c r="AC7" s="567"/>
      <c r="AD7" s="567"/>
      <c r="AE7" s="567"/>
      <c r="AF7" s="567"/>
      <c r="AG7" s="567"/>
      <c r="AH7" s="567"/>
      <c r="AI7" s="567"/>
      <c r="AJ7" s="567"/>
      <c r="AK7" s="567"/>
      <c r="AL7" s="567"/>
      <c r="AM7" s="567"/>
      <c r="AN7" s="567"/>
      <c r="AO7" s="567"/>
    </row>
    <row r="8" spans="1:41" s="246" customFormat="1" ht="3" customHeight="1">
      <c r="B8" s="249"/>
      <c r="C8" s="249"/>
      <c r="D8" s="249"/>
    </row>
    <row r="9" spans="1:41" s="246" customFormat="1" ht="17.25" customHeight="1">
      <c r="B9" s="312" t="s">
        <v>835</v>
      </c>
      <c r="C9" s="249"/>
      <c r="D9" s="249"/>
    </row>
    <row r="10" spans="1:41" s="246" customFormat="1" ht="28.35" customHeight="1">
      <c r="B10" s="1015" t="s">
        <v>689</v>
      </c>
      <c r="C10" s="1015"/>
      <c r="D10" s="1015"/>
      <c r="E10" s="1015"/>
      <c r="F10" s="1015"/>
      <c r="G10" s="1015"/>
      <c r="H10" s="1015"/>
      <c r="I10" s="1015"/>
      <c r="J10" s="1015"/>
      <c r="K10" s="1015"/>
      <c r="L10" s="1015"/>
      <c r="M10" s="1015"/>
      <c r="N10" s="1015"/>
      <c r="O10" s="1015"/>
      <c r="P10" s="1015"/>
      <c r="Q10" s="1015"/>
      <c r="R10" s="1015"/>
      <c r="S10" s="1015"/>
      <c r="T10" s="1015"/>
      <c r="U10" s="1015"/>
      <c r="V10" s="1015"/>
      <c r="W10" s="1015"/>
      <c r="X10" s="1015"/>
      <c r="Y10" s="1015"/>
      <c r="Z10" s="1015"/>
      <c r="AA10" s="1015"/>
      <c r="AB10" s="1015"/>
      <c r="AC10" s="1015"/>
      <c r="AD10" s="1015"/>
      <c r="AE10" s="1015"/>
      <c r="AF10" s="1015"/>
      <c r="AG10" s="1015"/>
      <c r="AH10" s="1015"/>
      <c r="AI10" s="1015"/>
      <c r="AJ10" s="1015"/>
      <c r="AK10" s="1015"/>
      <c r="AL10" s="1015"/>
      <c r="AM10" s="1015"/>
      <c r="AN10" s="1015"/>
      <c r="AO10" s="1015"/>
    </row>
    <row r="11" spans="1:41" s="246" customFormat="1" ht="3" customHeight="1">
      <c r="B11" s="274"/>
      <c r="C11" s="275"/>
      <c r="D11" s="275"/>
      <c r="E11" s="275"/>
      <c r="F11" s="275"/>
      <c r="G11" s="275"/>
      <c r="H11" s="275"/>
      <c r="I11" s="275"/>
      <c r="J11" s="275"/>
      <c r="K11" s="275"/>
      <c r="L11" s="275"/>
      <c r="M11" s="275"/>
      <c r="N11" s="275"/>
      <c r="O11" s="276"/>
      <c r="P11" s="276"/>
      <c r="Q11" s="276"/>
      <c r="R11" s="277"/>
      <c r="S11" s="277"/>
      <c r="T11" s="277"/>
      <c r="U11" s="278"/>
      <c r="V11" s="278"/>
      <c r="W11" s="278"/>
      <c r="X11" s="278"/>
      <c r="Y11" s="278"/>
      <c r="Z11" s="278"/>
      <c r="AA11" s="278"/>
      <c r="AB11" s="278"/>
      <c r="AC11" s="278"/>
      <c r="AD11" s="278"/>
      <c r="AE11" s="278"/>
      <c r="AF11" s="278"/>
      <c r="AG11" s="278"/>
      <c r="AH11" s="278"/>
      <c r="AI11" s="278"/>
      <c r="AJ11" s="278"/>
    </row>
    <row r="12" spans="1:41" s="246" customFormat="1" ht="17.25" customHeight="1">
      <c r="A12" s="247"/>
      <c r="B12" s="283" t="s">
        <v>803</v>
      </c>
      <c r="C12" s="269"/>
      <c r="D12" s="269"/>
      <c r="E12" s="269"/>
      <c r="F12" s="269"/>
      <c r="G12" s="269"/>
      <c r="H12" s="269"/>
      <c r="I12" s="269"/>
      <c r="J12" s="269"/>
      <c r="K12" s="269"/>
      <c r="L12" s="269"/>
      <c r="M12" s="269"/>
      <c r="N12" s="269"/>
      <c r="O12" s="269"/>
      <c r="P12" s="269"/>
      <c r="Q12" s="269"/>
      <c r="R12" s="247"/>
      <c r="S12" s="247"/>
      <c r="T12" s="247"/>
      <c r="U12" s="247"/>
      <c r="V12" s="247"/>
      <c r="W12" s="247"/>
      <c r="X12" s="247"/>
      <c r="Y12" s="247"/>
      <c r="Z12" s="247"/>
      <c r="AA12" s="247"/>
      <c r="AB12" s="247"/>
      <c r="AC12" s="247"/>
      <c r="AD12" s="247"/>
      <c r="AE12" s="247"/>
      <c r="AF12" s="247"/>
      <c r="AG12" s="247"/>
      <c r="AH12" s="247"/>
      <c r="AI12" s="247"/>
      <c r="AJ12" s="247"/>
      <c r="AK12" s="247"/>
      <c r="AL12" s="247"/>
    </row>
    <row r="13" spans="1:41" s="246" customFormat="1" ht="13.5" customHeight="1">
      <c r="A13" s="247"/>
      <c r="B13" s="367" t="s">
        <v>804</v>
      </c>
      <c r="D13" s="289"/>
      <c r="E13" s="289"/>
      <c r="F13" s="289"/>
      <c r="G13" s="289"/>
      <c r="H13" s="289"/>
      <c r="I13" s="289"/>
      <c r="J13" s="289"/>
      <c r="K13" s="289"/>
      <c r="L13" s="289"/>
      <c r="M13" s="289"/>
      <c r="N13" s="289"/>
      <c r="O13" s="289"/>
      <c r="P13" s="289"/>
      <c r="Q13" s="289"/>
      <c r="R13" s="289"/>
      <c r="S13" s="289"/>
      <c r="T13" s="289"/>
      <c r="U13" s="289"/>
      <c r="V13" s="289"/>
      <c r="W13" s="289"/>
      <c r="X13" s="289"/>
      <c r="Y13" s="289"/>
      <c r="Z13" s="289"/>
      <c r="AA13" s="289"/>
      <c r="AB13" s="289"/>
      <c r="AC13" s="289"/>
      <c r="AD13" s="289"/>
      <c r="AE13" s="289"/>
      <c r="AF13" s="289"/>
      <c r="AG13" s="289"/>
      <c r="AH13" s="289"/>
      <c r="AI13" s="289"/>
      <c r="AJ13" s="289"/>
      <c r="AK13" s="247"/>
      <c r="AL13" s="247"/>
    </row>
    <row r="14" spans="1:41" s="246" customFormat="1" ht="3" customHeight="1">
      <c r="A14" s="247"/>
      <c r="B14" s="271"/>
      <c r="C14" s="270"/>
      <c r="D14" s="270"/>
      <c r="E14" s="272"/>
      <c r="F14" s="247"/>
      <c r="G14" s="247"/>
      <c r="H14" s="247"/>
      <c r="I14" s="247"/>
      <c r="J14" s="247"/>
      <c r="K14" s="247"/>
      <c r="L14" s="247"/>
      <c r="M14" s="247"/>
      <c r="N14" s="247"/>
      <c r="O14" s="247"/>
      <c r="P14" s="247"/>
      <c r="Q14" s="247"/>
      <c r="R14" s="247"/>
      <c r="S14" s="247"/>
      <c r="T14" s="247"/>
      <c r="U14" s="247"/>
      <c r="V14" s="247"/>
      <c r="W14" s="247"/>
      <c r="X14" s="247"/>
      <c r="Y14" s="247"/>
      <c r="Z14" s="247"/>
      <c r="AA14" s="247"/>
      <c r="AB14" s="247"/>
      <c r="AC14" s="247"/>
      <c r="AD14" s="247"/>
      <c r="AE14" s="247"/>
      <c r="AF14" s="247"/>
      <c r="AG14" s="247"/>
      <c r="AH14" s="247"/>
      <c r="AI14" s="247"/>
      <c r="AJ14" s="247"/>
      <c r="AK14" s="247"/>
      <c r="AL14" s="247"/>
    </row>
    <row r="15" spans="1:41" s="246" customFormat="1" ht="14.25" customHeight="1">
      <c r="A15" s="247"/>
      <c r="B15" s="247" t="s">
        <v>798</v>
      </c>
      <c r="D15" s="247"/>
      <c r="E15" s="272"/>
      <c r="F15" s="247"/>
      <c r="G15" s="247"/>
      <c r="H15" s="247"/>
      <c r="I15" s="247"/>
      <c r="J15" s="1020"/>
      <c r="K15" s="1021"/>
      <c r="L15" s="1021"/>
      <c r="M15" s="1021"/>
      <c r="N15" s="1021"/>
      <c r="O15" s="1022"/>
      <c r="P15" s="247"/>
      <c r="Q15" s="247" t="s">
        <v>282</v>
      </c>
      <c r="R15" s="247"/>
      <c r="T15" s="247"/>
      <c r="U15" s="247"/>
      <c r="V15" s="247"/>
      <c r="W15" s="247"/>
      <c r="X15" s="247"/>
      <c r="Y15" s="247"/>
      <c r="Z15" s="247"/>
      <c r="AA15" s="247"/>
      <c r="AB15" s="247"/>
      <c r="AC15" s="247"/>
      <c r="AD15" s="247"/>
      <c r="AE15" s="247"/>
      <c r="AF15" s="247"/>
      <c r="AG15" s="247"/>
      <c r="AH15" s="247"/>
      <c r="AI15" s="247"/>
      <c r="AJ15" s="247"/>
      <c r="AK15" s="247"/>
      <c r="AL15" s="247"/>
    </row>
    <row r="16" spans="1:41" s="246" customFormat="1" ht="15" customHeight="1">
      <c r="A16" s="247"/>
      <c r="B16" s="247" t="s">
        <v>281</v>
      </c>
      <c r="D16" s="247"/>
      <c r="E16" s="272"/>
      <c r="F16" s="247"/>
      <c r="G16" s="247"/>
      <c r="H16" s="247"/>
      <c r="I16" s="247"/>
      <c r="J16" s="1020"/>
      <c r="K16" s="1021"/>
      <c r="L16" s="1021"/>
      <c r="M16" s="1021"/>
      <c r="N16" s="1021"/>
      <c r="O16" s="1022"/>
      <c r="P16" s="247"/>
      <c r="Q16" s="1026"/>
      <c r="R16" s="1027"/>
      <c r="S16" s="1027"/>
      <c r="T16" s="1027"/>
      <c r="U16" s="1027"/>
      <c r="V16" s="1027"/>
      <c r="W16" s="1027"/>
      <c r="X16" s="1027"/>
      <c r="Y16" s="1027"/>
      <c r="Z16" s="1027"/>
      <c r="AA16" s="1027"/>
      <c r="AB16" s="1027"/>
      <c r="AC16" s="1027"/>
      <c r="AD16" s="1027"/>
      <c r="AE16" s="1027"/>
      <c r="AF16" s="1027"/>
      <c r="AG16" s="1027"/>
      <c r="AH16" s="1027"/>
      <c r="AI16" s="1027"/>
      <c r="AJ16" s="1027"/>
      <c r="AK16" s="1027"/>
      <c r="AL16" s="1027"/>
      <c r="AM16" s="1027"/>
      <c r="AN16" s="1027"/>
      <c r="AO16" s="1028"/>
    </row>
    <row r="17" spans="1:45" s="246" customFormat="1" ht="15" customHeight="1">
      <c r="A17" s="247"/>
      <c r="B17" s="247" t="s">
        <v>799</v>
      </c>
      <c r="D17" s="247"/>
      <c r="E17" s="272"/>
      <c r="F17" s="247"/>
      <c r="G17" s="247"/>
      <c r="H17" s="247"/>
      <c r="I17" s="247"/>
      <c r="J17" s="1023"/>
      <c r="K17" s="1024"/>
      <c r="L17" s="1024"/>
      <c r="M17" s="1024"/>
      <c r="N17" s="1024"/>
      <c r="O17" s="1025"/>
      <c r="P17" s="247"/>
      <c r="Q17" s="1029"/>
      <c r="R17" s="1030"/>
      <c r="S17" s="1030"/>
      <c r="T17" s="1030"/>
      <c r="U17" s="1030"/>
      <c r="V17" s="1030"/>
      <c r="W17" s="1030"/>
      <c r="X17" s="1030"/>
      <c r="Y17" s="1030"/>
      <c r="Z17" s="1030"/>
      <c r="AA17" s="1030"/>
      <c r="AB17" s="1030"/>
      <c r="AC17" s="1030"/>
      <c r="AD17" s="1030"/>
      <c r="AE17" s="1030"/>
      <c r="AF17" s="1030"/>
      <c r="AG17" s="1030"/>
      <c r="AH17" s="1030"/>
      <c r="AI17" s="1030"/>
      <c r="AJ17" s="1030"/>
      <c r="AK17" s="1030"/>
      <c r="AL17" s="1030"/>
      <c r="AM17" s="1030"/>
      <c r="AN17" s="1030"/>
      <c r="AO17" s="1031"/>
    </row>
    <row r="18" spans="1:45" s="246" customFormat="1" ht="15" customHeight="1">
      <c r="A18" s="247"/>
      <c r="B18" s="247" t="s">
        <v>800</v>
      </c>
      <c r="D18" s="247"/>
      <c r="E18" s="272"/>
      <c r="F18" s="247"/>
      <c r="G18" s="247"/>
      <c r="H18" s="247"/>
      <c r="I18" s="247"/>
      <c r="J18" s="1020"/>
      <c r="K18" s="1021"/>
      <c r="L18" s="1021"/>
      <c r="M18" s="1021"/>
      <c r="N18" s="1021"/>
      <c r="O18" s="1022"/>
      <c r="P18" s="247"/>
      <c r="Q18" s="1032"/>
      <c r="R18" s="1033"/>
      <c r="S18" s="1033"/>
      <c r="T18" s="1033"/>
      <c r="U18" s="1033"/>
      <c r="V18" s="1033"/>
      <c r="W18" s="1033"/>
      <c r="X18" s="1033"/>
      <c r="Y18" s="1033"/>
      <c r="Z18" s="1033"/>
      <c r="AA18" s="1033"/>
      <c r="AB18" s="1033"/>
      <c r="AC18" s="1033"/>
      <c r="AD18" s="1033"/>
      <c r="AE18" s="1033"/>
      <c r="AF18" s="1033"/>
      <c r="AG18" s="1033"/>
      <c r="AH18" s="1033"/>
      <c r="AI18" s="1033"/>
      <c r="AJ18" s="1033"/>
      <c r="AK18" s="1033"/>
      <c r="AL18" s="1033"/>
      <c r="AM18" s="1033"/>
      <c r="AN18" s="1033"/>
      <c r="AO18" s="1034"/>
    </row>
    <row r="19" spans="1:45" s="246" customFormat="1" ht="6" customHeight="1">
      <c r="A19" s="247"/>
      <c r="B19" s="269"/>
      <c r="C19" s="269"/>
      <c r="D19" s="269"/>
      <c r="E19" s="269"/>
      <c r="F19" s="269"/>
      <c r="G19" s="269"/>
      <c r="H19" s="269"/>
      <c r="I19" s="269"/>
      <c r="J19" s="269"/>
      <c r="K19" s="269"/>
      <c r="L19" s="269"/>
      <c r="M19" s="269"/>
      <c r="N19" s="269"/>
      <c r="O19" s="273"/>
      <c r="P19" s="273"/>
      <c r="Q19" s="273"/>
      <c r="R19" s="247"/>
      <c r="S19" s="247"/>
      <c r="T19" s="247"/>
      <c r="U19" s="247"/>
      <c r="V19" s="247"/>
      <c r="W19" s="247"/>
      <c r="X19" s="247"/>
      <c r="Y19" s="247"/>
      <c r="Z19" s="247"/>
      <c r="AA19" s="247"/>
      <c r="AB19" s="247"/>
      <c r="AC19" s="247"/>
      <c r="AD19" s="247"/>
      <c r="AE19" s="247"/>
      <c r="AF19" s="247"/>
      <c r="AG19" s="247"/>
      <c r="AH19" s="247"/>
      <c r="AI19" s="247"/>
      <c r="AJ19" s="247"/>
      <c r="AK19" s="247"/>
      <c r="AL19" s="247"/>
    </row>
    <row r="20" spans="1:45" s="246" customFormat="1" ht="17.25" customHeight="1">
      <c r="A20" s="247"/>
      <c r="B20" s="283" t="s">
        <v>801</v>
      </c>
      <c r="C20" s="269"/>
      <c r="D20" s="269"/>
      <c r="E20" s="269"/>
      <c r="F20" s="269"/>
      <c r="G20" s="269"/>
      <c r="H20" s="269"/>
      <c r="I20" s="269"/>
      <c r="J20" s="269"/>
      <c r="K20" s="269"/>
      <c r="L20" s="269"/>
      <c r="M20" s="269"/>
      <c r="N20" s="269"/>
      <c r="O20" s="269"/>
      <c r="P20" s="269"/>
      <c r="Q20" s="269"/>
      <c r="R20" s="247"/>
      <c r="S20" s="247"/>
      <c r="T20" s="247"/>
      <c r="U20" s="247"/>
      <c r="V20" s="247"/>
      <c r="W20" s="247"/>
      <c r="X20" s="247"/>
      <c r="Y20" s="247"/>
      <c r="Z20" s="247"/>
      <c r="AA20" s="247"/>
      <c r="AB20" s="247"/>
      <c r="AC20" s="247"/>
      <c r="AD20" s="247"/>
      <c r="AE20" s="247"/>
      <c r="AF20" s="247"/>
      <c r="AG20" s="247"/>
      <c r="AH20" s="247"/>
      <c r="AI20" s="247"/>
      <c r="AJ20" s="247"/>
      <c r="AK20" s="247"/>
      <c r="AL20" s="247"/>
    </row>
    <row r="21" spans="1:45" s="246" customFormat="1" ht="13.5" customHeight="1">
      <c r="A21" s="247"/>
      <c r="B21" s="1035" t="s">
        <v>802</v>
      </c>
      <c r="C21" s="1035"/>
      <c r="D21" s="1035"/>
      <c r="E21" s="1035"/>
      <c r="F21" s="1035"/>
      <c r="G21" s="1035"/>
      <c r="H21" s="1035"/>
      <c r="I21" s="1035"/>
      <c r="J21" s="1035"/>
      <c r="K21" s="1035"/>
      <c r="L21" s="1035"/>
      <c r="M21" s="1035"/>
      <c r="N21" s="1035"/>
      <c r="O21" s="1035"/>
      <c r="P21" s="1035"/>
      <c r="Q21" s="1035"/>
      <c r="R21" s="1035"/>
      <c r="S21" s="1035"/>
      <c r="T21" s="1035"/>
      <c r="U21" s="1035"/>
      <c r="V21" s="1035"/>
      <c r="W21" s="1035"/>
      <c r="X21" s="1035"/>
      <c r="Y21" s="1035"/>
      <c r="Z21" s="1035"/>
      <c r="AA21" s="1035"/>
      <c r="AB21" s="1035"/>
      <c r="AC21" s="1035"/>
      <c r="AD21" s="1035"/>
      <c r="AE21" s="1035"/>
      <c r="AF21" s="1035"/>
      <c r="AG21" s="1035"/>
      <c r="AH21" s="1035"/>
      <c r="AI21" s="1035"/>
      <c r="AJ21" s="1035"/>
      <c r="AK21" s="1035"/>
      <c r="AL21" s="1035"/>
      <c r="AM21" s="1035"/>
      <c r="AN21" s="1035"/>
      <c r="AO21" s="287"/>
    </row>
    <row r="22" spans="1:45" s="246" customFormat="1" ht="13.5" customHeight="1">
      <c r="A22" s="247"/>
      <c r="B22" s="1035"/>
      <c r="C22" s="1035"/>
      <c r="D22" s="1035"/>
      <c r="E22" s="1035"/>
      <c r="F22" s="1035"/>
      <c r="G22" s="1035"/>
      <c r="H22" s="1035"/>
      <c r="I22" s="1035"/>
      <c r="J22" s="1035"/>
      <c r="K22" s="1035"/>
      <c r="L22" s="1035"/>
      <c r="M22" s="1035"/>
      <c r="N22" s="1035"/>
      <c r="O22" s="1035"/>
      <c r="P22" s="1035"/>
      <c r="Q22" s="1035"/>
      <c r="R22" s="1035"/>
      <c r="S22" s="1035"/>
      <c r="T22" s="1035"/>
      <c r="U22" s="1035"/>
      <c r="V22" s="1035"/>
      <c r="W22" s="1035"/>
      <c r="X22" s="1035"/>
      <c r="Y22" s="1035"/>
      <c r="Z22" s="1035"/>
      <c r="AA22" s="1035"/>
      <c r="AB22" s="1035"/>
      <c r="AC22" s="1035"/>
      <c r="AD22" s="1035"/>
      <c r="AE22" s="1035"/>
      <c r="AF22" s="1035"/>
      <c r="AG22" s="1035"/>
      <c r="AH22" s="1035"/>
      <c r="AI22" s="1035"/>
      <c r="AJ22" s="1035"/>
      <c r="AK22" s="1035"/>
      <c r="AL22" s="1035"/>
      <c r="AM22" s="1035"/>
      <c r="AN22" s="1035"/>
      <c r="AO22" s="287"/>
    </row>
    <row r="23" spans="1:45" s="246" customFormat="1" ht="3" customHeight="1">
      <c r="A23" s="247"/>
      <c r="B23" s="271"/>
      <c r="C23" s="270"/>
      <c r="D23" s="270"/>
      <c r="E23" s="272"/>
      <c r="F23" s="247"/>
      <c r="G23" s="247"/>
      <c r="H23" s="247"/>
      <c r="I23" s="247"/>
      <c r="J23" s="247"/>
      <c r="K23" s="247"/>
      <c r="L23" s="247"/>
      <c r="M23" s="247"/>
      <c r="N23" s="247"/>
      <c r="O23" s="247"/>
      <c r="P23" s="247"/>
      <c r="Q23" s="247"/>
      <c r="R23" s="247"/>
      <c r="S23" s="247"/>
      <c r="T23" s="247"/>
      <c r="U23" s="247"/>
      <c r="V23" s="247"/>
      <c r="W23" s="247"/>
      <c r="X23" s="247"/>
      <c r="Y23" s="247"/>
      <c r="Z23" s="247"/>
      <c r="AA23" s="247"/>
      <c r="AB23" s="247"/>
      <c r="AC23" s="247"/>
      <c r="AD23" s="247"/>
      <c r="AE23" s="247"/>
      <c r="AF23" s="247"/>
      <c r="AG23" s="247"/>
      <c r="AH23" s="247"/>
      <c r="AI23" s="247"/>
      <c r="AJ23" s="247"/>
      <c r="AK23" s="247"/>
      <c r="AL23" s="247"/>
    </row>
    <row r="24" spans="1:45" s="246" customFormat="1" ht="14.25" customHeight="1">
      <c r="A24" s="247"/>
      <c r="B24" s="247" t="s">
        <v>798</v>
      </c>
      <c r="D24" s="247"/>
      <c r="E24" s="272"/>
      <c r="F24" s="247"/>
      <c r="G24" s="247"/>
      <c r="H24" s="247"/>
      <c r="I24" s="247"/>
      <c r="J24" s="1020"/>
      <c r="K24" s="1021"/>
      <c r="L24" s="1021"/>
      <c r="M24" s="1021"/>
      <c r="N24" s="1021"/>
      <c r="O24" s="1022"/>
      <c r="P24" s="247"/>
      <c r="Q24" s="247" t="s">
        <v>282</v>
      </c>
      <c r="R24" s="247"/>
      <c r="T24" s="247"/>
      <c r="U24" s="247"/>
      <c r="V24" s="247"/>
      <c r="W24" s="247"/>
      <c r="X24" s="247"/>
      <c r="Y24" s="247"/>
      <c r="Z24" s="247"/>
      <c r="AA24" s="247"/>
      <c r="AB24" s="247"/>
      <c r="AC24" s="247"/>
      <c r="AD24" s="247"/>
      <c r="AE24" s="247"/>
      <c r="AF24" s="247"/>
      <c r="AG24" s="247"/>
      <c r="AH24" s="247"/>
      <c r="AI24" s="247"/>
      <c r="AJ24" s="247"/>
      <c r="AK24" s="247"/>
      <c r="AL24" s="247"/>
    </row>
    <row r="25" spans="1:45" s="246" customFormat="1" ht="15" customHeight="1">
      <c r="A25" s="247"/>
      <c r="B25" s="247" t="s">
        <v>281</v>
      </c>
      <c r="D25" s="247"/>
      <c r="E25" s="272"/>
      <c r="F25" s="247"/>
      <c r="G25" s="247"/>
      <c r="H25" s="247"/>
      <c r="I25" s="247"/>
      <c r="J25" s="1020"/>
      <c r="K25" s="1021"/>
      <c r="L25" s="1021"/>
      <c r="M25" s="1021"/>
      <c r="N25" s="1021"/>
      <c r="O25" s="1022"/>
      <c r="P25" s="247"/>
      <c r="Q25" s="1026"/>
      <c r="R25" s="1027"/>
      <c r="S25" s="1027"/>
      <c r="T25" s="1027"/>
      <c r="U25" s="1027"/>
      <c r="V25" s="1027"/>
      <c r="W25" s="1027"/>
      <c r="X25" s="1027"/>
      <c r="Y25" s="1027"/>
      <c r="Z25" s="1027"/>
      <c r="AA25" s="1027"/>
      <c r="AB25" s="1027"/>
      <c r="AC25" s="1027"/>
      <c r="AD25" s="1027"/>
      <c r="AE25" s="1027"/>
      <c r="AF25" s="1027"/>
      <c r="AG25" s="1027"/>
      <c r="AH25" s="1027"/>
      <c r="AI25" s="1027"/>
      <c r="AJ25" s="1027"/>
      <c r="AK25" s="1027"/>
      <c r="AL25" s="1027"/>
      <c r="AM25" s="1027"/>
      <c r="AN25" s="1027"/>
      <c r="AO25" s="1028"/>
    </row>
    <row r="26" spans="1:45" s="246" customFormat="1" ht="15" customHeight="1">
      <c r="A26" s="247"/>
      <c r="B26" s="247" t="s">
        <v>799</v>
      </c>
      <c r="D26" s="247"/>
      <c r="E26" s="272"/>
      <c r="F26" s="247"/>
      <c r="G26" s="247"/>
      <c r="H26" s="247"/>
      <c r="I26" s="247"/>
      <c r="J26" s="1023"/>
      <c r="K26" s="1024"/>
      <c r="L26" s="1024"/>
      <c r="M26" s="1024"/>
      <c r="N26" s="1024"/>
      <c r="O26" s="1025"/>
      <c r="P26" s="247"/>
      <c r="Q26" s="1029"/>
      <c r="R26" s="1030"/>
      <c r="S26" s="1030"/>
      <c r="T26" s="1030"/>
      <c r="U26" s="1030"/>
      <c r="V26" s="1030"/>
      <c r="W26" s="1030"/>
      <c r="X26" s="1030"/>
      <c r="Y26" s="1030"/>
      <c r="Z26" s="1030"/>
      <c r="AA26" s="1030"/>
      <c r="AB26" s="1030"/>
      <c r="AC26" s="1030"/>
      <c r="AD26" s="1030"/>
      <c r="AE26" s="1030"/>
      <c r="AF26" s="1030"/>
      <c r="AG26" s="1030"/>
      <c r="AH26" s="1030"/>
      <c r="AI26" s="1030"/>
      <c r="AJ26" s="1030"/>
      <c r="AK26" s="1030"/>
      <c r="AL26" s="1030"/>
      <c r="AM26" s="1030"/>
      <c r="AN26" s="1030"/>
      <c r="AO26" s="1031"/>
    </row>
    <row r="27" spans="1:45" s="246" customFormat="1" ht="15" customHeight="1">
      <c r="A27" s="247"/>
      <c r="B27" s="247" t="s">
        <v>800</v>
      </c>
      <c r="D27" s="247"/>
      <c r="E27" s="272"/>
      <c r="F27" s="247"/>
      <c r="G27" s="247"/>
      <c r="H27" s="247"/>
      <c r="I27" s="247"/>
      <c r="J27" s="1020"/>
      <c r="K27" s="1021"/>
      <c r="L27" s="1021"/>
      <c r="M27" s="1021"/>
      <c r="N27" s="1021"/>
      <c r="O27" s="1022"/>
      <c r="P27" s="247"/>
      <c r="Q27" s="1032"/>
      <c r="R27" s="1033"/>
      <c r="S27" s="1033"/>
      <c r="T27" s="1033"/>
      <c r="U27" s="1033"/>
      <c r="V27" s="1033"/>
      <c r="W27" s="1033"/>
      <c r="X27" s="1033"/>
      <c r="Y27" s="1033"/>
      <c r="Z27" s="1033"/>
      <c r="AA27" s="1033"/>
      <c r="AB27" s="1033"/>
      <c r="AC27" s="1033"/>
      <c r="AD27" s="1033"/>
      <c r="AE27" s="1033"/>
      <c r="AF27" s="1033"/>
      <c r="AG27" s="1033"/>
      <c r="AH27" s="1033"/>
      <c r="AI27" s="1033"/>
      <c r="AJ27" s="1033"/>
      <c r="AK27" s="1033"/>
      <c r="AL27" s="1033"/>
      <c r="AM27" s="1033"/>
      <c r="AN27" s="1033"/>
      <c r="AO27" s="1034"/>
    </row>
    <row r="28" spans="1:45" s="246" customFormat="1" ht="6" customHeight="1">
      <c r="A28" s="247"/>
      <c r="B28" s="269"/>
      <c r="C28" s="269"/>
      <c r="D28" s="269"/>
      <c r="E28" s="269"/>
      <c r="F28" s="269"/>
      <c r="G28" s="269"/>
      <c r="H28" s="269"/>
      <c r="I28" s="269"/>
      <c r="J28" s="269"/>
      <c r="K28" s="269"/>
      <c r="L28" s="269"/>
      <c r="M28" s="269"/>
      <c r="N28" s="269"/>
      <c r="O28" s="269"/>
      <c r="P28" s="269"/>
      <c r="Q28" s="269"/>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row>
    <row r="29" spans="1:45" s="246" customFormat="1" ht="17.25" customHeight="1">
      <c r="A29" s="247"/>
      <c r="B29" s="283" t="s">
        <v>828</v>
      </c>
      <c r="C29" s="269"/>
      <c r="D29" s="269"/>
      <c r="E29" s="269"/>
      <c r="F29" s="269"/>
      <c r="G29" s="269"/>
      <c r="H29" s="269"/>
      <c r="I29" s="269"/>
      <c r="J29" s="269"/>
      <c r="K29" s="269"/>
      <c r="L29" s="269"/>
      <c r="M29" s="269"/>
      <c r="N29" s="269"/>
      <c r="O29" s="269"/>
      <c r="P29" s="269"/>
      <c r="Q29" s="269"/>
      <c r="R29" s="247"/>
      <c r="S29" s="247"/>
      <c r="T29" s="247"/>
      <c r="U29" s="247"/>
      <c r="V29" s="247"/>
      <c r="W29" s="247"/>
      <c r="X29" s="247"/>
      <c r="Y29" s="247"/>
      <c r="Z29" s="247"/>
      <c r="AA29" s="247"/>
      <c r="AB29" s="247"/>
      <c r="AC29" s="247"/>
      <c r="AD29" s="247"/>
      <c r="AE29" s="247"/>
      <c r="AF29" s="247"/>
      <c r="AG29" s="247"/>
      <c r="AH29" s="247"/>
      <c r="AI29" s="247"/>
      <c r="AJ29" s="247"/>
      <c r="AK29" s="247"/>
      <c r="AL29" s="247"/>
    </row>
    <row r="30" spans="1:45" s="246" customFormat="1" ht="13.5" customHeight="1">
      <c r="A30" s="247"/>
      <c r="B30" s="1035" t="s">
        <v>797</v>
      </c>
      <c r="C30" s="1035"/>
      <c r="D30" s="1035"/>
      <c r="E30" s="1035"/>
      <c r="F30" s="1035"/>
      <c r="G30" s="1035"/>
      <c r="H30" s="1035"/>
      <c r="I30" s="1035"/>
      <c r="J30" s="1035"/>
      <c r="K30" s="1035"/>
      <c r="L30" s="1035"/>
      <c r="M30" s="1035"/>
      <c r="N30" s="1035"/>
      <c r="O30" s="1035"/>
      <c r="P30" s="1035"/>
      <c r="Q30" s="1035"/>
      <c r="R30" s="1035"/>
      <c r="S30" s="1035"/>
      <c r="T30" s="1035"/>
      <c r="U30" s="1035"/>
      <c r="V30" s="1035"/>
      <c r="W30" s="1035"/>
      <c r="X30" s="1035"/>
      <c r="Y30" s="1035"/>
      <c r="Z30" s="1035"/>
      <c r="AA30" s="1035"/>
      <c r="AB30" s="1035"/>
      <c r="AC30" s="1035"/>
      <c r="AD30" s="1035"/>
      <c r="AE30" s="1035"/>
      <c r="AF30" s="1035"/>
      <c r="AG30" s="1035"/>
      <c r="AH30" s="1035"/>
      <c r="AI30" s="1035"/>
      <c r="AJ30" s="1035"/>
      <c r="AK30" s="1035"/>
      <c r="AL30" s="1035"/>
      <c r="AM30" s="1035"/>
      <c r="AN30" s="1035"/>
      <c r="AO30" s="1035"/>
      <c r="AP30" s="247"/>
      <c r="AQ30" s="247"/>
      <c r="AR30" s="247"/>
      <c r="AS30" s="247"/>
    </row>
    <row r="31" spans="1:45" s="246" customFormat="1" ht="13.5" customHeight="1">
      <c r="A31" s="247"/>
      <c r="B31" s="1035"/>
      <c r="C31" s="1035"/>
      <c r="D31" s="1035"/>
      <c r="E31" s="1035"/>
      <c r="F31" s="1035"/>
      <c r="G31" s="1035"/>
      <c r="H31" s="1035"/>
      <c r="I31" s="1035"/>
      <c r="J31" s="1035"/>
      <c r="K31" s="1035"/>
      <c r="L31" s="1035"/>
      <c r="M31" s="1035"/>
      <c r="N31" s="1035"/>
      <c r="O31" s="1035"/>
      <c r="P31" s="1035"/>
      <c r="Q31" s="1035"/>
      <c r="R31" s="1035"/>
      <c r="S31" s="1035"/>
      <c r="T31" s="1035"/>
      <c r="U31" s="1035"/>
      <c r="V31" s="1035"/>
      <c r="W31" s="1035"/>
      <c r="X31" s="1035"/>
      <c r="Y31" s="1035"/>
      <c r="Z31" s="1035"/>
      <c r="AA31" s="1035"/>
      <c r="AB31" s="1035"/>
      <c r="AC31" s="1035"/>
      <c r="AD31" s="1035"/>
      <c r="AE31" s="1035"/>
      <c r="AF31" s="1035"/>
      <c r="AG31" s="1035"/>
      <c r="AH31" s="1035"/>
      <c r="AI31" s="1035"/>
      <c r="AJ31" s="1035"/>
      <c r="AK31" s="1035"/>
      <c r="AL31" s="1035"/>
      <c r="AM31" s="1035"/>
      <c r="AN31" s="1035"/>
      <c r="AO31" s="1035"/>
      <c r="AP31" s="247"/>
      <c r="AQ31" s="247"/>
      <c r="AR31" s="247"/>
      <c r="AS31" s="247"/>
    </row>
    <row r="32" spans="1:45" s="246" customFormat="1" ht="3" customHeight="1">
      <c r="A32" s="247"/>
      <c r="B32" s="271"/>
      <c r="C32" s="270"/>
      <c r="D32" s="270"/>
      <c r="E32" s="272"/>
      <c r="F32" s="247"/>
      <c r="G32" s="247"/>
      <c r="H32" s="247"/>
      <c r="I32" s="247"/>
      <c r="J32" s="247"/>
      <c r="K32" s="247"/>
      <c r="L32" s="247"/>
      <c r="M32" s="247"/>
      <c r="N32" s="247"/>
      <c r="O32" s="247"/>
      <c r="P32" s="247"/>
      <c r="Q32" s="247"/>
      <c r="R32" s="247"/>
      <c r="S32" s="247"/>
      <c r="T32" s="247"/>
      <c r="U32" s="247"/>
      <c r="V32" s="247"/>
      <c r="W32" s="247"/>
      <c r="X32" s="247"/>
      <c r="Y32" s="247"/>
      <c r="Z32" s="247"/>
      <c r="AA32" s="247"/>
      <c r="AB32" s="247"/>
      <c r="AC32" s="247"/>
      <c r="AD32" s="247"/>
      <c r="AE32" s="247"/>
      <c r="AF32" s="247"/>
      <c r="AG32" s="247"/>
      <c r="AH32" s="247"/>
      <c r="AI32" s="247"/>
      <c r="AJ32" s="247"/>
      <c r="AK32" s="247"/>
      <c r="AL32" s="247"/>
      <c r="AM32" s="247"/>
      <c r="AN32" s="247"/>
      <c r="AO32" s="247"/>
      <c r="AP32" s="247"/>
      <c r="AQ32" s="247"/>
      <c r="AR32" s="247"/>
      <c r="AS32" s="247"/>
    </row>
    <row r="33" spans="1:45" s="246" customFormat="1" ht="14.25" customHeight="1">
      <c r="A33" s="247"/>
      <c r="B33" s="247" t="s">
        <v>798</v>
      </c>
      <c r="D33" s="247"/>
      <c r="E33" s="272"/>
      <c r="F33" s="247"/>
      <c r="G33" s="247"/>
      <c r="H33" s="247"/>
      <c r="I33" s="247"/>
      <c r="J33" s="1020"/>
      <c r="K33" s="1021"/>
      <c r="L33" s="1021"/>
      <c r="M33" s="1021"/>
      <c r="N33" s="1021"/>
      <c r="O33" s="1022"/>
      <c r="P33" s="247"/>
      <c r="Q33" s="247" t="s">
        <v>282</v>
      </c>
      <c r="R33" s="247"/>
      <c r="T33" s="247"/>
      <c r="U33" s="247"/>
      <c r="V33" s="247"/>
      <c r="W33" s="247"/>
      <c r="X33" s="247"/>
      <c r="Y33" s="247"/>
      <c r="Z33" s="247"/>
      <c r="AA33" s="247"/>
      <c r="AB33" s="247"/>
      <c r="AC33" s="247"/>
      <c r="AD33" s="247"/>
      <c r="AE33" s="247"/>
      <c r="AF33" s="247"/>
      <c r="AG33" s="247"/>
      <c r="AH33" s="247"/>
      <c r="AI33" s="247"/>
      <c r="AJ33" s="247"/>
      <c r="AK33" s="247"/>
      <c r="AL33" s="247"/>
      <c r="AM33" s="247"/>
      <c r="AN33" s="247"/>
      <c r="AO33" s="247"/>
      <c r="AP33" s="247"/>
      <c r="AQ33" s="247"/>
      <c r="AR33" s="247"/>
      <c r="AS33" s="247"/>
    </row>
    <row r="34" spans="1:45" s="246" customFormat="1" ht="15" customHeight="1">
      <c r="A34" s="247"/>
      <c r="B34" s="247" t="s">
        <v>281</v>
      </c>
      <c r="D34" s="247"/>
      <c r="E34" s="272"/>
      <c r="F34" s="247"/>
      <c r="G34" s="247"/>
      <c r="H34" s="247"/>
      <c r="I34" s="247"/>
      <c r="J34" s="1020"/>
      <c r="K34" s="1021"/>
      <c r="L34" s="1021"/>
      <c r="M34" s="1021"/>
      <c r="N34" s="1021"/>
      <c r="O34" s="1022"/>
      <c r="P34" s="247"/>
      <c r="Q34" s="1026"/>
      <c r="R34" s="1027"/>
      <c r="S34" s="1027"/>
      <c r="T34" s="1027"/>
      <c r="U34" s="1027"/>
      <c r="V34" s="1027"/>
      <c r="W34" s="1027"/>
      <c r="X34" s="1027"/>
      <c r="Y34" s="1027"/>
      <c r="Z34" s="1027"/>
      <c r="AA34" s="1027"/>
      <c r="AB34" s="1027"/>
      <c r="AC34" s="1027"/>
      <c r="AD34" s="1027"/>
      <c r="AE34" s="1027"/>
      <c r="AF34" s="1027"/>
      <c r="AG34" s="1027"/>
      <c r="AH34" s="1027"/>
      <c r="AI34" s="1027"/>
      <c r="AJ34" s="1027"/>
      <c r="AK34" s="1027"/>
      <c r="AL34" s="1027"/>
      <c r="AM34" s="1027"/>
      <c r="AN34" s="1027"/>
      <c r="AO34" s="1028"/>
      <c r="AP34" s="247"/>
      <c r="AQ34" s="247"/>
      <c r="AR34" s="247"/>
      <c r="AS34" s="247"/>
    </row>
    <row r="35" spans="1:45" s="246" customFormat="1" ht="15" customHeight="1">
      <c r="A35" s="247"/>
      <c r="B35" s="247" t="s">
        <v>799</v>
      </c>
      <c r="D35" s="247"/>
      <c r="E35" s="272"/>
      <c r="F35" s="247"/>
      <c r="G35" s="247"/>
      <c r="H35" s="247"/>
      <c r="I35" s="247"/>
      <c r="J35" s="1023"/>
      <c r="K35" s="1024"/>
      <c r="L35" s="1024"/>
      <c r="M35" s="1024"/>
      <c r="N35" s="1024"/>
      <c r="O35" s="1025"/>
      <c r="P35" s="247"/>
      <c r="Q35" s="1029"/>
      <c r="R35" s="1030"/>
      <c r="S35" s="1030"/>
      <c r="T35" s="1030"/>
      <c r="U35" s="1030"/>
      <c r="V35" s="1030"/>
      <c r="W35" s="1030"/>
      <c r="X35" s="1030"/>
      <c r="Y35" s="1030"/>
      <c r="Z35" s="1030"/>
      <c r="AA35" s="1030"/>
      <c r="AB35" s="1030"/>
      <c r="AC35" s="1030"/>
      <c r="AD35" s="1030"/>
      <c r="AE35" s="1030"/>
      <c r="AF35" s="1030"/>
      <c r="AG35" s="1030"/>
      <c r="AH35" s="1030"/>
      <c r="AI35" s="1030"/>
      <c r="AJ35" s="1030"/>
      <c r="AK35" s="1030"/>
      <c r="AL35" s="1030"/>
      <c r="AM35" s="1030"/>
      <c r="AN35" s="1030"/>
      <c r="AO35" s="1031"/>
      <c r="AP35" s="247"/>
      <c r="AQ35" s="247"/>
      <c r="AR35" s="247"/>
      <c r="AS35" s="247"/>
    </row>
    <row r="36" spans="1:45" s="246" customFormat="1" ht="15" customHeight="1">
      <c r="A36" s="247"/>
      <c r="B36" s="247" t="s">
        <v>800</v>
      </c>
      <c r="D36" s="247"/>
      <c r="E36" s="272"/>
      <c r="F36" s="247"/>
      <c r="G36" s="247"/>
      <c r="H36" s="247"/>
      <c r="I36" s="247"/>
      <c r="J36" s="1020"/>
      <c r="K36" s="1021"/>
      <c r="L36" s="1021"/>
      <c r="M36" s="1021"/>
      <c r="N36" s="1021"/>
      <c r="O36" s="1022"/>
      <c r="P36" s="247"/>
      <c r="Q36" s="1032"/>
      <c r="R36" s="1033"/>
      <c r="S36" s="1033"/>
      <c r="T36" s="1033"/>
      <c r="U36" s="1033"/>
      <c r="V36" s="1033"/>
      <c r="W36" s="1033"/>
      <c r="X36" s="1033"/>
      <c r="Y36" s="1033"/>
      <c r="Z36" s="1033"/>
      <c r="AA36" s="1033"/>
      <c r="AB36" s="1033"/>
      <c r="AC36" s="1033"/>
      <c r="AD36" s="1033"/>
      <c r="AE36" s="1033"/>
      <c r="AF36" s="1033"/>
      <c r="AG36" s="1033"/>
      <c r="AH36" s="1033"/>
      <c r="AI36" s="1033"/>
      <c r="AJ36" s="1033"/>
      <c r="AK36" s="1033"/>
      <c r="AL36" s="1033"/>
      <c r="AM36" s="1033"/>
      <c r="AN36" s="1033"/>
      <c r="AO36" s="1034"/>
      <c r="AP36" s="247"/>
      <c r="AQ36" s="247"/>
      <c r="AR36" s="247"/>
      <c r="AS36" s="247"/>
    </row>
    <row r="37" spans="1:45" s="246" customFormat="1" ht="6" customHeight="1">
      <c r="A37" s="247"/>
      <c r="B37" s="247"/>
      <c r="D37" s="247"/>
      <c r="E37" s="272"/>
      <c r="F37" s="247"/>
      <c r="G37" s="247"/>
      <c r="H37" s="247"/>
      <c r="I37" s="247"/>
      <c r="J37" s="334"/>
      <c r="K37" s="334"/>
      <c r="L37" s="334"/>
      <c r="M37" s="334"/>
      <c r="N37" s="334"/>
      <c r="O37" s="334"/>
      <c r="P37" s="247"/>
      <c r="Q37" s="248"/>
      <c r="R37" s="248"/>
      <c r="S37" s="248"/>
      <c r="T37" s="248"/>
      <c r="U37" s="248"/>
      <c r="V37" s="248"/>
      <c r="W37" s="248"/>
      <c r="X37" s="248"/>
      <c r="Y37" s="248"/>
      <c r="Z37" s="248"/>
      <c r="AA37" s="248"/>
      <c r="AB37" s="248"/>
      <c r="AC37" s="248"/>
      <c r="AD37" s="248"/>
      <c r="AE37" s="248"/>
      <c r="AF37" s="248"/>
      <c r="AG37" s="248"/>
      <c r="AH37" s="248"/>
      <c r="AI37" s="248"/>
      <c r="AJ37" s="248"/>
      <c r="AK37" s="248"/>
      <c r="AL37" s="248"/>
      <c r="AM37" s="248"/>
      <c r="AN37" s="248"/>
      <c r="AO37" s="248"/>
      <c r="AP37" s="247"/>
      <c r="AQ37" s="247"/>
      <c r="AR37" s="247"/>
      <c r="AS37" s="247"/>
    </row>
    <row r="38" spans="1:45" s="246" customFormat="1" ht="15" customHeight="1">
      <c r="A38" s="247"/>
      <c r="B38" s="247" t="s">
        <v>860</v>
      </c>
      <c r="D38" s="247"/>
      <c r="E38" s="272"/>
      <c r="F38" s="247"/>
      <c r="G38" s="247"/>
      <c r="H38" s="247"/>
      <c r="I38" s="247"/>
      <c r="J38" s="1090" t="str">
        <f>IF((SHSInspectionSiteRepairCost+SHSInspectionInteriorRepairCost+SHSInspectionAmenitiesRepairCost)&gt;0,(SHSInspectionSiteRepairCost+SHSInspectionInteriorRepairCost+SHSInspectionAmenitiesRepairCost),"")</f>
        <v/>
      </c>
      <c r="K38" s="1091"/>
      <c r="L38" s="1091"/>
      <c r="M38" s="1091"/>
      <c r="N38" s="1091"/>
      <c r="O38" s="1092"/>
      <c r="P38" s="247"/>
      <c r="Q38" s="248"/>
      <c r="R38" s="248"/>
      <c r="S38" s="248"/>
      <c r="T38" s="248"/>
      <c r="U38" s="248"/>
      <c r="V38" s="248"/>
      <c r="W38" s="248"/>
      <c r="X38" s="248"/>
      <c r="Y38" s="248"/>
      <c r="Z38" s="248"/>
      <c r="AA38" s="248"/>
      <c r="AB38" s="248"/>
      <c r="AC38" s="248"/>
      <c r="AD38" s="248"/>
      <c r="AE38" s="248"/>
      <c r="AF38" s="248"/>
      <c r="AG38" s="248"/>
      <c r="AH38" s="248"/>
      <c r="AI38" s="248"/>
      <c r="AJ38" s="248"/>
      <c r="AK38" s="248"/>
      <c r="AL38" s="248"/>
      <c r="AM38" s="248"/>
      <c r="AN38" s="248"/>
      <c r="AO38" s="248"/>
      <c r="AP38" s="247"/>
      <c r="AQ38" s="247"/>
      <c r="AR38" s="247"/>
      <c r="AS38" s="247"/>
    </row>
    <row r="39" spans="1:45" s="246" customFormat="1" ht="6" customHeight="1">
      <c r="B39" s="136"/>
      <c r="C39" s="136"/>
      <c r="D39" s="136"/>
      <c r="E39" s="136"/>
      <c r="F39" s="136"/>
      <c r="G39" s="136"/>
      <c r="H39" s="136"/>
      <c r="I39" s="136"/>
      <c r="J39" s="136"/>
      <c r="K39" s="136"/>
      <c r="L39" s="136"/>
      <c r="M39" s="136"/>
      <c r="N39" s="136"/>
      <c r="O39" s="136"/>
      <c r="P39" s="136"/>
      <c r="Q39" s="136"/>
      <c r="R39" s="309"/>
      <c r="S39" s="309"/>
      <c r="T39" s="309"/>
      <c r="U39" s="309"/>
      <c r="V39" s="309"/>
      <c r="W39" s="309"/>
      <c r="X39" s="309"/>
      <c r="Y39" s="1018" t="s">
        <v>805</v>
      </c>
      <c r="Z39" s="1018"/>
      <c r="AA39" s="1018"/>
      <c r="AB39" s="309"/>
      <c r="AC39" s="309"/>
      <c r="AD39" s="309"/>
      <c r="AE39" s="1018" t="s">
        <v>806</v>
      </c>
      <c r="AF39" s="1018"/>
      <c r="AG39" s="1018"/>
      <c r="AH39" s="309"/>
      <c r="AI39" s="309"/>
      <c r="AJ39" s="309"/>
      <c r="AK39" s="309"/>
      <c r="AL39" s="309"/>
      <c r="AM39" s="309"/>
      <c r="AN39" s="309"/>
      <c r="AO39" s="309"/>
    </row>
    <row r="40" spans="1:45" ht="17.25" customHeight="1">
      <c r="B40" s="311" t="s">
        <v>617</v>
      </c>
      <c r="C40" s="254"/>
      <c r="D40" s="254"/>
      <c r="E40" s="254"/>
      <c r="F40" s="254"/>
      <c r="G40" s="250"/>
      <c r="H40" s="251"/>
      <c r="I40" s="254"/>
      <c r="R40" s="285"/>
      <c r="S40" s="285"/>
      <c r="V40" s="1018" t="s">
        <v>808</v>
      </c>
      <c r="W40" s="1018"/>
      <c r="X40" s="1018"/>
      <c r="Y40" s="1018"/>
      <c r="Z40" s="1018"/>
      <c r="AA40" s="1018"/>
      <c r="AB40" s="1018" t="s">
        <v>807</v>
      </c>
      <c r="AC40" s="1018"/>
      <c r="AD40" s="1018"/>
      <c r="AE40" s="1018"/>
      <c r="AF40" s="1018"/>
      <c r="AG40" s="1018"/>
    </row>
    <row r="41" spans="1:45" s="246" customFormat="1" ht="3" customHeight="1">
      <c r="A41" s="247"/>
      <c r="B41" s="141"/>
      <c r="C41" s="269"/>
      <c r="D41" s="269"/>
      <c r="E41" s="269"/>
      <c r="F41" s="269"/>
      <c r="G41" s="269"/>
      <c r="H41" s="269"/>
      <c r="I41" s="269"/>
      <c r="J41" s="269"/>
      <c r="K41" s="269"/>
      <c r="L41" s="269"/>
      <c r="M41" s="269"/>
      <c r="N41" s="269"/>
      <c r="O41" s="269"/>
      <c r="P41" s="269"/>
      <c r="R41" s="285"/>
      <c r="S41" s="285"/>
      <c r="T41" s="285"/>
      <c r="U41" s="285"/>
      <c r="V41" s="1018"/>
      <c r="W41" s="1018"/>
      <c r="X41" s="1018"/>
      <c r="Y41" s="1018"/>
      <c r="Z41" s="1018"/>
      <c r="AA41" s="1018"/>
      <c r="AB41" s="1018"/>
      <c r="AC41" s="1018"/>
      <c r="AD41" s="1018"/>
      <c r="AE41" s="1018"/>
      <c r="AF41" s="1018"/>
      <c r="AG41" s="1018"/>
      <c r="AI41" s="284"/>
      <c r="AJ41" s="284"/>
      <c r="AK41" s="284"/>
      <c r="AL41" s="284"/>
      <c r="AM41" s="284"/>
      <c r="AN41" s="284"/>
      <c r="AO41" s="284"/>
    </row>
    <row r="42" spans="1:45" ht="17.25" customHeight="1">
      <c r="B42" s="283" t="s">
        <v>625</v>
      </c>
      <c r="C42" s="280"/>
      <c r="D42" s="280"/>
      <c r="E42" s="280"/>
      <c r="F42" s="281"/>
      <c r="G42" s="281"/>
      <c r="H42" s="280"/>
      <c r="I42" s="258"/>
      <c r="Q42" s="1036" t="s">
        <v>811</v>
      </c>
      <c r="R42" s="1036"/>
      <c r="S42" s="1036"/>
      <c r="T42" s="1036"/>
      <c r="U42" s="1036"/>
      <c r="V42" s="1019"/>
      <c r="W42" s="1019"/>
      <c r="X42" s="1019"/>
      <c r="Y42" s="1019"/>
      <c r="Z42" s="1019"/>
      <c r="AA42" s="1019"/>
      <c r="AB42" s="1018"/>
      <c r="AC42" s="1018"/>
      <c r="AD42" s="1018"/>
      <c r="AE42" s="1019"/>
      <c r="AF42" s="1019"/>
      <c r="AG42" s="1019"/>
      <c r="AH42" s="1045" t="s">
        <v>495</v>
      </c>
      <c r="AI42" s="1045"/>
      <c r="AJ42" s="1045"/>
      <c r="AK42" s="1045"/>
      <c r="AL42" s="1045"/>
      <c r="AM42" s="1045"/>
      <c r="AN42" s="1045"/>
      <c r="AO42" s="1045"/>
    </row>
    <row r="43" spans="1:45" ht="14.25" customHeight="1">
      <c r="B43" s="251" t="s">
        <v>496</v>
      </c>
      <c r="Q43" s="1004"/>
      <c r="R43" s="1005"/>
      <c r="S43" s="1005"/>
      <c r="T43" s="1005"/>
      <c r="U43" s="1006"/>
      <c r="V43" s="992"/>
      <c r="W43" s="992"/>
      <c r="X43" s="992"/>
      <c r="Y43" s="991"/>
      <c r="Z43" s="992"/>
      <c r="AA43" s="992"/>
      <c r="AB43" s="991"/>
      <c r="AC43" s="992"/>
      <c r="AD43" s="992"/>
      <c r="AE43" s="1041"/>
      <c r="AF43" s="1041"/>
      <c r="AG43" s="1041"/>
      <c r="AH43" s="1046"/>
      <c r="AI43" s="1046"/>
      <c r="AJ43" s="1046"/>
      <c r="AK43" s="1046"/>
      <c r="AL43" s="1046"/>
      <c r="AM43" s="1046"/>
      <c r="AN43" s="1046"/>
      <c r="AO43" s="1046"/>
    </row>
    <row r="44" spans="1:45" ht="14.25" customHeight="1">
      <c r="B44" s="253" t="s">
        <v>497</v>
      </c>
      <c r="Q44" s="1004"/>
      <c r="R44" s="1005"/>
      <c r="S44" s="1005"/>
      <c r="T44" s="1005"/>
      <c r="U44" s="1006"/>
      <c r="V44" s="992"/>
      <c r="W44" s="992"/>
      <c r="X44" s="992"/>
      <c r="Y44" s="991"/>
      <c r="Z44" s="992"/>
      <c r="AA44" s="992"/>
      <c r="AB44" s="991"/>
      <c r="AC44" s="992"/>
      <c r="AD44" s="992"/>
      <c r="AE44" s="1041"/>
      <c r="AF44" s="1041"/>
      <c r="AG44" s="1041"/>
      <c r="AH44" s="1046"/>
      <c r="AI44" s="1046"/>
      <c r="AJ44" s="1046"/>
      <c r="AK44" s="1046"/>
      <c r="AL44" s="1046"/>
      <c r="AM44" s="1046"/>
      <c r="AN44" s="1046"/>
      <c r="AO44" s="1046"/>
    </row>
    <row r="45" spans="1:45" ht="14.25" customHeight="1">
      <c r="B45" s="253" t="s">
        <v>498</v>
      </c>
      <c r="Q45" s="1004"/>
      <c r="R45" s="1005"/>
      <c r="S45" s="1005"/>
      <c r="T45" s="1005"/>
      <c r="U45" s="1006"/>
      <c r="V45" s="992"/>
      <c r="W45" s="992"/>
      <c r="X45" s="992"/>
      <c r="Y45" s="991"/>
      <c r="Z45" s="992"/>
      <c r="AA45" s="992"/>
      <c r="AB45" s="991"/>
      <c r="AC45" s="992"/>
      <c r="AD45" s="992"/>
      <c r="AE45" s="1041"/>
      <c r="AF45" s="1041"/>
      <c r="AG45" s="1041"/>
      <c r="AH45" s="1046"/>
      <c r="AI45" s="1046"/>
      <c r="AJ45" s="1046"/>
      <c r="AK45" s="1046"/>
      <c r="AL45" s="1046"/>
      <c r="AM45" s="1046"/>
      <c r="AN45" s="1046"/>
      <c r="AO45" s="1046"/>
    </row>
    <row r="46" spans="1:45" ht="14.25" customHeight="1">
      <c r="B46" s="253" t="s">
        <v>499</v>
      </c>
      <c r="Q46" s="1004"/>
      <c r="R46" s="1005"/>
      <c r="S46" s="1005"/>
      <c r="T46" s="1005"/>
      <c r="U46" s="1006"/>
      <c r="V46" s="992"/>
      <c r="W46" s="992"/>
      <c r="X46" s="992"/>
      <c r="Y46" s="991"/>
      <c r="Z46" s="992"/>
      <c r="AA46" s="992"/>
      <c r="AB46" s="991"/>
      <c r="AC46" s="992"/>
      <c r="AD46" s="992"/>
      <c r="AE46" s="1041"/>
      <c r="AF46" s="1041"/>
      <c r="AG46" s="1041"/>
      <c r="AH46" s="1046"/>
      <c r="AI46" s="1046"/>
      <c r="AJ46" s="1046"/>
      <c r="AK46" s="1046"/>
      <c r="AL46" s="1046"/>
      <c r="AM46" s="1046"/>
      <c r="AN46" s="1046"/>
      <c r="AO46" s="1046"/>
    </row>
    <row r="47" spans="1:45" ht="14.25" customHeight="1">
      <c r="B47" s="253" t="s">
        <v>500</v>
      </c>
      <c r="Q47" s="1004"/>
      <c r="R47" s="1005"/>
      <c r="S47" s="1005"/>
      <c r="T47" s="1005"/>
      <c r="U47" s="1006"/>
      <c r="V47" s="992"/>
      <c r="W47" s="992"/>
      <c r="X47" s="992"/>
      <c r="Y47" s="991"/>
      <c r="Z47" s="992"/>
      <c r="AA47" s="992"/>
      <c r="AB47" s="991"/>
      <c r="AC47" s="992"/>
      <c r="AD47" s="992"/>
      <c r="AE47" s="1041"/>
      <c r="AF47" s="1041"/>
      <c r="AG47" s="1041"/>
      <c r="AH47" s="1046"/>
      <c r="AI47" s="1046"/>
      <c r="AJ47" s="1046"/>
      <c r="AK47" s="1046"/>
      <c r="AL47" s="1046"/>
      <c r="AM47" s="1046"/>
      <c r="AN47" s="1046"/>
      <c r="AO47" s="1046"/>
    </row>
    <row r="48" spans="1:45" ht="14.25" customHeight="1">
      <c r="B48" s="253" t="s">
        <v>784</v>
      </c>
      <c r="Q48" s="1004"/>
      <c r="R48" s="1005"/>
      <c r="S48" s="1005"/>
      <c r="T48" s="1005"/>
      <c r="U48" s="1006"/>
      <c r="V48" s="992"/>
      <c r="W48" s="992"/>
      <c r="X48" s="992"/>
      <c r="Y48" s="991"/>
      <c r="Z48" s="992"/>
      <c r="AA48" s="992"/>
      <c r="AB48" s="991"/>
      <c r="AC48" s="992"/>
      <c r="AD48" s="992"/>
      <c r="AE48" s="1041"/>
      <c r="AF48" s="1041"/>
      <c r="AG48" s="1041"/>
      <c r="AH48" s="1046"/>
      <c r="AI48" s="1046"/>
      <c r="AJ48" s="1046"/>
      <c r="AK48" s="1046"/>
      <c r="AL48" s="1046"/>
      <c r="AM48" s="1046"/>
      <c r="AN48" s="1046"/>
      <c r="AO48" s="1046"/>
    </row>
    <row r="49" spans="2:53" ht="3" customHeight="1">
      <c r="AW49" s="280"/>
      <c r="AX49" s="255"/>
      <c r="AY49" s="255"/>
      <c r="AZ49" s="255"/>
      <c r="BA49" s="255"/>
    </row>
    <row r="50" spans="2:53" ht="13.5" customHeight="1">
      <c r="C50" s="280"/>
      <c r="P50" s="250" t="s">
        <v>809</v>
      </c>
      <c r="V50" s="1017" t="str">
        <f>IF(SUM(V43:V48)=0,"",SUM(V43:V48))</f>
        <v/>
      </c>
      <c r="W50" s="1017"/>
      <c r="X50" s="1017"/>
      <c r="Y50" s="1017" t="str">
        <f>IF(SUM(Y43:Y48)=0,"",SUM(Y43:Y48))</f>
        <v/>
      </c>
      <c r="Z50" s="1017"/>
      <c r="AA50" s="1017"/>
      <c r="AB50" s="1017" t="str">
        <f>IF(SUM(AB43:AB48)=0,"",SUM(AB43:AB48))</f>
        <v/>
      </c>
      <c r="AC50" s="1017"/>
      <c r="AD50" s="1017"/>
      <c r="AE50" s="1017" t="str">
        <f>IF(SUM(AE43:AE48)=0,"",SUM(AE43:AE48))</f>
        <v/>
      </c>
      <c r="AF50" s="1017"/>
      <c r="AG50" s="1017"/>
    </row>
    <row r="51" spans="2:53" ht="13.5" customHeight="1">
      <c r="C51" s="280"/>
      <c r="D51" s="255"/>
      <c r="F51" s="255"/>
      <c r="P51" s="250" t="s">
        <v>810</v>
      </c>
      <c r="Y51" s="1040" t="str">
        <f>IF(ISERR(Y50/V50),"",Y50/V50)</f>
        <v/>
      </c>
      <c r="Z51" s="1040"/>
      <c r="AA51" s="1040"/>
      <c r="AE51" s="1040" t="str">
        <f>IF(ISERR(AE50/AB50),"",AE50/AB50)</f>
        <v/>
      </c>
      <c r="AF51" s="1040"/>
      <c r="AG51" s="1040"/>
    </row>
    <row r="52" spans="2:53" ht="13.5" customHeight="1">
      <c r="B52" s="250"/>
      <c r="C52" s="280"/>
      <c r="E52" s="256"/>
      <c r="F52" s="255"/>
      <c r="G52" s="256"/>
      <c r="V52" s="253" t="s">
        <v>619</v>
      </c>
    </row>
    <row r="53" spans="2:53" ht="14.25" customHeight="1">
      <c r="B53" s="968" t="s">
        <v>818</v>
      </c>
      <c r="C53" s="968"/>
      <c r="D53" s="968"/>
      <c r="E53" s="968"/>
      <c r="F53" s="968"/>
      <c r="G53" s="968"/>
      <c r="H53" s="968"/>
      <c r="I53" s="968"/>
      <c r="J53" s="968"/>
      <c r="K53" s="968"/>
      <c r="L53" s="968"/>
      <c r="M53" s="968"/>
      <c r="N53" s="968"/>
      <c r="O53" s="968"/>
      <c r="Q53" s="1016"/>
      <c r="R53" s="1016"/>
      <c r="S53" s="1016"/>
      <c r="T53" s="1016"/>
      <c r="U53" s="1016"/>
      <c r="V53" s="969"/>
      <c r="W53" s="970"/>
      <c r="X53" s="970"/>
      <c r="Y53" s="970"/>
      <c r="Z53" s="970"/>
      <c r="AA53" s="970"/>
      <c r="AB53" s="970"/>
      <c r="AC53" s="970"/>
      <c r="AD53" s="970"/>
      <c r="AE53" s="970"/>
      <c r="AF53" s="970"/>
      <c r="AG53" s="970"/>
      <c r="AH53" s="970"/>
      <c r="AI53" s="970"/>
      <c r="AJ53" s="970"/>
      <c r="AK53" s="970"/>
      <c r="AL53" s="970"/>
      <c r="AM53" s="970"/>
      <c r="AN53" s="970"/>
      <c r="AO53" s="971"/>
    </row>
    <row r="54" spans="2:53" ht="15" customHeight="1">
      <c r="B54" s="968"/>
      <c r="C54" s="968"/>
      <c r="D54" s="968"/>
      <c r="E54" s="968"/>
      <c r="F54" s="968"/>
      <c r="G54" s="968"/>
      <c r="H54" s="968"/>
      <c r="I54" s="968"/>
      <c r="J54" s="968"/>
      <c r="K54" s="968"/>
      <c r="L54" s="968"/>
      <c r="M54" s="968"/>
      <c r="N54" s="968"/>
      <c r="O54" s="968"/>
      <c r="Q54" s="280"/>
      <c r="R54" s="280"/>
      <c r="S54" s="280"/>
      <c r="T54" s="280"/>
      <c r="V54" s="1037"/>
      <c r="W54" s="1038"/>
      <c r="X54" s="1038"/>
      <c r="Y54" s="1038"/>
      <c r="Z54" s="1038"/>
      <c r="AA54" s="1038"/>
      <c r="AB54" s="1038"/>
      <c r="AC54" s="1038"/>
      <c r="AD54" s="1038"/>
      <c r="AE54" s="1038"/>
      <c r="AF54" s="1038"/>
      <c r="AG54" s="1038"/>
      <c r="AH54" s="1038"/>
      <c r="AI54" s="1038"/>
      <c r="AJ54" s="1038"/>
      <c r="AK54" s="1038"/>
      <c r="AL54" s="1038"/>
      <c r="AM54" s="1038"/>
      <c r="AN54" s="1038"/>
      <c r="AO54" s="1039"/>
    </row>
    <row r="55" spans="2:53" ht="15" customHeight="1">
      <c r="V55" s="972"/>
      <c r="W55" s="973"/>
      <c r="X55" s="973"/>
      <c r="Y55" s="973"/>
      <c r="Z55" s="973"/>
      <c r="AA55" s="973"/>
      <c r="AB55" s="973"/>
      <c r="AC55" s="973"/>
      <c r="AD55" s="973"/>
      <c r="AE55" s="973"/>
      <c r="AF55" s="973"/>
      <c r="AG55" s="973"/>
      <c r="AH55" s="973"/>
      <c r="AI55" s="973"/>
      <c r="AJ55" s="973"/>
      <c r="AK55" s="973"/>
      <c r="AL55" s="973"/>
      <c r="AM55" s="973"/>
      <c r="AN55" s="973"/>
      <c r="AO55" s="974"/>
    </row>
    <row r="56" spans="2:53" ht="6" customHeight="1">
      <c r="V56" s="286"/>
      <c r="W56" s="286"/>
      <c r="X56" s="286"/>
      <c r="Y56" s="286"/>
      <c r="Z56" s="286"/>
      <c r="AA56" s="286"/>
      <c r="AB56" s="286"/>
      <c r="AC56" s="286"/>
      <c r="AD56" s="286"/>
      <c r="AE56" s="286"/>
      <c r="AF56" s="286"/>
      <c r="AG56" s="286"/>
      <c r="AH56" s="286"/>
      <c r="AI56" s="286"/>
      <c r="AJ56" s="286"/>
      <c r="AK56" s="286"/>
      <c r="AL56" s="286"/>
      <c r="AM56" s="286"/>
      <c r="AN56" s="286"/>
      <c r="AO56" s="286"/>
    </row>
    <row r="57" spans="2:53" ht="15" customHeight="1">
      <c r="B57" s="968" t="s">
        <v>819</v>
      </c>
      <c r="C57" s="968"/>
      <c r="D57" s="968"/>
      <c r="E57" s="968"/>
      <c r="F57" s="968"/>
      <c r="G57" s="968"/>
      <c r="H57" s="968"/>
      <c r="I57" s="968"/>
      <c r="J57" s="968"/>
      <c r="K57" s="968"/>
      <c r="L57" s="968"/>
      <c r="M57" s="968"/>
      <c r="N57" s="968"/>
      <c r="O57" s="968"/>
      <c r="Q57" s="969"/>
      <c r="R57" s="970"/>
      <c r="S57" s="970"/>
      <c r="T57" s="970"/>
      <c r="U57" s="970"/>
      <c r="V57" s="970"/>
      <c r="W57" s="970"/>
      <c r="X57" s="970"/>
      <c r="Y57" s="970"/>
      <c r="Z57" s="970"/>
      <c r="AA57" s="970"/>
      <c r="AB57" s="970"/>
      <c r="AC57" s="970"/>
      <c r="AD57" s="970"/>
      <c r="AE57" s="970"/>
      <c r="AF57" s="970"/>
      <c r="AG57" s="970"/>
      <c r="AH57" s="970"/>
      <c r="AI57" s="970"/>
      <c r="AJ57" s="970"/>
      <c r="AK57" s="970"/>
      <c r="AL57" s="970"/>
      <c r="AM57" s="970"/>
      <c r="AN57" s="970"/>
      <c r="AO57" s="971"/>
    </row>
    <row r="58" spans="2:53" ht="15" customHeight="1">
      <c r="B58" s="968"/>
      <c r="C58" s="968"/>
      <c r="D58" s="968"/>
      <c r="E58" s="968"/>
      <c r="F58" s="968"/>
      <c r="G58" s="968"/>
      <c r="H58" s="968"/>
      <c r="I58" s="968"/>
      <c r="J58" s="968"/>
      <c r="K58" s="968"/>
      <c r="L58" s="968"/>
      <c r="M58" s="968"/>
      <c r="N58" s="968"/>
      <c r="O58" s="968"/>
      <c r="Q58" s="972"/>
      <c r="R58" s="973"/>
      <c r="S58" s="973"/>
      <c r="T58" s="973"/>
      <c r="U58" s="973"/>
      <c r="V58" s="973"/>
      <c r="W58" s="973"/>
      <c r="X58" s="973"/>
      <c r="Y58" s="973"/>
      <c r="Z58" s="973"/>
      <c r="AA58" s="973"/>
      <c r="AB58" s="973"/>
      <c r="AC58" s="973"/>
      <c r="AD58" s="973"/>
      <c r="AE58" s="973"/>
      <c r="AF58" s="973"/>
      <c r="AG58" s="973"/>
      <c r="AH58" s="973"/>
      <c r="AI58" s="973"/>
      <c r="AJ58" s="973"/>
      <c r="AK58" s="973"/>
      <c r="AL58" s="973"/>
      <c r="AM58" s="973"/>
      <c r="AN58" s="973"/>
      <c r="AO58" s="974"/>
    </row>
    <row r="59" spans="2:53" ht="6" customHeight="1">
      <c r="B59" s="286"/>
      <c r="C59" s="286"/>
      <c r="D59" s="286"/>
      <c r="E59" s="286"/>
      <c r="F59" s="286"/>
      <c r="G59" s="286"/>
      <c r="H59" s="286"/>
      <c r="I59" s="286"/>
      <c r="J59" s="286"/>
      <c r="K59" s="286"/>
      <c r="L59" s="286"/>
      <c r="M59" s="286"/>
      <c r="N59" s="286"/>
      <c r="O59" s="286"/>
      <c r="Q59" s="286"/>
      <c r="R59" s="286"/>
      <c r="S59" s="286"/>
      <c r="T59" s="286"/>
      <c r="U59" s="286"/>
      <c r="V59" s="286"/>
      <c r="W59" s="286"/>
      <c r="X59" s="286"/>
      <c r="Y59" s="286"/>
      <c r="Z59" s="286"/>
      <c r="AA59" s="286"/>
      <c r="AB59" s="286"/>
      <c r="AC59" s="286"/>
      <c r="AD59" s="286"/>
      <c r="AE59" s="286"/>
      <c r="AF59" s="286"/>
      <c r="AG59" s="286"/>
      <c r="AH59" s="286"/>
      <c r="AI59" s="286"/>
      <c r="AJ59" s="286"/>
      <c r="AK59" s="286"/>
      <c r="AL59" s="286"/>
      <c r="AM59" s="286"/>
      <c r="AN59" s="286"/>
      <c r="AO59" s="286"/>
    </row>
    <row r="60" spans="2:53" ht="15" customHeight="1">
      <c r="B60" s="271" t="s">
        <v>820</v>
      </c>
      <c r="C60" s="286"/>
      <c r="D60" s="286"/>
      <c r="E60" s="286"/>
      <c r="F60" s="286"/>
      <c r="G60" s="286"/>
      <c r="H60" s="286"/>
      <c r="I60" s="286"/>
      <c r="J60" s="286"/>
      <c r="K60" s="286"/>
      <c r="L60" s="286"/>
      <c r="M60" s="286"/>
      <c r="N60" s="286"/>
      <c r="O60" s="286"/>
      <c r="Q60" s="286"/>
      <c r="R60" s="286"/>
      <c r="S60" s="286"/>
      <c r="T60" s="286"/>
      <c r="U60" s="286"/>
      <c r="V60" s="975"/>
      <c r="W60" s="976"/>
      <c r="X60" s="976"/>
      <c r="Y60" s="976"/>
      <c r="Z60" s="976"/>
      <c r="AA60" s="976"/>
      <c r="AB60" s="976"/>
      <c r="AC60" s="976"/>
      <c r="AD60" s="976"/>
      <c r="AE60" s="976"/>
      <c r="AF60" s="976"/>
      <c r="AG60" s="976"/>
      <c r="AH60" s="976"/>
      <c r="AI60" s="976"/>
      <c r="AJ60" s="976"/>
      <c r="AK60" s="976"/>
      <c r="AL60" s="976"/>
      <c r="AM60" s="976"/>
      <c r="AN60" s="976"/>
      <c r="AO60" s="977"/>
    </row>
    <row r="61" spans="2:53" ht="12.75" customHeight="1"/>
    <row r="62" spans="2:53" s="246" customFormat="1" ht="18.75" customHeight="1">
      <c r="B62" s="984" t="s">
        <v>618</v>
      </c>
      <c r="C62" s="984"/>
      <c r="D62" s="984"/>
      <c r="E62" s="984"/>
      <c r="F62" s="984"/>
      <c r="G62" s="984"/>
      <c r="H62" s="984"/>
      <c r="I62" s="984"/>
      <c r="J62" s="984"/>
      <c r="K62" s="984"/>
      <c r="L62" s="984"/>
      <c r="M62" s="984"/>
      <c r="N62" s="984"/>
      <c r="O62" s="984"/>
      <c r="P62" s="984"/>
      <c r="Q62" s="984"/>
      <c r="R62" s="984"/>
      <c r="S62" s="984"/>
      <c r="T62" s="984"/>
      <c r="U62" s="984"/>
      <c r="V62" s="984"/>
      <c r="W62" s="984"/>
      <c r="X62" s="984"/>
      <c r="Y62" s="984"/>
      <c r="Z62" s="984"/>
      <c r="AA62" s="984"/>
      <c r="AB62" s="984"/>
      <c r="AC62" s="984"/>
      <c r="AD62" s="984"/>
      <c r="AE62" s="984"/>
      <c r="AF62" s="984"/>
      <c r="AG62" s="984"/>
      <c r="AH62" s="984"/>
      <c r="AI62" s="984"/>
      <c r="AJ62" s="984"/>
      <c r="AK62" s="984"/>
      <c r="AL62" s="984"/>
      <c r="AM62" s="984"/>
      <c r="AN62" s="984"/>
      <c r="AO62" s="984"/>
    </row>
    <row r="63" spans="2:53" ht="2.25" customHeight="1">
      <c r="B63" s="254"/>
      <c r="C63" s="254"/>
      <c r="D63" s="254"/>
      <c r="E63" s="254"/>
      <c r="F63" s="254"/>
      <c r="G63" s="254"/>
      <c r="H63" s="254"/>
    </row>
    <row r="64" spans="2:53" ht="12.75" customHeight="1">
      <c r="B64" s="343" t="s">
        <v>623</v>
      </c>
      <c r="C64" s="282"/>
      <c r="D64" s="282"/>
      <c r="E64" s="282"/>
      <c r="F64" s="282"/>
      <c r="G64" s="282"/>
      <c r="H64" s="282"/>
    </row>
    <row r="65" spans="2:41" ht="3" customHeight="1">
      <c r="B65" s="282"/>
      <c r="C65" s="282"/>
      <c r="D65" s="282"/>
      <c r="E65" s="282"/>
      <c r="F65" s="282"/>
      <c r="G65" s="282"/>
      <c r="H65" s="282"/>
    </row>
    <row r="66" spans="2:41" ht="15" customHeight="1">
      <c r="B66" s="283" t="s">
        <v>620</v>
      </c>
      <c r="C66" s="280"/>
      <c r="F66" s="280"/>
      <c r="G66" s="280"/>
      <c r="H66" s="280"/>
      <c r="Q66" s="1000" t="s">
        <v>811</v>
      </c>
      <c r="R66" s="1000"/>
      <c r="S66" s="1000"/>
      <c r="T66" s="1000"/>
      <c r="U66" s="1000"/>
      <c r="V66" s="1001" t="s">
        <v>501</v>
      </c>
      <c r="W66" s="1001"/>
      <c r="X66" s="1001"/>
      <c r="Y66" s="1001"/>
      <c r="Z66" s="1001" t="s">
        <v>283</v>
      </c>
      <c r="AA66" s="1001"/>
      <c r="AB66" s="1001"/>
      <c r="AC66" s="1001"/>
      <c r="AD66" s="1001"/>
      <c r="AE66" s="1001"/>
      <c r="AF66" s="1001"/>
      <c r="AG66" s="1001"/>
      <c r="AH66" s="1001"/>
      <c r="AI66" s="1001"/>
      <c r="AJ66" s="1001"/>
      <c r="AK66" s="1001"/>
      <c r="AL66" s="1001"/>
      <c r="AM66" s="1001"/>
      <c r="AN66" s="1001"/>
      <c r="AO66" s="1001"/>
    </row>
    <row r="67" spans="2:41" ht="15" customHeight="1">
      <c r="B67" s="253" t="s">
        <v>502</v>
      </c>
      <c r="Q67" s="997"/>
      <c r="R67" s="998"/>
      <c r="S67" s="998"/>
      <c r="T67" s="998"/>
      <c r="U67" s="999"/>
      <c r="V67" s="1006"/>
      <c r="W67" s="1016"/>
      <c r="X67" s="1016"/>
      <c r="Y67" s="1004"/>
      <c r="Z67" s="975"/>
      <c r="AA67" s="1010"/>
      <c r="AB67" s="1010"/>
      <c r="AC67" s="1010"/>
      <c r="AD67" s="1010"/>
      <c r="AE67" s="1010"/>
      <c r="AF67" s="1010"/>
      <c r="AG67" s="1010"/>
      <c r="AH67" s="1010"/>
      <c r="AI67" s="1010"/>
      <c r="AJ67" s="1010"/>
      <c r="AK67" s="1010"/>
      <c r="AL67" s="1010"/>
      <c r="AM67" s="1010"/>
      <c r="AN67" s="1010"/>
      <c r="AO67" s="1011"/>
    </row>
    <row r="68" spans="2:41" ht="15" customHeight="1">
      <c r="B68" s="253" t="s">
        <v>503</v>
      </c>
      <c r="Q68" s="997"/>
      <c r="R68" s="998"/>
      <c r="S68" s="998"/>
      <c r="T68" s="998"/>
      <c r="U68" s="999"/>
      <c r="V68" s="1006"/>
      <c r="W68" s="1016"/>
      <c r="X68" s="1016"/>
      <c r="Y68" s="1004"/>
      <c r="Z68" s="975"/>
      <c r="AA68" s="1010"/>
      <c r="AB68" s="1010"/>
      <c r="AC68" s="1010"/>
      <c r="AD68" s="1010"/>
      <c r="AE68" s="1010"/>
      <c r="AF68" s="1010"/>
      <c r="AG68" s="1010"/>
      <c r="AH68" s="1010"/>
      <c r="AI68" s="1010"/>
      <c r="AJ68" s="1010"/>
      <c r="AK68" s="1010"/>
      <c r="AL68" s="1010"/>
      <c r="AM68" s="1010"/>
      <c r="AN68" s="1010"/>
      <c r="AO68" s="1011"/>
    </row>
    <row r="69" spans="2:41" ht="15" customHeight="1">
      <c r="B69" s="253" t="s">
        <v>504</v>
      </c>
      <c r="Q69" s="997"/>
      <c r="R69" s="998"/>
      <c r="S69" s="998"/>
      <c r="T69" s="998"/>
      <c r="U69" s="999"/>
      <c r="V69" s="1006"/>
      <c r="W69" s="1016"/>
      <c r="X69" s="1016"/>
      <c r="Y69" s="1004"/>
      <c r="Z69" s="975"/>
      <c r="AA69" s="1010"/>
      <c r="AB69" s="1010"/>
      <c r="AC69" s="1010"/>
      <c r="AD69" s="1010"/>
      <c r="AE69" s="1010"/>
      <c r="AF69" s="1010"/>
      <c r="AG69" s="1010"/>
      <c r="AH69" s="1010"/>
      <c r="AI69" s="1010"/>
      <c r="AJ69" s="1010"/>
      <c r="AK69" s="1010"/>
      <c r="AL69" s="1010"/>
      <c r="AM69" s="1010"/>
      <c r="AN69" s="1010"/>
      <c r="AO69" s="1011"/>
    </row>
    <row r="70" spans="2:41" ht="15" customHeight="1">
      <c r="B70" s="253" t="s">
        <v>505</v>
      </c>
      <c r="Q70" s="997"/>
      <c r="R70" s="998"/>
      <c r="S70" s="998"/>
      <c r="T70" s="998"/>
      <c r="U70" s="999"/>
      <c r="V70" s="1006"/>
      <c r="W70" s="1016"/>
      <c r="X70" s="1016"/>
      <c r="Y70" s="1004"/>
      <c r="Z70" s="975"/>
      <c r="AA70" s="1010"/>
      <c r="AB70" s="1010"/>
      <c r="AC70" s="1010"/>
      <c r="AD70" s="1010"/>
      <c r="AE70" s="1010"/>
      <c r="AF70" s="1010"/>
      <c r="AG70" s="1010"/>
      <c r="AH70" s="1010"/>
      <c r="AI70" s="1010"/>
      <c r="AJ70" s="1010"/>
      <c r="AK70" s="1010"/>
      <c r="AL70" s="1010"/>
      <c r="AM70" s="1010"/>
      <c r="AN70" s="1010"/>
      <c r="AO70" s="1011"/>
    </row>
    <row r="71" spans="2:41" ht="15" customHeight="1">
      <c r="B71" s="253" t="s">
        <v>506</v>
      </c>
      <c r="Q71" s="997"/>
      <c r="R71" s="998"/>
      <c r="S71" s="998"/>
      <c r="T71" s="998"/>
      <c r="U71" s="999"/>
      <c r="V71" s="1006"/>
      <c r="W71" s="1016"/>
      <c r="X71" s="1016"/>
      <c r="Y71" s="1004"/>
      <c r="Z71" s="975"/>
      <c r="AA71" s="1010"/>
      <c r="AB71" s="1010"/>
      <c r="AC71" s="1010"/>
      <c r="AD71" s="1010"/>
      <c r="AE71" s="1010"/>
      <c r="AF71" s="1010"/>
      <c r="AG71" s="1010"/>
      <c r="AH71" s="1010"/>
      <c r="AI71" s="1010"/>
      <c r="AJ71" s="1010"/>
      <c r="AK71" s="1010"/>
      <c r="AL71" s="1010"/>
      <c r="AM71" s="1010"/>
      <c r="AN71" s="1010"/>
      <c r="AO71" s="1011"/>
    </row>
    <row r="72" spans="2:41" ht="15" customHeight="1">
      <c r="B72" s="253" t="s">
        <v>507</v>
      </c>
      <c r="Q72" s="997"/>
      <c r="R72" s="998"/>
      <c r="S72" s="998"/>
      <c r="T72" s="998"/>
      <c r="U72" s="999"/>
      <c r="V72" s="1006"/>
      <c r="W72" s="1016"/>
      <c r="X72" s="1016"/>
      <c r="Y72" s="1004"/>
      <c r="Z72" s="975"/>
      <c r="AA72" s="1010"/>
      <c r="AB72" s="1010"/>
      <c r="AC72" s="1010"/>
      <c r="AD72" s="1010"/>
      <c r="AE72" s="1010"/>
      <c r="AF72" s="1010"/>
      <c r="AG72" s="1010"/>
      <c r="AH72" s="1010"/>
      <c r="AI72" s="1010"/>
      <c r="AJ72" s="1010"/>
      <c r="AK72" s="1010"/>
      <c r="AL72" s="1010"/>
      <c r="AM72" s="1010"/>
      <c r="AN72" s="1010"/>
      <c r="AO72" s="1011"/>
    </row>
    <row r="73" spans="2:41" ht="15" customHeight="1">
      <c r="B73" s="253" t="s">
        <v>508</v>
      </c>
      <c r="Q73" s="997"/>
      <c r="R73" s="998"/>
      <c r="S73" s="998"/>
      <c r="T73" s="998"/>
      <c r="U73" s="999"/>
      <c r="V73" s="1006"/>
      <c r="W73" s="1016"/>
      <c r="X73" s="1016"/>
      <c r="Y73" s="1004"/>
      <c r="Z73" s="975"/>
      <c r="AA73" s="1010"/>
      <c r="AB73" s="1010"/>
      <c r="AC73" s="1010"/>
      <c r="AD73" s="1010"/>
      <c r="AE73" s="1010"/>
      <c r="AF73" s="1010"/>
      <c r="AG73" s="1010"/>
      <c r="AH73" s="1010"/>
      <c r="AI73" s="1010"/>
      <c r="AJ73" s="1010"/>
      <c r="AK73" s="1010"/>
      <c r="AL73" s="1010"/>
      <c r="AM73" s="1010"/>
      <c r="AN73" s="1010"/>
      <c r="AO73" s="1011"/>
    </row>
    <row r="74" spans="2:41" ht="15" customHeight="1">
      <c r="B74" s="253" t="s">
        <v>509</v>
      </c>
      <c r="Q74" s="997"/>
      <c r="R74" s="998"/>
      <c r="S74" s="998"/>
      <c r="T74" s="998"/>
      <c r="U74" s="999"/>
      <c r="V74" s="1006"/>
      <c r="W74" s="1016"/>
      <c r="X74" s="1016"/>
      <c r="Y74" s="1004"/>
      <c r="Z74" s="975"/>
      <c r="AA74" s="1010"/>
      <c r="AB74" s="1010"/>
      <c r="AC74" s="1010"/>
      <c r="AD74" s="1010"/>
      <c r="AE74" s="1010"/>
      <c r="AF74" s="1010"/>
      <c r="AG74" s="1010"/>
      <c r="AH74" s="1010"/>
      <c r="AI74" s="1010"/>
      <c r="AJ74" s="1010"/>
      <c r="AK74" s="1010"/>
      <c r="AL74" s="1010"/>
      <c r="AM74" s="1010"/>
      <c r="AN74" s="1010"/>
      <c r="AO74" s="1011"/>
    </row>
    <row r="75" spans="2:41" ht="15" customHeight="1">
      <c r="B75" s="253" t="s">
        <v>510</v>
      </c>
      <c r="Q75" s="997"/>
      <c r="R75" s="998"/>
      <c r="S75" s="998"/>
      <c r="T75" s="998"/>
      <c r="U75" s="999"/>
      <c r="V75" s="1006"/>
      <c r="W75" s="1016"/>
      <c r="X75" s="1016"/>
      <c r="Y75" s="1004"/>
      <c r="Z75" s="975"/>
      <c r="AA75" s="1010"/>
      <c r="AB75" s="1010"/>
      <c r="AC75" s="1010"/>
      <c r="AD75" s="1010"/>
      <c r="AE75" s="1010"/>
      <c r="AF75" s="1010"/>
      <c r="AG75" s="1010"/>
      <c r="AH75" s="1010"/>
      <c r="AI75" s="1010"/>
      <c r="AJ75" s="1010"/>
      <c r="AK75" s="1010"/>
      <c r="AL75" s="1010"/>
      <c r="AM75" s="1010"/>
      <c r="AN75" s="1010"/>
      <c r="AO75" s="1011"/>
    </row>
    <row r="76" spans="2:41" ht="15" customHeight="1">
      <c r="B76" s="253" t="s">
        <v>511</v>
      </c>
      <c r="Q76" s="997"/>
      <c r="R76" s="998"/>
      <c r="S76" s="998"/>
      <c r="T76" s="998"/>
      <c r="U76" s="999"/>
      <c r="V76" s="1006"/>
      <c r="W76" s="1016"/>
      <c r="X76" s="1016"/>
      <c r="Y76" s="1004"/>
      <c r="Z76" s="975"/>
      <c r="AA76" s="1010"/>
      <c r="AB76" s="1010"/>
      <c r="AC76" s="1010"/>
      <c r="AD76" s="1010"/>
      <c r="AE76" s="1010"/>
      <c r="AF76" s="1010"/>
      <c r="AG76" s="1010"/>
      <c r="AH76" s="1010"/>
      <c r="AI76" s="1010"/>
      <c r="AJ76" s="1010"/>
      <c r="AK76" s="1010"/>
      <c r="AL76" s="1010"/>
      <c r="AM76" s="1010"/>
      <c r="AN76" s="1010"/>
      <c r="AO76" s="1011"/>
    </row>
    <row r="77" spans="2:41" ht="15" customHeight="1">
      <c r="B77" s="253" t="s">
        <v>512</v>
      </c>
      <c r="Q77" s="997"/>
      <c r="R77" s="998"/>
      <c r="S77" s="998"/>
      <c r="T77" s="998"/>
      <c r="U77" s="999"/>
      <c r="V77" s="1006"/>
      <c r="W77" s="1016"/>
      <c r="X77" s="1016"/>
      <c r="Y77" s="1004"/>
      <c r="Z77" s="975"/>
      <c r="AA77" s="1010"/>
      <c r="AB77" s="1010"/>
      <c r="AC77" s="1010"/>
      <c r="AD77" s="1010"/>
      <c r="AE77" s="1010"/>
      <c r="AF77" s="1010"/>
      <c r="AG77" s="1010"/>
      <c r="AH77" s="1010"/>
      <c r="AI77" s="1010"/>
      <c r="AJ77" s="1010"/>
      <c r="AK77" s="1010"/>
      <c r="AL77" s="1010"/>
      <c r="AM77" s="1010"/>
      <c r="AN77" s="1010"/>
      <c r="AO77" s="1011"/>
    </row>
    <row r="78" spans="2:41" ht="20.25" customHeight="1">
      <c r="B78" s="283" t="s">
        <v>621</v>
      </c>
      <c r="C78" s="280"/>
      <c r="Q78" s="1000" t="s">
        <v>811</v>
      </c>
      <c r="R78" s="1000"/>
      <c r="S78" s="1000"/>
      <c r="T78" s="1000"/>
      <c r="U78" s="1000"/>
      <c r="V78" s="1044" t="s">
        <v>283</v>
      </c>
      <c r="W78" s="1044"/>
      <c r="X78" s="1044"/>
      <c r="Y78" s="1044"/>
      <c r="Z78" s="1044"/>
      <c r="AA78" s="1044"/>
      <c r="AB78" s="1044"/>
      <c r="AC78" s="1044"/>
      <c r="AD78" s="1044"/>
      <c r="AE78" s="1044"/>
      <c r="AF78" s="1044"/>
      <c r="AG78" s="1044"/>
      <c r="AH78" s="1044"/>
      <c r="AI78" s="1044"/>
      <c r="AJ78" s="1044"/>
      <c r="AK78" s="1044"/>
      <c r="AL78" s="1044"/>
      <c r="AM78" s="1044"/>
      <c r="AN78" s="1044"/>
      <c r="AO78" s="1044"/>
    </row>
    <row r="79" spans="2:41" ht="15" customHeight="1">
      <c r="B79" s="253" t="s">
        <v>513</v>
      </c>
      <c r="Q79" s="1004"/>
      <c r="R79" s="1005"/>
      <c r="S79" s="1005"/>
      <c r="T79" s="1005"/>
      <c r="U79" s="1006"/>
      <c r="V79" s="975"/>
      <c r="W79" s="1010"/>
      <c r="X79" s="1010"/>
      <c r="Y79" s="1010"/>
      <c r="Z79" s="1010"/>
      <c r="AA79" s="1010"/>
      <c r="AB79" s="1010"/>
      <c r="AC79" s="1010"/>
      <c r="AD79" s="1010"/>
      <c r="AE79" s="1010"/>
      <c r="AF79" s="1010"/>
      <c r="AG79" s="1010"/>
      <c r="AH79" s="1010"/>
      <c r="AI79" s="1010"/>
      <c r="AJ79" s="1010"/>
      <c r="AK79" s="1010"/>
      <c r="AL79" s="1010"/>
      <c r="AM79" s="1010"/>
      <c r="AN79" s="1010"/>
      <c r="AO79" s="1011"/>
    </row>
    <row r="80" spans="2:41" ht="15" customHeight="1">
      <c r="B80" s="253" t="s">
        <v>514</v>
      </c>
      <c r="Q80" s="1004"/>
      <c r="R80" s="1005"/>
      <c r="S80" s="1005"/>
      <c r="T80" s="1005"/>
      <c r="U80" s="1006"/>
      <c r="V80" s="975"/>
      <c r="W80" s="1010"/>
      <c r="X80" s="1010"/>
      <c r="Y80" s="1010"/>
      <c r="Z80" s="1010"/>
      <c r="AA80" s="1010"/>
      <c r="AB80" s="1010"/>
      <c r="AC80" s="1010"/>
      <c r="AD80" s="1010"/>
      <c r="AE80" s="1010"/>
      <c r="AF80" s="1010"/>
      <c r="AG80" s="1010"/>
      <c r="AH80" s="1010"/>
      <c r="AI80" s="1010"/>
      <c r="AJ80" s="1010"/>
      <c r="AK80" s="1010"/>
      <c r="AL80" s="1010"/>
      <c r="AM80" s="1010"/>
      <c r="AN80" s="1010"/>
      <c r="AO80" s="1011"/>
    </row>
    <row r="81" spans="2:41" ht="15" customHeight="1">
      <c r="B81" s="253" t="s">
        <v>515</v>
      </c>
      <c r="Q81" s="1004"/>
      <c r="R81" s="1005"/>
      <c r="S81" s="1005"/>
      <c r="T81" s="1005"/>
      <c r="U81" s="1006"/>
      <c r="V81" s="975"/>
      <c r="W81" s="1010"/>
      <c r="X81" s="1010"/>
      <c r="Y81" s="1010"/>
      <c r="Z81" s="1010"/>
      <c r="AA81" s="1010"/>
      <c r="AB81" s="1010"/>
      <c r="AC81" s="1010"/>
      <c r="AD81" s="1010"/>
      <c r="AE81" s="1010"/>
      <c r="AF81" s="1010"/>
      <c r="AG81" s="1010"/>
      <c r="AH81" s="1010"/>
      <c r="AI81" s="1010"/>
      <c r="AJ81" s="1010"/>
      <c r="AK81" s="1010"/>
      <c r="AL81" s="1010"/>
      <c r="AM81" s="1010"/>
      <c r="AN81" s="1010"/>
      <c r="AO81" s="1011"/>
    </row>
    <row r="82" spans="2:41" ht="18" customHeight="1">
      <c r="Q82" s="1044" t="s">
        <v>602</v>
      </c>
      <c r="R82" s="1044"/>
      <c r="S82" s="1044"/>
      <c r="T82" s="1044"/>
      <c r="U82" s="1044"/>
      <c r="V82" s="1089" t="s">
        <v>601</v>
      </c>
      <c r="W82" s="1089"/>
      <c r="X82" s="1089"/>
      <c r="Y82" s="1089"/>
      <c r="Z82" s="1089"/>
      <c r="AA82" s="1089"/>
      <c r="AB82" s="1089"/>
      <c r="AC82" s="1089"/>
      <c r="AD82" s="1089"/>
      <c r="AE82" s="1089"/>
      <c r="AF82" s="1089"/>
      <c r="AG82" s="1089"/>
      <c r="AH82" s="1089"/>
      <c r="AI82" s="1089"/>
      <c r="AJ82" s="1089"/>
      <c r="AK82" s="1089"/>
      <c r="AL82" s="1089"/>
      <c r="AM82" s="1089"/>
      <c r="AN82" s="1089"/>
      <c r="AO82" s="1089"/>
    </row>
    <row r="83" spans="2:41" ht="15" customHeight="1">
      <c r="B83" s="253" t="s">
        <v>626</v>
      </c>
      <c r="Q83" s="991"/>
      <c r="R83" s="992"/>
      <c r="S83" s="992"/>
      <c r="T83" s="992"/>
      <c r="U83" s="993"/>
      <c r="V83" s="975"/>
      <c r="W83" s="1010"/>
      <c r="X83" s="1010"/>
      <c r="Y83" s="1010"/>
      <c r="Z83" s="1010"/>
      <c r="AA83" s="1010"/>
      <c r="AB83" s="1010"/>
      <c r="AC83" s="1010"/>
      <c r="AD83" s="1010"/>
      <c r="AE83" s="1010"/>
      <c r="AF83" s="1010"/>
      <c r="AG83" s="1010"/>
      <c r="AH83" s="1010"/>
      <c r="AI83" s="1010"/>
      <c r="AJ83" s="1010"/>
      <c r="AK83" s="1010"/>
      <c r="AL83" s="1010"/>
      <c r="AM83" s="1010"/>
      <c r="AN83" s="1010"/>
      <c r="AO83" s="1011"/>
    </row>
    <row r="84" spans="2:41" ht="20.25" customHeight="1">
      <c r="B84" s="283" t="s">
        <v>622</v>
      </c>
      <c r="C84" s="280"/>
      <c r="Q84" s="1000" t="s">
        <v>811</v>
      </c>
      <c r="R84" s="1000"/>
      <c r="S84" s="1000"/>
      <c r="T84" s="1000"/>
      <c r="U84" s="1000"/>
      <c r="V84" s="1088" t="s">
        <v>283</v>
      </c>
      <c r="W84" s="1088"/>
      <c r="X84" s="1088"/>
      <c r="Y84" s="1088"/>
      <c r="Z84" s="1088"/>
      <c r="AA84" s="1088"/>
      <c r="AB84" s="1088"/>
      <c r="AC84" s="1088"/>
      <c r="AD84" s="1088"/>
      <c r="AE84" s="1088"/>
      <c r="AF84" s="1088"/>
      <c r="AG84" s="1088"/>
      <c r="AH84" s="1088"/>
      <c r="AI84" s="1088"/>
      <c r="AJ84" s="1088"/>
      <c r="AK84" s="1088"/>
      <c r="AL84" s="1088"/>
      <c r="AM84" s="1088"/>
      <c r="AN84" s="1088"/>
      <c r="AO84" s="1088"/>
    </row>
    <row r="85" spans="2:41" ht="15" customHeight="1">
      <c r="B85" s="253" t="s">
        <v>516</v>
      </c>
      <c r="Q85" s="997"/>
      <c r="R85" s="998"/>
      <c r="S85" s="998"/>
      <c r="T85" s="998"/>
      <c r="U85" s="999"/>
      <c r="V85" s="975"/>
      <c r="W85" s="1010"/>
      <c r="X85" s="1010"/>
      <c r="Y85" s="1010"/>
      <c r="Z85" s="1010"/>
      <c r="AA85" s="1010"/>
      <c r="AB85" s="1010"/>
      <c r="AC85" s="1010"/>
      <c r="AD85" s="1010"/>
      <c r="AE85" s="1010"/>
      <c r="AF85" s="1010"/>
      <c r="AG85" s="1010"/>
      <c r="AH85" s="1010"/>
      <c r="AI85" s="1010"/>
      <c r="AJ85" s="1010"/>
      <c r="AK85" s="1010"/>
      <c r="AL85" s="1010"/>
      <c r="AM85" s="1010"/>
      <c r="AN85" s="1010"/>
      <c r="AO85" s="1011"/>
    </row>
    <row r="86" spans="2:41" ht="15" customHeight="1">
      <c r="B86" s="253" t="s">
        <v>517</v>
      </c>
      <c r="Q86" s="997"/>
      <c r="R86" s="998"/>
      <c r="S86" s="998"/>
      <c r="T86" s="998"/>
      <c r="U86" s="999"/>
      <c r="V86" s="975"/>
      <c r="W86" s="1010"/>
      <c r="X86" s="1010"/>
      <c r="Y86" s="1010"/>
      <c r="Z86" s="1010"/>
      <c r="AA86" s="1010"/>
      <c r="AB86" s="1010"/>
      <c r="AC86" s="1010"/>
      <c r="AD86" s="1010"/>
      <c r="AE86" s="1010"/>
      <c r="AF86" s="1010"/>
      <c r="AG86" s="1010"/>
      <c r="AH86" s="1010"/>
      <c r="AI86" s="1010"/>
      <c r="AJ86" s="1010"/>
      <c r="AK86" s="1010"/>
      <c r="AL86" s="1010"/>
      <c r="AM86" s="1010"/>
      <c r="AN86" s="1010"/>
      <c r="AO86" s="1011"/>
    </row>
    <row r="87" spans="2:41" ht="15" customHeight="1">
      <c r="B87" s="253" t="s">
        <v>518</v>
      </c>
      <c r="Q87" s="997"/>
      <c r="R87" s="998"/>
      <c r="S87" s="998"/>
      <c r="T87" s="998"/>
      <c r="U87" s="999"/>
      <c r="V87" s="975"/>
      <c r="W87" s="1010"/>
      <c r="X87" s="1010"/>
      <c r="Y87" s="1010"/>
      <c r="Z87" s="1010"/>
      <c r="AA87" s="1010"/>
      <c r="AB87" s="1010"/>
      <c r="AC87" s="1010"/>
      <c r="AD87" s="1010"/>
      <c r="AE87" s="1010"/>
      <c r="AF87" s="1010"/>
      <c r="AG87" s="1010"/>
      <c r="AH87" s="1010"/>
      <c r="AI87" s="1010"/>
      <c r="AJ87" s="1010"/>
      <c r="AK87" s="1010"/>
      <c r="AL87" s="1010"/>
      <c r="AM87" s="1010"/>
      <c r="AN87" s="1010"/>
      <c r="AO87" s="1011"/>
    </row>
    <row r="88" spans="2:41" ht="15" customHeight="1">
      <c r="B88" s="253" t="s">
        <v>519</v>
      </c>
      <c r="Q88" s="997"/>
      <c r="R88" s="998"/>
      <c r="S88" s="998"/>
      <c r="T88" s="998"/>
      <c r="U88" s="999"/>
      <c r="V88" s="975"/>
      <c r="W88" s="1010"/>
      <c r="X88" s="1010"/>
      <c r="Y88" s="1010"/>
      <c r="Z88" s="1010"/>
      <c r="AA88" s="1010"/>
      <c r="AB88" s="1010"/>
      <c r="AC88" s="1010"/>
      <c r="AD88" s="1010"/>
      <c r="AE88" s="1010"/>
      <c r="AF88" s="1010"/>
      <c r="AG88" s="1010"/>
      <c r="AH88" s="1010"/>
      <c r="AI88" s="1010"/>
      <c r="AJ88" s="1010"/>
      <c r="AK88" s="1010"/>
      <c r="AL88" s="1010"/>
      <c r="AM88" s="1010"/>
      <c r="AN88" s="1010"/>
      <c r="AO88" s="1011"/>
    </row>
    <row r="89" spans="2:41" ht="20.25" customHeight="1">
      <c r="B89" s="283" t="s">
        <v>624</v>
      </c>
      <c r="C89" s="280"/>
      <c r="Q89" s="1000" t="s">
        <v>811</v>
      </c>
      <c r="R89" s="1000"/>
      <c r="S89" s="1000"/>
      <c r="T89" s="1000"/>
      <c r="U89" s="1000"/>
      <c r="V89" s="1001" t="s">
        <v>283</v>
      </c>
      <c r="W89" s="1001"/>
      <c r="X89" s="1001"/>
      <c r="Y89" s="1001"/>
      <c r="Z89" s="1001"/>
    </row>
    <row r="90" spans="2:41" ht="15" customHeight="1">
      <c r="B90" s="253" t="s">
        <v>520</v>
      </c>
      <c r="Q90" s="997"/>
      <c r="R90" s="998"/>
      <c r="S90" s="998"/>
      <c r="T90" s="998"/>
      <c r="U90" s="999"/>
      <c r="V90" s="975"/>
      <c r="W90" s="1010"/>
      <c r="X90" s="1010"/>
      <c r="Y90" s="1010"/>
      <c r="Z90" s="1010"/>
      <c r="AA90" s="1010"/>
      <c r="AB90" s="1010"/>
      <c r="AC90" s="1010"/>
      <c r="AD90" s="1010"/>
      <c r="AE90" s="1010"/>
      <c r="AF90" s="1010"/>
      <c r="AG90" s="1010"/>
      <c r="AH90" s="1010"/>
      <c r="AI90" s="1010"/>
      <c r="AJ90" s="1010"/>
      <c r="AK90" s="1010"/>
      <c r="AL90" s="1010"/>
      <c r="AM90" s="1010"/>
      <c r="AN90" s="1010"/>
      <c r="AO90" s="1011"/>
    </row>
    <row r="91" spans="2:41" ht="15" customHeight="1">
      <c r="B91" s="253" t="s">
        <v>521</v>
      </c>
      <c r="Q91" s="997"/>
      <c r="R91" s="998"/>
      <c r="S91" s="998"/>
      <c r="T91" s="998"/>
      <c r="U91" s="999"/>
      <c r="V91" s="975"/>
      <c r="W91" s="1010"/>
      <c r="X91" s="1010"/>
      <c r="Y91" s="1010"/>
      <c r="Z91" s="1010"/>
      <c r="AA91" s="1010"/>
      <c r="AB91" s="1010"/>
      <c r="AC91" s="1010"/>
      <c r="AD91" s="1010"/>
      <c r="AE91" s="1010"/>
      <c r="AF91" s="1010"/>
      <c r="AG91" s="1010"/>
      <c r="AH91" s="1010"/>
      <c r="AI91" s="1010"/>
      <c r="AJ91" s="1010"/>
      <c r="AK91" s="1010"/>
      <c r="AL91" s="1010"/>
      <c r="AM91" s="1010"/>
      <c r="AN91" s="1010"/>
      <c r="AO91" s="1011"/>
    </row>
    <row r="92" spans="2:41" ht="15" customHeight="1">
      <c r="B92" s="253" t="s">
        <v>522</v>
      </c>
      <c r="Q92" s="997"/>
      <c r="R92" s="998"/>
      <c r="S92" s="998"/>
      <c r="T92" s="998"/>
      <c r="U92" s="999"/>
      <c r="V92" s="975"/>
      <c r="W92" s="1010"/>
      <c r="X92" s="1010"/>
      <c r="Y92" s="1010"/>
      <c r="Z92" s="1010"/>
      <c r="AA92" s="1010"/>
      <c r="AB92" s="1010"/>
      <c r="AC92" s="1010"/>
      <c r="AD92" s="1010"/>
      <c r="AE92" s="1010"/>
      <c r="AF92" s="1010"/>
      <c r="AG92" s="1010"/>
      <c r="AH92" s="1010"/>
      <c r="AI92" s="1010"/>
      <c r="AJ92" s="1010"/>
      <c r="AK92" s="1010"/>
      <c r="AL92" s="1010"/>
      <c r="AM92" s="1010"/>
      <c r="AN92" s="1010"/>
      <c r="AO92" s="1011"/>
    </row>
    <row r="93" spans="2:41" ht="18" customHeight="1">
      <c r="B93" s="253" t="s">
        <v>523</v>
      </c>
      <c r="D93" s="252"/>
      <c r="E93" s="252"/>
      <c r="F93" s="252"/>
      <c r="G93" s="252"/>
      <c r="H93" s="252"/>
    </row>
    <row r="94" spans="2:41" ht="32.1" customHeight="1">
      <c r="B94" s="965"/>
      <c r="C94" s="1042"/>
      <c r="D94" s="1042"/>
      <c r="E94" s="1042"/>
      <c r="F94" s="1042"/>
      <c r="G94" s="1042"/>
      <c r="H94" s="1042"/>
      <c r="I94" s="1042"/>
      <c r="J94" s="1042"/>
      <c r="K94" s="1042"/>
      <c r="L94" s="1042"/>
      <c r="M94" s="1042"/>
      <c r="N94" s="1042"/>
      <c r="O94" s="1042"/>
      <c r="P94" s="1042"/>
      <c r="Q94" s="1042"/>
      <c r="R94" s="1042"/>
      <c r="S94" s="1042"/>
      <c r="T94" s="1042"/>
      <c r="U94" s="1042"/>
      <c r="V94" s="1042"/>
      <c r="W94" s="1042"/>
      <c r="X94" s="1042"/>
      <c r="Y94" s="1042"/>
      <c r="Z94" s="1042"/>
      <c r="AA94" s="1042"/>
      <c r="AB94" s="1042"/>
      <c r="AC94" s="1042"/>
      <c r="AD94" s="1042"/>
      <c r="AE94" s="1042"/>
      <c r="AF94" s="1042"/>
      <c r="AG94" s="1042"/>
      <c r="AH94" s="1042"/>
      <c r="AI94" s="1042"/>
      <c r="AJ94" s="1042"/>
      <c r="AK94" s="1042"/>
      <c r="AL94" s="1042"/>
      <c r="AM94" s="1042"/>
      <c r="AN94" s="1042"/>
      <c r="AO94" s="1043"/>
    </row>
    <row r="95" spans="2:41" ht="15" hidden="1" customHeight="1">
      <c r="B95" s="286"/>
      <c r="C95" s="286"/>
      <c r="D95" s="286"/>
      <c r="E95" s="286"/>
      <c r="F95" s="286"/>
      <c r="G95" s="286"/>
      <c r="H95" s="286"/>
      <c r="I95" s="286"/>
      <c r="J95" s="286"/>
      <c r="K95" s="286"/>
      <c r="L95" s="286"/>
      <c r="M95" s="286"/>
      <c r="N95" s="286"/>
      <c r="O95" s="286"/>
      <c r="P95" s="286"/>
      <c r="Q95" s="286"/>
      <c r="R95" s="286"/>
      <c r="S95" s="286"/>
      <c r="T95" s="286"/>
      <c r="U95" s="286"/>
      <c r="V95" s="286"/>
      <c r="W95" s="286"/>
      <c r="X95" s="286"/>
      <c r="Y95" s="286"/>
      <c r="Z95" s="286"/>
      <c r="AA95" s="286"/>
      <c r="AB95" s="286"/>
      <c r="AC95" s="286"/>
      <c r="AD95" s="286"/>
      <c r="AE95" s="286"/>
      <c r="AF95" s="286"/>
      <c r="AG95" s="286"/>
      <c r="AH95" s="286"/>
      <c r="AI95" s="286"/>
      <c r="AJ95" s="286"/>
      <c r="AK95" s="286"/>
      <c r="AL95" s="286"/>
      <c r="AM95" s="286"/>
      <c r="AN95" s="286"/>
      <c r="AO95" s="286"/>
    </row>
    <row r="96" spans="2:41" ht="18" customHeight="1">
      <c r="B96" s="253" t="s">
        <v>524</v>
      </c>
      <c r="C96" s="251"/>
      <c r="D96" s="251"/>
      <c r="E96" s="251"/>
      <c r="F96" s="251"/>
      <c r="G96" s="251"/>
      <c r="H96" s="251"/>
    </row>
    <row r="97" spans="2:41" ht="32.1" customHeight="1">
      <c r="B97" s="965"/>
      <c r="C97" s="1042"/>
      <c r="D97" s="1042"/>
      <c r="E97" s="1042"/>
      <c r="F97" s="1042"/>
      <c r="G97" s="1042"/>
      <c r="H97" s="1042"/>
      <c r="I97" s="1042"/>
      <c r="J97" s="1042"/>
      <c r="K97" s="1042"/>
      <c r="L97" s="1042"/>
      <c r="M97" s="1042"/>
      <c r="N97" s="1042"/>
      <c r="O97" s="1042"/>
      <c r="P97" s="1042"/>
      <c r="Q97" s="1042"/>
      <c r="R97" s="1042"/>
      <c r="S97" s="1042"/>
      <c r="T97" s="1042"/>
      <c r="U97" s="1042"/>
      <c r="V97" s="1042"/>
      <c r="W97" s="1042"/>
      <c r="X97" s="1042"/>
      <c r="Y97" s="1042"/>
      <c r="Z97" s="1042"/>
      <c r="AA97" s="1042"/>
      <c r="AB97" s="1042"/>
      <c r="AC97" s="1042"/>
      <c r="AD97" s="1042"/>
      <c r="AE97" s="1042"/>
      <c r="AF97" s="1042"/>
      <c r="AG97" s="1042"/>
      <c r="AH97" s="1042"/>
      <c r="AI97" s="1042"/>
      <c r="AJ97" s="1042"/>
      <c r="AK97" s="1042"/>
      <c r="AL97" s="1042"/>
      <c r="AM97" s="1042"/>
      <c r="AN97" s="1042"/>
      <c r="AO97" s="1043"/>
    </row>
    <row r="98" spans="2:41" ht="15" hidden="1" customHeight="1">
      <c r="B98" s="286"/>
      <c r="C98" s="286"/>
      <c r="D98" s="286"/>
      <c r="E98" s="286"/>
      <c r="F98" s="286"/>
      <c r="G98" s="286"/>
      <c r="H98" s="286"/>
      <c r="I98" s="286"/>
      <c r="J98" s="286"/>
      <c r="K98" s="286"/>
      <c r="L98" s="286"/>
      <c r="M98" s="286"/>
      <c r="N98" s="286"/>
      <c r="O98" s="286"/>
      <c r="P98" s="286"/>
      <c r="Q98" s="286"/>
      <c r="R98" s="286"/>
      <c r="S98" s="286"/>
      <c r="T98" s="286"/>
      <c r="U98" s="286"/>
      <c r="V98" s="286"/>
      <c r="W98" s="286"/>
      <c r="X98" s="286"/>
      <c r="Y98" s="286"/>
      <c r="Z98" s="286"/>
      <c r="AA98" s="286"/>
      <c r="AB98" s="286"/>
      <c r="AC98" s="286"/>
      <c r="AD98" s="286"/>
      <c r="AE98" s="286"/>
      <c r="AF98" s="286"/>
      <c r="AG98" s="286"/>
      <c r="AH98" s="286"/>
      <c r="AI98" s="286"/>
      <c r="AJ98" s="286"/>
      <c r="AK98" s="286"/>
      <c r="AL98" s="286"/>
      <c r="AM98" s="286"/>
      <c r="AN98" s="286"/>
      <c r="AO98" s="286"/>
    </row>
    <row r="99" spans="2:41" ht="15" hidden="1" customHeight="1">
      <c r="B99" s="286"/>
      <c r="C99" s="286"/>
      <c r="D99" s="286"/>
      <c r="E99" s="286"/>
      <c r="F99" s="286"/>
      <c r="G99" s="286"/>
      <c r="H99" s="286"/>
      <c r="I99" s="286"/>
      <c r="J99" s="286"/>
      <c r="K99" s="286"/>
      <c r="L99" s="286"/>
      <c r="M99" s="286"/>
      <c r="N99" s="286"/>
      <c r="O99" s="286"/>
      <c r="P99" s="286"/>
      <c r="Q99" s="286"/>
      <c r="R99" s="286"/>
      <c r="S99" s="286"/>
      <c r="T99" s="286"/>
      <c r="U99" s="286"/>
      <c r="V99" s="286"/>
      <c r="W99" s="286"/>
      <c r="X99" s="286"/>
      <c r="Y99" s="286"/>
      <c r="Z99" s="286"/>
      <c r="AA99" s="286"/>
      <c r="AB99" s="286"/>
      <c r="AC99" s="286"/>
      <c r="AD99" s="286"/>
      <c r="AE99" s="286"/>
      <c r="AF99" s="286"/>
      <c r="AG99" s="286"/>
      <c r="AH99" s="286"/>
      <c r="AI99" s="286"/>
      <c r="AJ99" s="286"/>
      <c r="AK99" s="286"/>
      <c r="AL99" s="286"/>
      <c r="AM99" s="286"/>
      <c r="AN99" s="286"/>
      <c r="AO99" s="286"/>
    </row>
    <row r="100" spans="2:41" ht="4.5" customHeight="1">
      <c r="B100" s="220"/>
      <c r="C100" s="220"/>
      <c r="D100" s="220"/>
      <c r="E100" s="220"/>
      <c r="F100" s="220"/>
      <c r="G100" s="220"/>
      <c r="H100" s="220"/>
    </row>
    <row r="101" spans="2:41" ht="18" customHeight="1">
      <c r="B101" s="283" t="s">
        <v>812</v>
      </c>
      <c r="I101" s="257"/>
      <c r="Q101" s="1001" t="s">
        <v>235</v>
      </c>
      <c r="R101" s="1001"/>
      <c r="S101" s="1001"/>
      <c r="T101" s="1012" t="s">
        <v>236</v>
      </c>
      <c r="U101" s="1012"/>
      <c r="V101" s="1012"/>
      <c r="W101" s="1012" t="s">
        <v>237</v>
      </c>
      <c r="X101" s="1012"/>
      <c r="Y101" s="1012"/>
      <c r="Z101" s="1001" t="s">
        <v>283</v>
      </c>
      <c r="AA101" s="1001"/>
      <c r="AB101" s="1001"/>
      <c r="AC101" s="1001"/>
      <c r="AD101" s="1001"/>
      <c r="AE101" s="1001"/>
      <c r="AF101" s="1001"/>
      <c r="AG101" s="1001"/>
      <c r="AH101" s="1001"/>
      <c r="AI101" s="1001"/>
      <c r="AJ101" s="1001"/>
      <c r="AK101" s="1001"/>
      <c r="AL101" s="1001"/>
      <c r="AM101" s="1001"/>
      <c r="AN101" s="1001"/>
      <c r="AO101" s="1001"/>
    </row>
    <row r="102" spans="2:41" ht="15" customHeight="1">
      <c r="B102" s="251" t="s">
        <v>525</v>
      </c>
      <c r="I102" s="286"/>
      <c r="Q102" s="994"/>
      <c r="R102" s="995"/>
      <c r="S102" s="995"/>
      <c r="T102" s="994"/>
      <c r="U102" s="995"/>
      <c r="V102" s="995"/>
      <c r="W102" s="994"/>
      <c r="X102" s="995"/>
      <c r="Y102" s="996"/>
      <c r="Z102" s="1007"/>
      <c r="AA102" s="1013"/>
      <c r="AB102" s="1013"/>
      <c r="AC102" s="1013"/>
      <c r="AD102" s="1013"/>
      <c r="AE102" s="1013"/>
      <c r="AF102" s="1013"/>
      <c r="AG102" s="1013"/>
      <c r="AH102" s="1013"/>
      <c r="AI102" s="1013"/>
      <c r="AJ102" s="1013"/>
      <c r="AK102" s="1013"/>
      <c r="AL102" s="1013"/>
      <c r="AM102" s="1013"/>
      <c r="AN102" s="1013"/>
      <c r="AO102" s="1014"/>
    </row>
    <row r="103" spans="2:41" ht="15" customHeight="1">
      <c r="B103" s="251" t="s">
        <v>526</v>
      </c>
      <c r="I103" s="286"/>
      <c r="Q103" s="994"/>
      <c r="R103" s="995"/>
      <c r="S103" s="995"/>
      <c r="T103" s="994"/>
      <c r="U103" s="995"/>
      <c r="V103" s="995"/>
      <c r="W103" s="994"/>
      <c r="X103" s="995"/>
      <c r="Y103" s="996"/>
      <c r="Z103" s="1007"/>
      <c r="AA103" s="1013"/>
      <c r="AB103" s="1013"/>
      <c r="AC103" s="1013"/>
      <c r="AD103" s="1013"/>
      <c r="AE103" s="1013"/>
      <c r="AF103" s="1013"/>
      <c r="AG103" s="1013"/>
      <c r="AH103" s="1013"/>
      <c r="AI103" s="1013"/>
      <c r="AJ103" s="1013"/>
      <c r="AK103" s="1013"/>
      <c r="AL103" s="1013"/>
      <c r="AM103" s="1013"/>
      <c r="AN103" s="1013"/>
      <c r="AO103" s="1014"/>
    </row>
    <row r="104" spans="2:41" ht="15" customHeight="1">
      <c r="B104" s="251" t="s">
        <v>309</v>
      </c>
      <c r="I104" s="286"/>
      <c r="Q104" s="994"/>
      <c r="R104" s="995"/>
      <c r="S104" s="995"/>
      <c r="T104" s="994"/>
      <c r="U104" s="995"/>
      <c r="V104" s="995"/>
      <c r="W104" s="994"/>
      <c r="X104" s="995"/>
      <c r="Y104" s="996"/>
      <c r="Z104" s="1007"/>
      <c r="AA104" s="1013"/>
      <c r="AB104" s="1013"/>
      <c r="AC104" s="1013"/>
      <c r="AD104" s="1013"/>
      <c r="AE104" s="1013"/>
      <c r="AF104" s="1013"/>
      <c r="AG104" s="1013"/>
      <c r="AH104" s="1013"/>
      <c r="AI104" s="1013"/>
      <c r="AJ104" s="1013"/>
      <c r="AK104" s="1013"/>
      <c r="AL104" s="1013"/>
      <c r="AM104" s="1013"/>
      <c r="AN104" s="1013"/>
      <c r="AO104" s="1014"/>
    </row>
    <row r="105" spans="2:41" ht="15" customHeight="1">
      <c r="B105" s="253" t="s">
        <v>527</v>
      </c>
      <c r="I105" s="286"/>
      <c r="Q105" s="991"/>
      <c r="R105" s="992"/>
      <c r="S105" s="992"/>
      <c r="T105" s="991"/>
      <c r="U105" s="992"/>
      <c r="V105" s="992"/>
      <c r="W105" s="991"/>
      <c r="X105" s="992"/>
      <c r="Y105" s="993"/>
      <c r="Z105" s="1007"/>
      <c r="AA105" s="1008"/>
      <c r="AB105" s="1008"/>
      <c r="AC105" s="1008"/>
      <c r="AD105" s="1008"/>
      <c r="AE105" s="1008"/>
      <c r="AF105" s="1008"/>
      <c r="AG105" s="1008"/>
      <c r="AH105" s="1008"/>
      <c r="AI105" s="1008"/>
      <c r="AJ105" s="1008"/>
      <c r="AK105" s="1008"/>
      <c r="AL105" s="1008"/>
      <c r="AM105" s="1008"/>
      <c r="AN105" s="1008"/>
      <c r="AO105" s="1009"/>
    </row>
    <row r="106" spans="2:41"/>
    <row r="107" spans="2:41" s="246" customFormat="1" ht="18.75" customHeight="1">
      <c r="B107" s="984" t="s">
        <v>627</v>
      </c>
      <c r="C107" s="984"/>
      <c r="D107" s="984"/>
      <c r="E107" s="984"/>
      <c r="F107" s="984"/>
      <c r="G107" s="984"/>
      <c r="H107" s="984"/>
      <c r="I107" s="984"/>
      <c r="J107" s="984"/>
      <c r="K107" s="984"/>
      <c r="L107" s="984"/>
      <c r="M107" s="984"/>
      <c r="N107" s="984"/>
      <c r="O107" s="984"/>
      <c r="P107" s="984"/>
      <c r="Q107" s="984"/>
      <c r="R107" s="984"/>
      <c r="S107" s="984"/>
      <c r="T107" s="984"/>
      <c r="U107" s="984"/>
      <c r="V107" s="984"/>
      <c r="W107" s="984"/>
      <c r="X107" s="984"/>
      <c r="Y107" s="984"/>
      <c r="Z107" s="984"/>
      <c r="AA107" s="984"/>
      <c r="AB107" s="984"/>
      <c r="AC107" s="984"/>
      <c r="AD107" s="984"/>
      <c r="AE107" s="984"/>
      <c r="AF107" s="984"/>
      <c r="AG107" s="984"/>
      <c r="AH107" s="984"/>
      <c r="AI107" s="984"/>
      <c r="AJ107" s="984"/>
      <c r="AK107" s="984"/>
      <c r="AL107" s="984"/>
      <c r="AM107" s="984"/>
      <c r="AN107" s="984"/>
      <c r="AO107" s="984"/>
    </row>
    <row r="108" spans="2:41" ht="3" customHeight="1">
      <c r="B108" s="288"/>
    </row>
    <row r="109" spans="2:41" ht="13.5" customHeight="1">
      <c r="B109" s="290" t="s">
        <v>665</v>
      </c>
    </row>
    <row r="110" spans="2:41" ht="17.25" customHeight="1">
      <c r="B110" s="283" t="s">
        <v>628</v>
      </c>
    </row>
    <row r="111" spans="2:41">
      <c r="Q111" s="1000" t="s">
        <v>811</v>
      </c>
      <c r="R111" s="1000"/>
      <c r="S111" s="1000"/>
      <c r="T111" s="1000"/>
      <c r="U111" s="1000"/>
      <c r="V111" s="1012" t="s">
        <v>283</v>
      </c>
      <c r="W111" s="1012"/>
      <c r="X111" s="1012"/>
      <c r="Y111" s="1012"/>
      <c r="Z111" s="1012"/>
      <c r="AA111" s="1012"/>
      <c r="AB111" s="1012"/>
      <c r="AC111" s="1012"/>
      <c r="AD111" s="1012"/>
      <c r="AE111" s="1012"/>
      <c r="AF111" s="1012"/>
      <c r="AG111" s="1012"/>
      <c r="AH111" s="1012"/>
      <c r="AI111" s="1012"/>
      <c r="AJ111" s="1012"/>
      <c r="AK111" s="1012"/>
      <c r="AL111" s="1012"/>
      <c r="AM111" s="1012"/>
      <c r="AN111" s="1012"/>
      <c r="AO111" s="1012"/>
    </row>
    <row r="112" spans="2:41" ht="14.25" customHeight="1">
      <c r="B112" s="253" t="s">
        <v>528</v>
      </c>
      <c r="Q112" s="1004"/>
      <c r="R112" s="1005"/>
      <c r="S112" s="1005"/>
      <c r="T112" s="1005"/>
      <c r="U112" s="1006"/>
      <c r="V112" s="1002"/>
      <c r="W112" s="1002"/>
      <c r="X112" s="1002"/>
      <c r="Y112" s="1002"/>
      <c r="Z112" s="1002"/>
      <c r="AA112" s="1002"/>
      <c r="AB112" s="1002"/>
      <c r="AC112" s="1002"/>
      <c r="AD112" s="1002"/>
      <c r="AE112" s="1002"/>
      <c r="AF112" s="1002"/>
      <c r="AG112" s="1002"/>
      <c r="AH112" s="1002"/>
      <c r="AI112" s="1002"/>
      <c r="AJ112" s="1002"/>
      <c r="AK112" s="1002"/>
      <c r="AL112" s="1002"/>
      <c r="AM112" s="1002"/>
      <c r="AN112" s="1002"/>
      <c r="AO112" s="1002"/>
    </row>
    <row r="113" spans="2:41" ht="14.25" customHeight="1">
      <c r="B113" s="253" t="s">
        <v>529</v>
      </c>
      <c r="Q113" s="1004"/>
      <c r="R113" s="1005"/>
      <c r="S113" s="1005"/>
      <c r="T113" s="1005"/>
      <c r="U113" s="1006"/>
      <c r="V113" s="1002"/>
      <c r="W113" s="1002"/>
      <c r="X113" s="1002"/>
      <c r="Y113" s="1002"/>
      <c r="Z113" s="1002"/>
      <c r="AA113" s="1002"/>
      <c r="AB113" s="1002"/>
      <c r="AC113" s="1002"/>
      <c r="AD113" s="1002"/>
      <c r="AE113" s="1002"/>
      <c r="AF113" s="1002"/>
      <c r="AG113" s="1002"/>
      <c r="AH113" s="1002"/>
      <c r="AI113" s="1002"/>
      <c r="AJ113" s="1002"/>
      <c r="AK113" s="1002"/>
      <c r="AL113" s="1002"/>
      <c r="AM113" s="1002"/>
      <c r="AN113" s="1002"/>
      <c r="AO113" s="1002"/>
    </row>
    <row r="114" spans="2:41" ht="14.25" customHeight="1">
      <c r="B114" s="253" t="s">
        <v>530</v>
      </c>
      <c r="Q114" s="1004"/>
      <c r="R114" s="1005"/>
      <c r="S114" s="1005"/>
      <c r="T114" s="1005"/>
      <c r="U114" s="1006"/>
      <c r="V114" s="1002"/>
      <c r="W114" s="1002"/>
      <c r="X114" s="1002"/>
      <c r="Y114" s="1002"/>
      <c r="Z114" s="1002"/>
      <c r="AA114" s="1002"/>
      <c r="AB114" s="1002"/>
      <c r="AC114" s="1002"/>
      <c r="AD114" s="1002"/>
      <c r="AE114" s="1002"/>
      <c r="AF114" s="1002"/>
      <c r="AG114" s="1002"/>
      <c r="AH114" s="1002"/>
      <c r="AI114" s="1002"/>
      <c r="AJ114" s="1002"/>
      <c r="AK114" s="1002"/>
      <c r="AL114" s="1002"/>
      <c r="AM114" s="1002"/>
      <c r="AN114" s="1002"/>
      <c r="AO114" s="1002"/>
    </row>
    <row r="115" spans="2:41" ht="14.25" customHeight="1">
      <c r="B115" s="253" t="s">
        <v>531</v>
      </c>
      <c r="Q115" s="1004"/>
      <c r="R115" s="1005"/>
      <c r="S115" s="1005"/>
      <c r="T115" s="1005"/>
      <c r="U115" s="1006"/>
      <c r="V115" s="1002"/>
      <c r="W115" s="1002"/>
      <c r="X115" s="1002"/>
      <c r="Y115" s="1002"/>
      <c r="Z115" s="1002"/>
      <c r="AA115" s="1002"/>
      <c r="AB115" s="1002"/>
      <c r="AC115" s="1002"/>
      <c r="AD115" s="1002"/>
      <c r="AE115" s="1002"/>
      <c r="AF115" s="1002"/>
      <c r="AG115" s="1002"/>
      <c r="AH115" s="1002"/>
      <c r="AI115" s="1002"/>
      <c r="AJ115" s="1002"/>
      <c r="AK115" s="1002"/>
      <c r="AL115" s="1002"/>
      <c r="AM115" s="1002"/>
      <c r="AN115" s="1002"/>
      <c r="AO115" s="1002"/>
    </row>
    <row r="116" spans="2:41" ht="14.25" customHeight="1">
      <c r="B116" s="253" t="s">
        <v>532</v>
      </c>
      <c r="Q116" s="1004"/>
      <c r="R116" s="1005"/>
      <c r="S116" s="1005"/>
      <c r="T116" s="1005"/>
      <c r="U116" s="1006"/>
      <c r="V116" s="1002"/>
      <c r="W116" s="1002"/>
      <c r="X116" s="1002"/>
      <c r="Y116" s="1002"/>
      <c r="Z116" s="1002"/>
      <c r="AA116" s="1002"/>
      <c r="AB116" s="1002"/>
      <c r="AC116" s="1002"/>
      <c r="AD116" s="1002"/>
      <c r="AE116" s="1002"/>
      <c r="AF116" s="1002"/>
      <c r="AG116" s="1002"/>
      <c r="AH116" s="1002"/>
      <c r="AI116" s="1002"/>
      <c r="AJ116" s="1002"/>
      <c r="AK116" s="1002"/>
      <c r="AL116" s="1002"/>
      <c r="AM116" s="1002"/>
      <c r="AN116" s="1002"/>
      <c r="AO116" s="1002"/>
    </row>
    <row r="117" spans="2:41" ht="14.25" customHeight="1">
      <c r="B117" s="253" t="s">
        <v>533</v>
      </c>
      <c r="Q117" s="1004"/>
      <c r="R117" s="1005"/>
      <c r="S117" s="1005"/>
      <c r="T117" s="1005"/>
      <c r="U117" s="1006"/>
      <c r="V117" s="1002"/>
      <c r="W117" s="1002"/>
      <c r="X117" s="1002"/>
      <c r="Y117" s="1002"/>
      <c r="Z117" s="1002"/>
      <c r="AA117" s="1002"/>
      <c r="AB117" s="1002"/>
      <c r="AC117" s="1002"/>
      <c r="AD117" s="1002"/>
      <c r="AE117" s="1002"/>
      <c r="AF117" s="1002"/>
      <c r="AG117" s="1002"/>
      <c r="AH117" s="1002"/>
      <c r="AI117" s="1002"/>
      <c r="AJ117" s="1002"/>
      <c r="AK117" s="1002"/>
      <c r="AL117" s="1002"/>
      <c r="AM117" s="1002"/>
      <c r="AN117" s="1002"/>
      <c r="AO117" s="1002"/>
    </row>
    <row r="118" spans="2:41" ht="14.25" customHeight="1">
      <c r="B118" s="253" t="s">
        <v>534</v>
      </c>
      <c r="Q118" s="1004"/>
      <c r="R118" s="1005"/>
      <c r="S118" s="1005"/>
      <c r="T118" s="1005"/>
      <c r="U118" s="1006"/>
      <c r="V118" s="1002"/>
      <c r="W118" s="1002"/>
      <c r="X118" s="1002"/>
      <c r="Y118" s="1002"/>
      <c r="Z118" s="1002"/>
      <c r="AA118" s="1002"/>
      <c r="AB118" s="1002"/>
      <c r="AC118" s="1002"/>
      <c r="AD118" s="1002"/>
      <c r="AE118" s="1002"/>
      <c r="AF118" s="1002"/>
      <c r="AG118" s="1002"/>
      <c r="AH118" s="1002"/>
      <c r="AI118" s="1002"/>
      <c r="AJ118" s="1002"/>
      <c r="AK118" s="1002"/>
      <c r="AL118" s="1002"/>
      <c r="AM118" s="1002"/>
      <c r="AN118" s="1002"/>
      <c r="AO118" s="1002"/>
    </row>
    <row r="119" spans="2:41" ht="14.25" customHeight="1">
      <c r="B119" s="253" t="s">
        <v>535</v>
      </c>
      <c r="Q119" s="1004"/>
      <c r="R119" s="1005"/>
      <c r="S119" s="1005"/>
      <c r="T119" s="1005"/>
      <c r="U119" s="1006"/>
      <c r="V119" s="1002"/>
      <c r="W119" s="1002"/>
      <c r="X119" s="1002"/>
      <c r="Y119" s="1002"/>
      <c r="Z119" s="1002"/>
      <c r="AA119" s="1002"/>
      <c r="AB119" s="1002"/>
      <c r="AC119" s="1002"/>
      <c r="AD119" s="1002"/>
      <c r="AE119" s="1002"/>
      <c r="AF119" s="1002"/>
      <c r="AG119" s="1002"/>
      <c r="AH119" s="1002"/>
      <c r="AI119" s="1002"/>
      <c r="AJ119" s="1002"/>
      <c r="AK119" s="1002"/>
      <c r="AL119" s="1002"/>
      <c r="AM119" s="1002"/>
      <c r="AN119" s="1002"/>
      <c r="AO119" s="1002"/>
    </row>
    <row r="120" spans="2:41" ht="6" customHeight="1"/>
    <row r="121" spans="2:41" ht="17.25" customHeight="1">
      <c r="B121" s="283" t="s">
        <v>630</v>
      </c>
      <c r="Q121" s="1000" t="s">
        <v>811</v>
      </c>
      <c r="R121" s="1000"/>
      <c r="S121" s="1000"/>
      <c r="T121" s="1000"/>
      <c r="U121" s="1000"/>
      <c r="V121" s="1001" t="s">
        <v>283</v>
      </c>
      <c r="W121" s="1001"/>
      <c r="X121" s="1001"/>
      <c r="Y121" s="1001"/>
      <c r="Z121" s="1001"/>
      <c r="AA121" s="1001"/>
      <c r="AB121" s="1001"/>
      <c r="AC121" s="1001"/>
      <c r="AD121" s="1001"/>
      <c r="AE121" s="1001"/>
      <c r="AF121" s="1001"/>
      <c r="AG121" s="1001"/>
      <c r="AH121" s="1001"/>
      <c r="AI121" s="1001"/>
      <c r="AJ121" s="1001"/>
      <c r="AK121" s="1001"/>
      <c r="AL121" s="1001"/>
      <c r="AM121" s="1001"/>
      <c r="AN121" s="1001"/>
      <c r="AO121" s="1001"/>
    </row>
    <row r="122" spans="2:41" ht="14.25" customHeight="1">
      <c r="B122" s="253" t="s">
        <v>536</v>
      </c>
      <c r="Q122" s="997"/>
      <c r="R122" s="998"/>
      <c r="S122" s="998"/>
      <c r="T122" s="998"/>
      <c r="U122" s="999"/>
      <c r="V122" s="1002"/>
      <c r="W122" s="1003"/>
      <c r="X122" s="1003"/>
      <c r="Y122" s="1003"/>
      <c r="Z122" s="1003"/>
      <c r="AA122" s="1003"/>
      <c r="AB122" s="1003"/>
      <c r="AC122" s="1003"/>
      <c r="AD122" s="1003"/>
      <c r="AE122" s="1003"/>
      <c r="AF122" s="1003"/>
      <c r="AG122" s="1003"/>
      <c r="AH122" s="1003"/>
      <c r="AI122" s="1003"/>
      <c r="AJ122" s="1003"/>
      <c r="AK122" s="1003"/>
      <c r="AL122" s="1003"/>
      <c r="AM122" s="1003"/>
      <c r="AN122" s="1003"/>
      <c r="AO122" s="1003"/>
    </row>
    <row r="123" spans="2:41" ht="14.25" customHeight="1">
      <c r="B123" s="253" t="s">
        <v>537</v>
      </c>
      <c r="Q123" s="997"/>
      <c r="R123" s="998"/>
      <c r="S123" s="998"/>
      <c r="T123" s="998"/>
      <c r="U123" s="999"/>
      <c r="V123" s="1002"/>
      <c r="W123" s="1002"/>
      <c r="X123" s="1002"/>
      <c r="Y123" s="1002"/>
      <c r="Z123" s="1002"/>
      <c r="AA123" s="1002"/>
      <c r="AB123" s="1002"/>
      <c r="AC123" s="1002"/>
      <c r="AD123" s="1002"/>
      <c r="AE123" s="1002"/>
      <c r="AF123" s="1002"/>
      <c r="AG123" s="1002"/>
      <c r="AH123" s="1002"/>
      <c r="AI123" s="1002"/>
      <c r="AJ123" s="1002"/>
      <c r="AK123" s="1002"/>
      <c r="AL123" s="1002"/>
      <c r="AM123" s="1002"/>
      <c r="AN123" s="1002"/>
      <c r="AO123" s="1002"/>
    </row>
    <row r="124" spans="2:41" ht="6" customHeight="1"/>
    <row r="125" spans="2:41" ht="17.25" customHeight="1">
      <c r="B125" s="283" t="s">
        <v>629</v>
      </c>
      <c r="Q125" s="1000" t="s">
        <v>811</v>
      </c>
      <c r="R125" s="1000"/>
      <c r="S125" s="1000"/>
      <c r="T125" s="1000"/>
      <c r="U125" s="1000"/>
      <c r="V125" s="1001" t="s">
        <v>647</v>
      </c>
      <c r="W125" s="1001"/>
      <c r="X125" s="1001"/>
      <c r="Y125" s="1001"/>
      <c r="Z125" s="1001"/>
      <c r="AA125" s="1001"/>
      <c r="AB125" s="1001"/>
      <c r="AC125" s="1001"/>
      <c r="AD125" s="1001"/>
      <c r="AE125" s="1001"/>
      <c r="AF125" s="1001"/>
      <c r="AG125" s="1001"/>
      <c r="AH125" s="1001"/>
      <c r="AI125" s="1001"/>
      <c r="AJ125" s="1001"/>
      <c r="AK125" s="1001"/>
      <c r="AL125" s="1001"/>
      <c r="AM125" s="1001"/>
      <c r="AN125" s="1001"/>
      <c r="AO125" s="1001"/>
    </row>
    <row r="126" spans="2:41" ht="14.25" customHeight="1">
      <c r="B126" s="253" t="s">
        <v>538</v>
      </c>
      <c r="Q126" s="1004"/>
      <c r="R126" s="1005"/>
      <c r="S126" s="1005"/>
      <c r="T126" s="1005"/>
      <c r="U126" s="1006"/>
      <c r="V126" s="1007"/>
      <c r="W126" s="1008"/>
      <c r="X126" s="1008"/>
      <c r="Y126" s="1008"/>
      <c r="Z126" s="1008"/>
      <c r="AA126" s="1008"/>
      <c r="AB126" s="1008"/>
      <c r="AC126" s="1008"/>
      <c r="AD126" s="1008"/>
      <c r="AE126" s="1008"/>
      <c r="AF126" s="1008"/>
      <c r="AG126" s="1008"/>
      <c r="AH126" s="1008"/>
      <c r="AI126" s="1008"/>
      <c r="AJ126" s="1008"/>
      <c r="AK126" s="1008"/>
      <c r="AL126" s="1008"/>
      <c r="AM126" s="1008"/>
      <c r="AN126" s="1008"/>
      <c r="AO126" s="1009"/>
    </row>
    <row r="127" spans="2:41" ht="14.25" customHeight="1">
      <c r="B127" s="253" t="s">
        <v>539</v>
      </c>
      <c r="Q127" s="1004"/>
      <c r="R127" s="1005"/>
      <c r="S127" s="1005"/>
      <c r="T127" s="1005"/>
      <c r="U127" s="1006"/>
      <c r="V127" s="1007"/>
      <c r="W127" s="1008"/>
      <c r="X127" s="1008"/>
      <c r="Y127" s="1008"/>
      <c r="Z127" s="1008"/>
      <c r="AA127" s="1008"/>
      <c r="AB127" s="1008"/>
      <c r="AC127" s="1008"/>
      <c r="AD127" s="1008"/>
      <c r="AE127" s="1008"/>
      <c r="AF127" s="1008"/>
      <c r="AG127" s="1008"/>
      <c r="AH127" s="1008"/>
      <c r="AI127" s="1008"/>
      <c r="AJ127" s="1008"/>
      <c r="AK127" s="1008"/>
      <c r="AL127" s="1008"/>
      <c r="AM127" s="1008"/>
      <c r="AN127" s="1008"/>
      <c r="AO127" s="1009"/>
    </row>
    <row r="128" spans="2:41" ht="14.25" customHeight="1">
      <c r="B128" s="253" t="s">
        <v>540</v>
      </c>
      <c r="Q128" s="1004"/>
      <c r="R128" s="1005"/>
      <c r="S128" s="1005"/>
      <c r="T128" s="1005"/>
      <c r="U128" s="1006"/>
      <c r="V128" s="1007"/>
      <c r="W128" s="1008"/>
      <c r="X128" s="1008"/>
      <c r="Y128" s="1008"/>
      <c r="Z128" s="1008"/>
      <c r="AA128" s="1008"/>
      <c r="AB128" s="1008"/>
      <c r="AC128" s="1008"/>
      <c r="AD128" s="1008"/>
      <c r="AE128" s="1008"/>
      <c r="AF128" s="1008"/>
      <c r="AG128" s="1008"/>
      <c r="AH128" s="1008"/>
      <c r="AI128" s="1008"/>
      <c r="AJ128" s="1008"/>
      <c r="AK128" s="1008"/>
      <c r="AL128" s="1008"/>
      <c r="AM128" s="1008"/>
      <c r="AN128" s="1008"/>
      <c r="AO128" s="1009"/>
    </row>
    <row r="129" spans="1:42" ht="14.25" customHeight="1">
      <c r="B129" s="253" t="s">
        <v>541</v>
      </c>
      <c r="Q129" s="1004"/>
      <c r="R129" s="1005"/>
      <c r="S129" s="1005"/>
      <c r="T129" s="1005"/>
      <c r="U129" s="1006"/>
      <c r="V129" s="1007"/>
      <c r="W129" s="1008"/>
      <c r="X129" s="1008"/>
      <c r="Y129" s="1008"/>
      <c r="Z129" s="1008"/>
      <c r="AA129" s="1008"/>
      <c r="AB129" s="1008"/>
      <c r="AC129" s="1008"/>
      <c r="AD129" s="1008"/>
      <c r="AE129" s="1008"/>
      <c r="AF129" s="1008"/>
      <c r="AG129" s="1008"/>
      <c r="AH129" s="1008"/>
      <c r="AI129" s="1008"/>
      <c r="AJ129" s="1008"/>
      <c r="AK129" s="1008"/>
      <c r="AL129" s="1008"/>
      <c r="AM129" s="1008"/>
      <c r="AN129" s="1008"/>
      <c r="AO129" s="1009"/>
    </row>
    <row r="130" spans="1:42" ht="6" customHeight="1"/>
    <row r="131" spans="1:42" ht="17.25" customHeight="1">
      <c r="B131" s="283" t="s">
        <v>632</v>
      </c>
      <c r="Q131" s="1012" t="s">
        <v>604</v>
      </c>
      <c r="R131" s="1012"/>
      <c r="S131" s="1012"/>
      <c r="T131" s="1012"/>
      <c r="U131" s="1012"/>
      <c r="W131" s="283" t="s">
        <v>813</v>
      </c>
      <c r="AK131" s="1012" t="s">
        <v>814</v>
      </c>
      <c r="AL131" s="1012"/>
      <c r="AM131" s="1012"/>
      <c r="AN131" s="1012"/>
      <c r="AO131" s="1012"/>
    </row>
    <row r="132" spans="1:42" ht="14.25" customHeight="1">
      <c r="B132" s="253" t="s">
        <v>542</v>
      </c>
      <c r="Q132" s="988"/>
      <c r="R132" s="989"/>
      <c r="S132" s="989"/>
      <c r="T132" s="989"/>
      <c r="U132" s="990"/>
      <c r="W132" s="252" t="s">
        <v>544</v>
      </c>
      <c r="X132" s="252"/>
      <c r="Y132" s="252"/>
      <c r="AK132" s="994"/>
      <c r="AL132" s="995"/>
      <c r="AM132" s="995"/>
      <c r="AN132" s="995"/>
      <c r="AO132" s="996"/>
    </row>
    <row r="133" spans="1:42" ht="14.25" customHeight="1">
      <c r="B133" s="253" t="s">
        <v>543</v>
      </c>
      <c r="Q133" s="985"/>
      <c r="R133" s="986"/>
      <c r="S133" s="986"/>
      <c r="T133" s="986"/>
      <c r="U133" s="987"/>
      <c r="W133" s="252" t="s">
        <v>545</v>
      </c>
      <c r="X133" s="252"/>
      <c r="Y133" s="252"/>
      <c r="AK133" s="991"/>
      <c r="AL133" s="992"/>
      <c r="AM133" s="992"/>
      <c r="AN133" s="992"/>
      <c r="AO133" s="993"/>
    </row>
    <row r="134" spans="1:42" ht="6" customHeight="1">
      <c r="A134" s="271"/>
      <c r="B134" s="271"/>
      <c r="C134" s="271"/>
      <c r="D134" s="271"/>
      <c r="E134" s="271"/>
      <c r="F134" s="271"/>
      <c r="G134" s="271"/>
      <c r="H134" s="271"/>
      <c r="I134" s="271"/>
      <c r="J134" s="271"/>
      <c r="K134" s="271"/>
      <c r="L134" s="271"/>
      <c r="M134" s="271"/>
      <c r="N134" s="271"/>
      <c r="O134" s="271"/>
      <c r="P134" s="271"/>
      <c r="Q134" s="302"/>
      <c r="R134" s="302"/>
      <c r="S134" s="302"/>
      <c r="T134" s="302"/>
      <c r="U134" s="302"/>
      <c r="V134" s="271"/>
      <c r="W134" s="271"/>
      <c r="X134" s="271"/>
      <c r="Y134" s="271"/>
      <c r="Z134" s="271"/>
      <c r="AA134" s="271"/>
      <c r="AB134" s="271"/>
      <c r="AC134" s="271"/>
      <c r="AD134" s="271"/>
      <c r="AE134" s="271"/>
      <c r="AF134" s="271"/>
      <c r="AG134" s="271"/>
      <c r="AH134" s="271"/>
      <c r="AI134" s="271"/>
      <c r="AJ134" s="271"/>
      <c r="AK134" s="301"/>
      <c r="AL134" s="301"/>
      <c r="AM134" s="301"/>
      <c r="AN134" s="301"/>
      <c r="AO134" s="301"/>
      <c r="AP134" s="271"/>
    </row>
    <row r="135" spans="1:42" ht="15" customHeight="1">
      <c r="A135" s="271"/>
      <c r="B135" s="964" t="s">
        <v>985</v>
      </c>
      <c r="C135" s="964"/>
      <c r="D135" s="964"/>
      <c r="E135" s="964"/>
      <c r="F135" s="964"/>
      <c r="G135" s="964"/>
      <c r="H135" s="964"/>
      <c r="I135" s="964"/>
      <c r="J135" s="964"/>
      <c r="K135" s="964"/>
      <c r="L135" s="964"/>
      <c r="M135" s="964"/>
      <c r="N135" s="964"/>
      <c r="O135" s="964"/>
      <c r="P135" s="964"/>
      <c r="Q135" s="964"/>
      <c r="R135" s="964"/>
      <c r="S135" s="964"/>
      <c r="T135" s="964"/>
      <c r="U135" s="964"/>
      <c r="V135" s="964"/>
      <c r="W135" s="964"/>
      <c r="X135" s="964"/>
      <c r="Y135" s="964"/>
      <c r="Z135" s="964"/>
      <c r="AA135" s="964"/>
      <c r="AB135" s="964"/>
      <c r="AC135" s="964"/>
      <c r="AD135" s="964"/>
      <c r="AE135" s="964"/>
      <c r="AF135" s="964"/>
      <c r="AG135" s="964"/>
      <c r="AH135" s="964"/>
      <c r="AI135" s="964"/>
      <c r="AJ135" s="964"/>
      <c r="AK135" s="964"/>
      <c r="AL135" s="964"/>
      <c r="AM135" s="964"/>
      <c r="AN135" s="964"/>
      <c r="AO135" s="964"/>
      <c r="AP135" s="271"/>
    </row>
    <row r="136" spans="1:42" ht="15" customHeight="1">
      <c r="A136" s="271"/>
      <c r="B136" s="964"/>
      <c r="C136" s="964"/>
      <c r="D136" s="964"/>
      <c r="E136" s="964"/>
      <c r="F136" s="964"/>
      <c r="G136" s="964"/>
      <c r="H136" s="964"/>
      <c r="I136" s="964"/>
      <c r="J136" s="964"/>
      <c r="K136" s="964"/>
      <c r="L136" s="964"/>
      <c r="M136" s="964"/>
      <c r="N136" s="964"/>
      <c r="O136" s="964"/>
      <c r="P136" s="964"/>
      <c r="Q136" s="964"/>
      <c r="R136" s="964"/>
      <c r="S136" s="964"/>
      <c r="T136" s="964"/>
      <c r="U136" s="964"/>
      <c r="V136" s="964"/>
      <c r="W136" s="964"/>
      <c r="X136" s="964"/>
      <c r="Y136" s="964"/>
      <c r="Z136" s="964"/>
      <c r="AA136" s="964"/>
      <c r="AB136" s="964"/>
      <c r="AC136" s="964"/>
      <c r="AD136" s="964"/>
      <c r="AE136" s="964"/>
      <c r="AF136" s="964"/>
      <c r="AG136" s="964"/>
      <c r="AH136" s="964"/>
      <c r="AI136" s="964"/>
      <c r="AJ136" s="964"/>
      <c r="AK136" s="964"/>
      <c r="AL136" s="964"/>
      <c r="AM136" s="964"/>
      <c r="AN136" s="964"/>
      <c r="AO136" s="964"/>
      <c r="AP136" s="271"/>
    </row>
    <row r="137" spans="1:42" ht="32.1" customHeight="1">
      <c r="A137" s="271"/>
      <c r="B137" s="965"/>
      <c r="C137" s="966"/>
      <c r="D137" s="966"/>
      <c r="E137" s="966"/>
      <c r="F137" s="966"/>
      <c r="G137" s="966"/>
      <c r="H137" s="966"/>
      <c r="I137" s="966"/>
      <c r="J137" s="966"/>
      <c r="K137" s="966"/>
      <c r="L137" s="966"/>
      <c r="M137" s="966"/>
      <c r="N137" s="966"/>
      <c r="O137" s="966"/>
      <c r="P137" s="966"/>
      <c r="Q137" s="966"/>
      <c r="R137" s="966"/>
      <c r="S137" s="966"/>
      <c r="T137" s="966"/>
      <c r="U137" s="966"/>
      <c r="V137" s="966"/>
      <c r="W137" s="966"/>
      <c r="X137" s="966"/>
      <c r="Y137" s="966"/>
      <c r="Z137" s="966"/>
      <c r="AA137" s="966"/>
      <c r="AB137" s="966"/>
      <c r="AC137" s="966"/>
      <c r="AD137" s="966"/>
      <c r="AE137" s="966"/>
      <c r="AF137" s="966"/>
      <c r="AG137" s="966"/>
      <c r="AH137" s="966"/>
      <c r="AI137" s="966"/>
      <c r="AJ137" s="966"/>
      <c r="AK137" s="966"/>
      <c r="AL137" s="966"/>
      <c r="AM137" s="966"/>
      <c r="AN137" s="966"/>
      <c r="AO137" s="967"/>
      <c r="AP137" s="271"/>
    </row>
    <row r="138" spans="1:42" ht="14.1" customHeight="1">
      <c r="A138" s="271"/>
      <c r="B138" s="286"/>
      <c r="C138" s="286"/>
      <c r="D138" s="286"/>
      <c r="E138" s="286"/>
      <c r="F138" s="286"/>
      <c r="G138" s="286"/>
      <c r="H138" s="286"/>
      <c r="I138" s="286"/>
      <c r="J138" s="286"/>
      <c r="K138" s="286"/>
      <c r="L138" s="286"/>
      <c r="M138" s="286"/>
      <c r="N138" s="286"/>
      <c r="O138" s="286"/>
      <c r="P138" s="286"/>
      <c r="Q138" s="286"/>
      <c r="R138" s="286"/>
      <c r="S138" s="286"/>
      <c r="T138" s="286"/>
      <c r="U138" s="286"/>
      <c r="V138" s="286"/>
      <c r="W138" s="286"/>
      <c r="X138" s="286"/>
      <c r="Y138" s="271"/>
      <c r="Z138" s="431"/>
      <c r="AA138" s="431"/>
      <c r="AB138" s="431"/>
      <c r="AC138" s="431"/>
      <c r="AD138" s="431"/>
      <c r="AE138" s="431"/>
      <c r="AF138" s="431"/>
      <c r="AG138" s="431"/>
      <c r="AH138" s="431"/>
      <c r="AI138" s="431"/>
      <c r="AJ138" s="431"/>
      <c r="AK138" s="431"/>
      <c r="AL138" s="431"/>
      <c r="AM138" s="431"/>
      <c r="AN138" s="431"/>
      <c r="AO138" s="431"/>
      <c r="AP138" s="271"/>
    </row>
    <row r="139" spans="1:42" ht="17.25" customHeight="1">
      <c r="B139" s="283" t="s">
        <v>631</v>
      </c>
    </row>
    <row r="140" spans="1:42" ht="13.5" customHeight="1">
      <c r="B140" s="253" t="s">
        <v>546</v>
      </c>
    </row>
    <row r="141" spans="1:42" ht="32.1" customHeight="1">
      <c r="B141" s="965"/>
      <c r="C141" s="1042"/>
      <c r="D141" s="1042"/>
      <c r="E141" s="1042"/>
      <c r="F141" s="1042"/>
      <c r="G141" s="1042"/>
      <c r="H141" s="1042"/>
      <c r="I141" s="1042"/>
      <c r="J141" s="1042"/>
      <c r="K141" s="1042"/>
      <c r="L141" s="1042"/>
      <c r="M141" s="1042"/>
      <c r="N141" s="1042"/>
      <c r="O141" s="1042"/>
      <c r="P141" s="1042"/>
      <c r="Q141" s="1042"/>
      <c r="R141" s="1042"/>
      <c r="S141" s="1042"/>
      <c r="T141" s="1042"/>
      <c r="U141" s="1042"/>
      <c r="V141" s="1042"/>
      <c r="W141" s="1042"/>
      <c r="X141" s="1042"/>
      <c r="Y141" s="1042"/>
      <c r="Z141" s="1042"/>
      <c r="AA141" s="1042"/>
      <c r="AB141" s="1042"/>
      <c r="AC141" s="1042"/>
      <c r="AD141" s="1042"/>
      <c r="AE141" s="1042"/>
      <c r="AF141" s="1042"/>
      <c r="AG141" s="1042"/>
      <c r="AH141" s="1042"/>
      <c r="AI141" s="1042"/>
      <c r="AJ141" s="1042"/>
      <c r="AK141" s="1042"/>
      <c r="AL141" s="1042"/>
      <c r="AM141" s="1042"/>
      <c r="AN141" s="1042"/>
      <c r="AO141" s="1043"/>
    </row>
    <row r="142" spans="1:42" ht="15" hidden="1" customHeight="1">
      <c r="B142" s="286"/>
      <c r="C142" s="286"/>
      <c r="D142" s="286"/>
      <c r="E142" s="286"/>
      <c r="F142" s="286"/>
      <c r="G142" s="286"/>
      <c r="H142" s="286"/>
      <c r="I142" s="286"/>
      <c r="J142" s="286"/>
      <c r="K142" s="286"/>
      <c r="L142" s="286"/>
      <c r="M142" s="286"/>
      <c r="N142" s="286"/>
      <c r="O142" s="286"/>
      <c r="P142" s="286"/>
      <c r="Q142" s="286"/>
      <c r="R142" s="286"/>
      <c r="S142" s="286"/>
      <c r="T142" s="286"/>
      <c r="U142" s="286"/>
      <c r="V142" s="286"/>
      <c r="W142" s="286"/>
      <c r="X142" s="286"/>
      <c r="Y142" s="286"/>
      <c r="Z142" s="286"/>
      <c r="AA142" s="286"/>
      <c r="AB142" s="286"/>
      <c r="AC142" s="286"/>
      <c r="AD142" s="286"/>
      <c r="AE142" s="286"/>
      <c r="AF142" s="286"/>
      <c r="AG142" s="286"/>
      <c r="AH142" s="286"/>
      <c r="AI142" s="286"/>
      <c r="AJ142" s="286"/>
      <c r="AK142" s="286"/>
      <c r="AL142" s="286"/>
      <c r="AM142" s="286"/>
      <c r="AN142" s="286"/>
      <c r="AO142" s="286"/>
    </row>
    <row r="143" spans="1:42" ht="6" customHeight="1"/>
    <row r="144" spans="1:42" ht="13.5" customHeight="1">
      <c r="B144" s="253" t="s">
        <v>547</v>
      </c>
    </row>
    <row r="145" spans="2:41" ht="32.1" customHeight="1">
      <c r="B145" s="965"/>
      <c r="C145" s="966"/>
      <c r="D145" s="966"/>
      <c r="E145" s="966"/>
      <c r="F145" s="966"/>
      <c r="G145" s="966"/>
      <c r="H145" s="966"/>
      <c r="I145" s="966"/>
      <c r="J145" s="966"/>
      <c r="K145" s="966"/>
      <c r="L145" s="966"/>
      <c r="M145" s="966"/>
      <c r="N145" s="966"/>
      <c r="O145" s="966"/>
      <c r="P145" s="966"/>
      <c r="Q145" s="966"/>
      <c r="R145" s="966"/>
      <c r="S145" s="966"/>
      <c r="T145" s="966"/>
      <c r="U145" s="966"/>
      <c r="V145" s="966"/>
      <c r="W145" s="966"/>
      <c r="X145" s="966"/>
      <c r="Y145" s="966"/>
      <c r="Z145" s="966"/>
      <c r="AA145" s="966"/>
      <c r="AB145" s="966"/>
      <c r="AC145" s="966"/>
      <c r="AD145" s="966"/>
      <c r="AE145" s="966"/>
      <c r="AF145" s="966"/>
      <c r="AG145" s="966"/>
      <c r="AH145" s="966"/>
      <c r="AI145" s="966"/>
      <c r="AJ145" s="966"/>
      <c r="AK145" s="966"/>
      <c r="AL145" s="966"/>
      <c r="AM145" s="966"/>
      <c r="AN145" s="966"/>
      <c r="AO145" s="967"/>
    </row>
    <row r="146" spans="2:41" ht="15" hidden="1" customHeight="1">
      <c r="B146" s="286"/>
      <c r="C146" s="286"/>
      <c r="D146" s="286"/>
      <c r="E146" s="286"/>
      <c r="F146" s="286"/>
      <c r="G146" s="286"/>
      <c r="H146" s="286"/>
      <c r="I146" s="286"/>
      <c r="J146" s="286"/>
      <c r="K146" s="286"/>
      <c r="L146" s="286"/>
      <c r="M146" s="286"/>
      <c r="N146" s="286"/>
      <c r="O146" s="286"/>
      <c r="P146" s="286"/>
      <c r="Q146" s="286"/>
      <c r="R146" s="286"/>
      <c r="S146" s="286"/>
      <c r="T146" s="286"/>
      <c r="U146" s="286"/>
      <c r="V146" s="286"/>
      <c r="W146" s="286"/>
      <c r="X146" s="286"/>
      <c r="Y146" s="286"/>
      <c r="Z146" s="286"/>
      <c r="AA146" s="286"/>
      <c r="AB146" s="286"/>
      <c r="AC146" s="286"/>
      <c r="AD146" s="286"/>
      <c r="AE146" s="286"/>
      <c r="AF146" s="286"/>
      <c r="AG146" s="286"/>
      <c r="AH146" s="286"/>
      <c r="AI146" s="286"/>
      <c r="AJ146" s="286"/>
      <c r="AK146" s="286"/>
      <c r="AL146" s="286"/>
      <c r="AM146" s="286"/>
      <c r="AN146" s="286"/>
      <c r="AO146" s="286"/>
    </row>
    <row r="147" spans="2:41" ht="6" customHeight="1"/>
    <row r="148" spans="2:41" ht="13.5" customHeight="1">
      <c r="B148" s="253" t="s">
        <v>548</v>
      </c>
    </row>
    <row r="149" spans="2:41" ht="32.1" customHeight="1">
      <c r="B149" s="965"/>
      <c r="C149" s="966"/>
      <c r="D149" s="966"/>
      <c r="E149" s="966"/>
      <c r="F149" s="966"/>
      <c r="G149" s="966"/>
      <c r="H149" s="966"/>
      <c r="I149" s="966"/>
      <c r="J149" s="966"/>
      <c r="K149" s="966"/>
      <c r="L149" s="966"/>
      <c r="M149" s="966"/>
      <c r="N149" s="966"/>
      <c r="O149" s="966"/>
      <c r="P149" s="966"/>
      <c r="Q149" s="966"/>
      <c r="R149" s="966"/>
      <c r="S149" s="966"/>
      <c r="T149" s="966"/>
      <c r="U149" s="966"/>
      <c r="V149" s="966"/>
      <c r="W149" s="966"/>
      <c r="X149" s="966"/>
      <c r="Y149" s="966"/>
      <c r="Z149" s="966"/>
      <c r="AA149" s="966"/>
      <c r="AB149" s="966"/>
      <c r="AC149" s="966"/>
      <c r="AD149" s="966"/>
      <c r="AE149" s="966"/>
      <c r="AF149" s="966"/>
      <c r="AG149" s="966"/>
      <c r="AH149" s="966"/>
      <c r="AI149" s="966"/>
      <c r="AJ149" s="966"/>
      <c r="AK149" s="966"/>
      <c r="AL149" s="966"/>
      <c r="AM149" s="966"/>
      <c r="AN149" s="966"/>
      <c r="AO149" s="967"/>
    </row>
    <row r="150" spans="2:41" ht="15" hidden="1" customHeight="1">
      <c r="B150" s="286"/>
      <c r="C150" s="286"/>
      <c r="D150" s="286"/>
      <c r="E150" s="286"/>
      <c r="F150" s="286"/>
      <c r="G150" s="286"/>
      <c r="H150" s="286"/>
      <c r="I150" s="286"/>
      <c r="J150" s="286"/>
      <c r="K150" s="286"/>
      <c r="L150" s="286"/>
      <c r="M150" s="286"/>
      <c r="N150" s="286"/>
      <c r="O150" s="286"/>
      <c r="P150" s="286"/>
      <c r="Q150" s="286"/>
      <c r="R150" s="286"/>
      <c r="S150" s="286"/>
      <c r="T150" s="286"/>
      <c r="U150" s="286"/>
      <c r="V150" s="286"/>
      <c r="W150" s="286"/>
      <c r="X150" s="286"/>
      <c r="Y150" s="286"/>
      <c r="Z150" s="286"/>
      <c r="AA150" s="286"/>
      <c r="AB150" s="286"/>
      <c r="AC150" s="286"/>
      <c r="AD150" s="286"/>
      <c r="AE150" s="286"/>
      <c r="AF150" s="286"/>
      <c r="AG150" s="286"/>
      <c r="AH150" s="286"/>
      <c r="AI150" s="286"/>
      <c r="AJ150" s="286"/>
      <c r="AK150" s="286"/>
      <c r="AL150" s="286"/>
      <c r="AM150" s="286"/>
      <c r="AN150" s="286"/>
      <c r="AO150" s="286"/>
    </row>
    <row r="151" spans="2:41" ht="6" customHeight="1"/>
    <row r="152" spans="2:41" ht="13.5" customHeight="1">
      <c r="B152" s="253" t="s">
        <v>549</v>
      </c>
    </row>
    <row r="153" spans="2:41" ht="32.1" customHeight="1">
      <c r="B153" s="965"/>
      <c r="C153" s="966"/>
      <c r="D153" s="966"/>
      <c r="E153" s="966"/>
      <c r="F153" s="966"/>
      <c r="G153" s="966"/>
      <c r="H153" s="966"/>
      <c r="I153" s="966"/>
      <c r="J153" s="966"/>
      <c r="K153" s="966"/>
      <c r="L153" s="966"/>
      <c r="M153" s="966"/>
      <c r="N153" s="966"/>
      <c r="O153" s="966"/>
      <c r="P153" s="966"/>
      <c r="Q153" s="966"/>
      <c r="R153" s="966"/>
      <c r="S153" s="966"/>
      <c r="T153" s="966"/>
      <c r="U153" s="966"/>
      <c r="V153" s="966"/>
      <c r="W153" s="966"/>
      <c r="X153" s="966"/>
      <c r="Y153" s="966"/>
      <c r="Z153" s="966"/>
      <c r="AA153" s="966"/>
      <c r="AB153" s="966"/>
      <c r="AC153" s="966"/>
      <c r="AD153" s="966"/>
      <c r="AE153" s="966"/>
      <c r="AF153" s="966"/>
      <c r="AG153" s="966"/>
      <c r="AH153" s="966"/>
      <c r="AI153" s="966"/>
      <c r="AJ153" s="966"/>
      <c r="AK153" s="966"/>
      <c r="AL153" s="966"/>
      <c r="AM153" s="966"/>
      <c r="AN153" s="966"/>
      <c r="AO153" s="967"/>
    </row>
    <row r="154" spans="2:41" ht="15" hidden="1" customHeight="1">
      <c r="B154" s="286"/>
      <c r="C154" s="286"/>
      <c r="D154" s="286"/>
      <c r="E154" s="286"/>
      <c r="F154" s="286"/>
      <c r="G154" s="286"/>
      <c r="H154" s="286"/>
      <c r="I154" s="286"/>
      <c r="J154" s="286"/>
      <c r="K154" s="286"/>
      <c r="L154" s="286"/>
      <c r="M154" s="286"/>
      <c r="N154" s="286"/>
      <c r="O154" s="286"/>
      <c r="P154" s="286"/>
      <c r="Q154" s="286"/>
      <c r="R154" s="286"/>
      <c r="S154" s="286"/>
      <c r="T154" s="286"/>
      <c r="U154" s="286"/>
      <c r="V154" s="286"/>
      <c r="W154" s="286"/>
      <c r="X154" s="286"/>
      <c r="Y154" s="286"/>
      <c r="Z154" s="286"/>
      <c r="AA154" s="286"/>
      <c r="AB154" s="286"/>
      <c r="AC154" s="286"/>
      <c r="AD154" s="286"/>
      <c r="AE154" s="286"/>
      <c r="AF154" s="286"/>
      <c r="AG154" s="286"/>
      <c r="AH154" s="286"/>
      <c r="AI154" s="286"/>
      <c r="AJ154" s="286"/>
      <c r="AK154" s="286"/>
      <c r="AL154" s="286"/>
      <c r="AM154" s="286"/>
      <c r="AN154" s="286"/>
      <c r="AO154" s="286"/>
    </row>
    <row r="155" spans="2:41"/>
    <row r="156" spans="2:41" s="246" customFormat="1" ht="18.75" customHeight="1">
      <c r="B156" s="984" t="s">
        <v>639</v>
      </c>
      <c r="C156" s="984"/>
      <c r="D156" s="984"/>
      <c r="E156" s="984"/>
      <c r="F156" s="984"/>
      <c r="G156" s="984"/>
      <c r="H156" s="984"/>
      <c r="I156" s="984"/>
      <c r="J156" s="984"/>
      <c r="K156" s="984"/>
      <c r="L156" s="984"/>
      <c r="M156" s="984"/>
      <c r="N156" s="984"/>
      <c r="O156" s="984"/>
      <c r="P156" s="984"/>
      <c r="Q156" s="984"/>
      <c r="R156" s="984"/>
      <c r="S156" s="984"/>
      <c r="T156" s="984"/>
      <c r="U156" s="984"/>
      <c r="V156" s="984"/>
      <c r="W156" s="984"/>
      <c r="X156" s="984"/>
      <c r="Y156" s="984"/>
      <c r="Z156" s="984"/>
      <c r="AA156" s="984"/>
      <c r="AB156" s="984"/>
      <c r="AC156" s="984"/>
      <c r="AD156" s="984"/>
      <c r="AE156" s="984"/>
      <c r="AF156" s="984"/>
      <c r="AG156" s="984"/>
      <c r="AH156" s="984"/>
      <c r="AI156" s="984"/>
      <c r="AJ156" s="984"/>
      <c r="AK156" s="984"/>
      <c r="AL156" s="984"/>
      <c r="AM156" s="984"/>
      <c r="AN156" s="984"/>
      <c r="AO156" s="984"/>
    </row>
    <row r="157" spans="2:41" ht="3" customHeight="1"/>
    <row r="158" spans="2:41" ht="17.25" customHeight="1">
      <c r="B158" s="283" t="s">
        <v>633</v>
      </c>
      <c r="S158" s="1000" t="s">
        <v>811</v>
      </c>
      <c r="T158" s="1000"/>
      <c r="U158" s="1000"/>
      <c r="V158" s="1000"/>
      <c r="W158" s="1000"/>
      <c r="X158" s="1001" t="s">
        <v>283</v>
      </c>
      <c r="Y158" s="1001"/>
      <c r="Z158" s="1001"/>
      <c r="AA158" s="1001"/>
      <c r="AB158" s="1001"/>
      <c r="AC158" s="1001"/>
      <c r="AD158" s="1001"/>
      <c r="AE158" s="1001"/>
      <c r="AF158" s="1001"/>
      <c r="AG158" s="1001"/>
      <c r="AH158" s="1001"/>
      <c r="AI158" s="1001"/>
      <c r="AJ158" s="1001"/>
      <c r="AK158" s="1001"/>
      <c r="AL158" s="1001"/>
      <c r="AM158" s="1001"/>
      <c r="AN158" s="1001"/>
      <c r="AO158" s="1001"/>
    </row>
    <row r="159" spans="2:41" ht="3" customHeight="1">
      <c r="S159" s="1036"/>
      <c r="T159" s="1036"/>
      <c r="U159" s="1036"/>
      <c r="V159" s="1036"/>
      <c r="W159" s="1036"/>
      <c r="X159" s="1012"/>
      <c r="Y159" s="1012"/>
      <c r="Z159" s="1012"/>
      <c r="AA159" s="1012"/>
      <c r="AB159" s="1012"/>
      <c r="AC159" s="1012"/>
      <c r="AD159" s="1012"/>
      <c r="AE159" s="1012"/>
      <c r="AF159" s="1012"/>
      <c r="AG159" s="1012"/>
      <c r="AH159" s="1012"/>
      <c r="AI159" s="1012"/>
      <c r="AJ159" s="1012"/>
      <c r="AK159" s="1012"/>
      <c r="AL159" s="1012"/>
      <c r="AM159" s="1012"/>
      <c r="AN159" s="1012"/>
      <c r="AO159" s="1012"/>
    </row>
    <row r="160" spans="2:41" ht="14.25" customHeight="1">
      <c r="B160" s="253" t="s">
        <v>550</v>
      </c>
      <c r="S160" s="1056"/>
      <c r="T160" s="1057"/>
      <c r="U160" s="1057"/>
      <c r="V160" s="1057"/>
      <c r="W160" s="1058"/>
      <c r="X160" s="1047"/>
      <c r="Y160" s="1048"/>
      <c r="Z160" s="1048"/>
      <c r="AA160" s="1048"/>
      <c r="AB160" s="1048"/>
      <c r="AC160" s="1048"/>
      <c r="AD160" s="1048"/>
      <c r="AE160" s="1048"/>
      <c r="AF160" s="1048"/>
      <c r="AG160" s="1048"/>
      <c r="AH160" s="1048"/>
      <c r="AI160" s="1048"/>
      <c r="AJ160" s="1048"/>
      <c r="AK160" s="1048"/>
      <c r="AL160" s="1048"/>
      <c r="AM160" s="1048"/>
      <c r="AN160" s="1048"/>
      <c r="AO160" s="1049"/>
    </row>
    <row r="161" spans="2:41" ht="14.25" customHeight="1">
      <c r="B161" s="253" t="s">
        <v>551</v>
      </c>
      <c r="S161" s="1056"/>
      <c r="T161" s="1057"/>
      <c r="U161" s="1057"/>
      <c r="V161" s="1057"/>
      <c r="W161" s="1058"/>
      <c r="X161" s="1047"/>
      <c r="Y161" s="1048"/>
      <c r="Z161" s="1048"/>
      <c r="AA161" s="1048"/>
      <c r="AB161" s="1048"/>
      <c r="AC161" s="1048"/>
      <c r="AD161" s="1048"/>
      <c r="AE161" s="1048"/>
      <c r="AF161" s="1048"/>
      <c r="AG161" s="1048"/>
      <c r="AH161" s="1048"/>
      <c r="AI161" s="1048"/>
      <c r="AJ161" s="1048"/>
      <c r="AK161" s="1048"/>
      <c r="AL161" s="1048"/>
      <c r="AM161" s="1048"/>
      <c r="AN161" s="1048"/>
      <c r="AO161" s="1049"/>
    </row>
    <row r="162" spans="2:41" ht="14.25" customHeight="1">
      <c r="B162" s="253" t="s">
        <v>552</v>
      </c>
      <c r="S162" s="1056"/>
      <c r="T162" s="1057"/>
      <c r="U162" s="1057"/>
      <c r="V162" s="1057"/>
      <c r="W162" s="1058"/>
      <c r="X162" s="1047"/>
      <c r="Y162" s="1048"/>
      <c r="Z162" s="1048"/>
      <c r="AA162" s="1048"/>
      <c r="AB162" s="1048"/>
      <c r="AC162" s="1048"/>
      <c r="AD162" s="1048"/>
      <c r="AE162" s="1048"/>
      <c r="AF162" s="1048"/>
      <c r="AG162" s="1048"/>
      <c r="AH162" s="1048"/>
      <c r="AI162" s="1048"/>
      <c r="AJ162" s="1048"/>
      <c r="AK162" s="1048"/>
      <c r="AL162" s="1048"/>
      <c r="AM162" s="1048"/>
      <c r="AN162" s="1048"/>
      <c r="AO162" s="1049"/>
    </row>
    <row r="163" spans="2:41" ht="14.25" customHeight="1">
      <c r="B163" s="253" t="s">
        <v>553</v>
      </c>
      <c r="S163" s="1056"/>
      <c r="T163" s="1057"/>
      <c r="U163" s="1057"/>
      <c r="V163" s="1057"/>
      <c r="W163" s="1058"/>
      <c r="X163" s="1047"/>
      <c r="Y163" s="1048"/>
      <c r="Z163" s="1048"/>
      <c r="AA163" s="1048"/>
      <c r="AB163" s="1048"/>
      <c r="AC163" s="1048"/>
      <c r="AD163" s="1048"/>
      <c r="AE163" s="1048"/>
      <c r="AF163" s="1048"/>
      <c r="AG163" s="1048"/>
      <c r="AH163" s="1048"/>
      <c r="AI163" s="1048"/>
      <c r="AJ163" s="1048"/>
      <c r="AK163" s="1048"/>
      <c r="AL163" s="1048"/>
      <c r="AM163" s="1048"/>
      <c r="AN163" s="1048"/>
      <c r="AO163" s="1049"/>
    </row>
    <row r="164" spans="2:41" ht="14.25" customHeight="1">
      <c r="B164" s="253" t="s">
        <v>646</v>
      </c>
      <c r="S164" s="1056"/>
      <c r="T164" s="1057"/>
      <c r="U164" s="1057"/>
      <c r="V164" s="1057"/>
      <c r="W164" s="1058"/>
      <c r="X164" s="1047"/>
      <c r="Y164" s="1048"/>
      <c r="Z164" s="1048"/>
      <c r="AA164" s="1048"/>
      <c r="AB164" s="1048"/>
      <c r="AC164" s="1048"/>
      <c r="AD164" s="1048"/>
      <c r="AE164" s="1048"/>
      <c r="AF164" s="1048"/>
      <c r="AG164" s="1048"/>
      <c r="AH164" s="1048"/>
      <c r="AI164" s="1048"/>
      <c r="AJ164" s="1048"/>
      <c r="AK164" s="1048"/>
      <c r="AL164" s="1048"/>
      <c r="AM164" s="1048"/>
      <c r="AN164" s="1048"/>
      <c r="AO164" s="1049"/>
    </row>
    <row r="165" spans="2:41" ht="14.25" customHeight="1">
      <c r="B165" s="253" t="s">
        <v>554</v>
      </c>
      <c r="S165" s="1056"/>
      <c r="T165" s="1057"/>
      <c r="U165" s="1057"/>
      <c r="V165" s="1057"/>
      <c r="W165" s="1058"/>
      <c r="X165" s="1047"/>
      <c r="Y165" s="1048"/>
      <c r="Z165" s="1048"/>
      <c r="AA165" s="1048"/>
      <c r="AB165" s="1048"/>
      <c r="AC165" s="1048"/>
      <c r="AD165" s="1048"/>
      <c r="AE165" s="1048"/>
      <c r="AF165" s="1048"/>
      <c r="AG165" s="1048"/>
      <c r="AH165" s="1048"/>
      <c r="AI165" s="1048"/>
      <c r="AJ165" s="1048"/>
      <c r="AK165" s="1048"/>
      <c r="AL165" s="1048"/>
      <c r="AM165" s="1048"/>
      <c r="AN165" s="1048"/>
      <c r="AO165" s="1049"/>
    </row>
    <row r="166" spans="2:41" ht="14.25" customHeight="1">
      <c r="B166" s="253" t="s">
        <v>555</v>
      </c>
      <c r="S166" s="1056"/>
      <c r="T166" s="1057"/>
      <c r="U166" s="1057"/>
      <c r="V166" s="1057"/>
      <c r="W166" s="1058"/>
      <c r="X166" s="1047"/>
      <c r="Y166" s="1048"/>
      <c r="Z166" s="1048"/>
      <c r="AA166" s="1048"/>
      <c r="AB166" s="1048"/>
      <c r="AC166" s="1048"/>
      <c r="AD166" s="1048"/>
      <c r="AE166" s="1048"/>
      <c r="AF166" s="1048"/>
      <c r="AG166" s="1048"/>
      <c r="AH166" s="1048"/>
      <c r="AI166" s="1048"/>
      <c r="AJ166" s="1048"/>
      <c r="AK166" s="1048"/>
      <c r="AL166" s="1048"/>
      <c r="AM166" s="1048"/>
      <c r="AN166" s="1048"/>
      <c r="AO166" s="1049"/>
    </row>
    <row r="167" spans="2:41" ht="14.25" customHeight="1">
      <c r="B167" s="253" t="s">
        <v>556</v>
      </c>
      <c r="S167" s="1059"/>
      <c r="T167" s="1060"/>
      <c r="U167" s="1060"/>
      <c r="V167" s="1060"/>
      <c r="W167" s="1061"/>
      <c r="X167" s="1067"/>
      <c r="Y167" s="1068"/>
      <c r="Z167" s="1068"/>
      <c r="AA167" s="1068"/>
      <c r="AB167" s="1068"/>
      <c r="AC167" s="1068"/>
      <c r="AD167" s="1068"/>
      <c r="AE167" s="1068"/>
      <c r="AF167" s="1068"/>
      <c r="AG167" s="1068"/>
      <c r="AH167" s="1068"/>
      <c r="AI167" s="1068"/>
      <c r="AJ167" s="1068"/>
      <c r="AK167" s="1068"/>
      <c r="AL167" s="1068"/>
      <c r="AM167" s="1068"/>
      <c r="AN167" s="1068"/>
      <c r="AO167" s="1069"/>
    </row>
    <row r="168" spans="2:41" ht="14.25" customHeight="1">
      <c r="B168" s="253" t="s">
        <v>557</v>
      </c>
      <c r="S168" s="1056"/>
      <c r="T168" s="1057"/>
      <c r="U168" s="1057"/>
      <c r="V168" s="1057"/>
      <c r="W168" s="1058"/>
      <c r="X168" s="1047"/>
      <c r="Y168" s="1048"/>
      <c r="Z168" s="1048"/>
      <c r="AA168" s="1048"/>
      <c r="AB168" s="1048"/>
      <c r="AC168" s="1048"/>
      <c r="AD168" s="1048"/>
      <c r="AE168" s="1048"/>
      <c r="AF168" s="1048"/>
      <c r="AG168" s="1048"/>
      <c r="AH168" s="1048"/>
      <c r="AI168" s="1048"/>
      <c r="AJ168" s="1048"/>
      <c r="AK168" s="1048"/>
      <c r="AL168" s="1048"/>
      <c r="AM168" s="1048"/>
      <c r="AN168" s="1048"/>
      <c r="AO168" s="1049"/>
    </row>
    <row r="169" spans="2:41" ht="5.25" customHeight="1">
      <c r="S169" s="325"/>
      <c r="T169" s="325"/>
      <c r="U169" s="325"/>
      <c r="V169" s="325"/>
      <c r="W169" s="325"/>
      <c r="X169" s="326"/>
      <c r="Y169" s="326"/>
      <c r="Z169" s="326"/>
      <c r="AA169" s="326"/>
      <c r="AB169" s="326"/>
      <c r="AC169" s="326"/>
      <c r="AD169" s="326"/>
      <c r="AE169" s="326"/>
      <c r="AF169" s="326"/>
      <c r="AG169" s="326"/>
      <c r="AH169" s="326"/>
      <c r="AI169" s="326"/>
      <c r="AJ169" s="326"/>
      <c r="AK169" s="326"/>
      <c r="AL169" s="326"/>
      <c r="AM169" s="326"/>
      <c r="AN169" s="326"/>
      <c r="AO169" s="326"/>
    </row>
    <row r="170" spans="2:41" ht="14.25" customHeight="1">
      <c r="B170" s="253" t="s">
        <v>558</v>
      </c>
      <c r="S170" s="1053"/>
      <c r="T170" s="1054"/>
      <c r="U170" s="1054"/>
      <c r="V170" s="1054"/>
      <c r="W170" s="1055"/>
      <c r="X170" s="1047"/>
      <c r="Y170" s="1065"/>
      <c r="Z170" s="1065"/>
      <c r="AA170" s="1065"/>
      <c r="AB170" s="1065"/>
      <c r="AC170" s="1065"/>
      <c r="AD170" s="1065"/>
      <c r="AE170" s="1065"/>
      <c r="AF170" s="1065"/>
      <c r="AG170" s="1065"/>
      <c r="AH170" s="1065"/>
      <c r="AI170" s="1065"/>
      <c r="AJ170" s="1065"/>
      <c r="AK170" s="1065"/>
      <c r="AL170" s="1065"/>
      <c r="AM170" s="1065"/>
      <c r="AN170" s="1065"/>
      <c r="AO170" s="1066"/>
    </row>
    <row r="171" spans="2:41" ht="14.25" customHeight="1">
      <c r="B171" s="253" t="s">
        <v>559</v>
      </c>
      <c r="S171" s="1050"/>
      <c r="T171" s="1051"/>
      <c r="U171" s="1051"/>
      <c r="V171" s="1051"/>
      <c r="W171" s="1052"/>
      <c r="X171" s="1062"/>
      <c r="Y171" s="1063"/>
      <c r="Z171" s="1063"/>
      <c r="AA171" s="1063"/>
      <c r="AB171" s="1063"/>
      <c r="AC171" s="1063"/>
      <c r="AD171" s="1063"/>
      <c r="AE171" s="1063"/>
      <c r="AF171" s="1063"/>
      <c r="AG171" s="1063"/>
      <c r="AH171" s="1063"/>
      <c r="AI171" s="1063"/>
      <c r="AJ171" s="1063"/>
      <c r="AK171" s="1063"/>
      <c r="AL171" s="1063"/>
      <c r="AM171" s="1063"/>
      <c r="AN171" s="1063"/>
      <c r="AO171" s="1064"/>
    </row>
    <row r="172" spans="2:41" ht="3" customHeight="1">
      <c r="S172" s="323"/>
      <c r="T172" s="323"/>
      <c r="U172" s="323"/>
      <c r="V172" s="323"/>
      <c r="W172" s="323"/>
      <c r="X172" s="324"/>
      <c r="Y172" s="324"/>
      <c r="Z172" s="324"/>
      <c r="AA172" s="324"/>
      <c r="AB172" s="324"/>
      <c r="AC172" s="324"/>
      <c r="AD172" s="324"/>
      <c r="AE172" s="324"/>
      <c r="AF172" s="324"/>
      <c r="AG172" s="324"/>
      <c r="AH172" s="324"/>
      <c r="AI172" s="324"/>
      <c r="AJ172" s="324"/>
      <c r="AK172" s="324"/>
      <c r="AL172" s="324"/>
      <c r="AM172" s="324"/>
      <c r="AN172" s="324"/>
      <c r="AO172" s="324"/>
    </row>
    <row r="173" spans="2:41" ht="15" customHeight="1">
      <c r="B173" s="968" t="s">
        <v>821</v>
      </c>
      <c r="C173" s="968"/>
      <c r="D173" s="968"/>
      <c r="E173" s="968"/>
      <c r="F173" s="968"/>
      <c r="G173" s="968"/>
      <c r="H173" s="968"/>
      <c r="I173" s="968"/>
      <c r="J173" s="968"/>
      <c r="K173" s="968"/>
      <c r="L173" s="968"/>
      <c r="M173" s="968"/>
      <c r="N173" s="968"/>
      <c r="O173" s="968"/>
      <c r="P173" s="968"/>
      <c r="Q173" s="968"/>
      <c r="R173" s="968"/>
      <c r="S173" s="968"/>
      <c r="T173" s="968"/>
      <c r="U173" s="968"/>
      <c r="V173" s="323"/>
      <c r="W173" s="978"/>
      <c r="X173" s="979"/>
      <c r="Y173" s="979"/>
      <c r="Z173" s="979"/>
      <c r="AA173" s="979"/>
      <c r="AB173" s="979"/>
      <c r="AC173" s="979"/>
      <c r="AD173" s="979"/>
      <c r="AE173" s="979"/>
      <c r="AF173" s="979"/>
      <c r="AG173" s="979"/>
      <c r="AH173" s="979"/>
      <c r="AI173" s="979"/>
      <c r="AJ173" s="979"/>
      <c r="AK173" s="979"/>
      <c r="AL173" s="979"/>
      <c r="AM173" s="979"/>
      <c r="AN173" s="979"/>
      <c r="AO173" s="980"/>
    </row>
    <row r="174" spans="2:41" ht="15" customHeight="1">
      <c r="B174" s="968"/>
      <c r="C174" s="968"/>
      <c r="D174" s="968"/>
      <c r="E174" s="968"/>
      <c r="F174" s="968"/>
      <c r="G174" s="968"/>
      <c r="H174" s="968"/>
      <c r="I174" s="968"/>
      <c r="J174" s="968"/>
      <c r="K174" s="968"/>
      <c r="L174" s="968"/>
      <c r="M174" s="968"/>
      <c r="N174" s="968"/>
      <c r="O174" s="968"/>
      <c r="P174" s="968"/>
      <c r="Q174" s="968"/>
      <c r="R174" s="968"/>
      <c r="S174" s="968"/>
      <c r="T174" s="968"/>
      <c r="U174" s="968"/>
      <c r="V174" s="323"/>
      <c r="W174" s="981"/>
      <c r="X174" s="982"/>
      <c r="Y174" s="982"/>
      <c r="Z174" s="982"/>
      <c r="AA174" s="982"/>
      <c r="AB174" s="982"/>
      <c r="AC174" s="982"/>
      <c r="AD174" s="982"/>
      <c r="AE174" s="982"/>
      <c r="AF174" s="982"/>
      <c r="AG174" s="982"/>
      <c r="AH174" s="982"/>
      <c r="AI174" s="982"/>
      <c r="AJ174" s="982"/>
      <c r="AK174" s="982"/>
      <c r="AL174" s="982"/>
      <c r="AM174" s="982"/>
      <c r="AN174" s="982"/>
      <c r="AO174" s="983"/>
    </row>
    <row r="175" spans="2:41" ht="3" customHeight="1"/>
    <row r="176" spans="2:41" ht="17.25" customHeight="1">
      <c r="B176" s="283" t="s">
        <v>634</v>
      </c>
    </row>
    <row r="177" spans="2:41" ht="13.5" customHeight="1">
      <c r="B177" s="253" t="s">
        <v>560</v>
      </c>
      <c r="P177" s="1001" t="s">
        <v>561</v>
      </c>
      <c r="Q177" s="1001"/>
      <c r="R177" s="1001"/>
      <c r="S177" s="1001"/>
      <c r="T177" s="1001" t="s">
        <v>562</v>
      </c>
      <c r="U177" s="1001"/>
      <c r="V177" s="1001"/>
      <c r="W177" s="1001"/>
      <c r="X177" s="1001"/>
      <c r="Y177" s="1001"/>
      <c r="Z177" s="1001"/>
      <c r="AA177" s="1001"/>
      <c r="AB177" s="1001"/>
      <c r="AC177" s="1001" t="s">
        <v>563</v>
      </c>
      <c r="AD177" s="1001"/>
      <c r="AE177" s="1001"/>
      <c r="AF177" s="1001"/>
      <c r="AG177" s="1001"/>
      <c r="AH177" s="1001"/>
      <c r="AI177" s="1001"/>
      <c r="AJ177" s="1001"/>
      <c r="AK177" s="1001"/>
      <c r="AL177" s="1001"/>
      <c r="AM177" s="1001"/>
      <c r="AN177" s="1001"/>
      <c r="AO177" s="1001"/>
    </row>
    <row r="178" spans="2:41" ht="14.25" customHeight="1">
      <c r="B178" s="1047"/>
      <c r="C178" s="1048"/>
      <c r="D178" s="1048"/>
      <c r="E178" s="1048"/>
      <c r="F178" s="1048"/>
      <c r="G178" s="1048"/>
      <c r="H178" s="1048"/>
      <c r="I178" s="1048"/>
      <c r="J178" s="1048"/>
      <c r="K178" s="1048"/>
      <c r="L178" s="1048"/>
      <c r="M178" s="1048"/>
      <c r="N178" s="1048"/>
      <c r="O178" s="1049"/>
      <c r="P178" s="1076"/>
      <c r="Q178" s="1077"/>
      <c r="R178" s="1077"/>
      <c r="S178" s="1078"/>
      <c r="T178" s="1047"/>
      <c r="U178" s="1048"/>
      <c r="V178" s="1048"/>
      <c r="W178" s="1048"/>
      <c r="X178" s="1048"/>
      <c r="Y178" s="1048"/>
      <c r="Z178" s="1048"/>
      <c r="AA178" s="1048"/>
      <c r="AB178" s="1049"/>
      <c r="AC178" s="1047"/>
      <c r="AD178" s="1048"/>
      <c r="AE178" s="1048"/>
      <c r="AF178" s="1048"/>
      <c r="AG178" s="1048"/>
      <c r="AH178" s="1048"/>
      <c r="AI178" s="1048"/>
      <c r="AJ178" s="1048"/>
      <c r="AK178" s="1048"/>
      <c r="AL178" s="1048"/>
      <c r="AM178" s="1048"/>
      <c r="AN178" s="1048"/>
      <c r="AO178" s="1049"/>
    </row>
    <row r="179" spans="2:41" ht="14.25" customHeight="1">
      <c r="B179" s="1047"/>
      <c r="C179" s="1048"/>
      <c r="D179" s="1048"/>
      <c r="E179" s="1048"/>
      <c r="F179" s="1048"/>
      <c r="G179" s="1048"/>
      <c r="H179" s="1048"/>
      <c r="I179" s="1048"/>
      <c r="J179" s="1048"/>
      <c r="K179" s="1048"/>
      <c r="L179" s="1048"/>
      <c r="M179" s="1048"/>
      <c r="N179" s="1048"/>
      <c r="O179" s="1049"/>
      <c r="P179" s="1076"/>
      <c r="Q179" s="1077"/>
      <c r="R179" s="1077"/>
      <c r="S179" s="1078"/>
      <c r="T179" s="1047"/>
      <c r="U179" s="1048"/>
      <c r="V179" s="1048"/>
      <c r="W179" s="1048"/>
      <c r="X179" s="1048"/>
      <c r="Y179" s="1048"/>
      <c r="Z179" s="1048"/>
      <c r="AA179" s="1048"/>
      <c r="AB179" s="1049"/>
      <c r="AC179" s="1047"/>
      <c r="AD179" s="1048"/>
      <c r="AE179" s="1048"/>
      <c r="AF179" s="1048"/>
      <c r="AG179" s="1048"/>
      <c r="AH179" s="1048"/>
      <c r="AI179" s="1048"/>
      <c r="AJ179" s="1048"/>
      <c r="AK179" s="1048"/>
      <c r="AL179" s="1048"/>
      <c r="AM179" s="1048"/>
      <c r="AN179" s="1048"/>
      <c r="AO179" s="1049"/>
    </row>
    <row r="180" spans="2:41" ht="14.25" customHeight="1">
      <c r="B180" s="1047"/>
      <c r="C180" s="1048"/>
      <c r="D180" s="1048"/>
      <c r="E180" s="1048"/>
      <c r="F180" s="1048"/>
      <c r="G180" s="1048"/>
      <c r="H180" s="1048"/>
      <c r="I180" s="1048"/>
      <c r="J180" s="1048"/>
      <c r="K180" s="1048"/>
      <c r="L180" s="1048"/>
      <c r="M180" s="1048"/>
      <c r="N180" s="1048"/>
      <c r="O180" s="1049"/>
      <c r="P180" s="1076"/>
      <c r="Q180" s="1077"/>
      <c r="R180" s="1077"/>
      <c r="S180" s="1078"/>
      <c r="T180" s="1047"/>
      <c r="U180" s="1048"/>
      <c r="V180" s="1048"/>
      <c r="W180" s="1048"/>
      <c r="X180" s="1048"/>
      <c r="Y180" s="1048"/>
      <c r="Z180" s="1048"/>
      <c r="AA180" s="1048"/>
      <c r="AB180" s="1049"/>
      <c r="AC180" s="1047"/>
      <c r="AD180" s="1048"/>
      <c r="AE180" s="1048"/>
      <c r="AF180" s="1048"/>
      <c r="AG180" s="1048"/>
      <c r="AH180" s="1048"/>
      <c r="AI180" s="1048"/>
      <c r="AJ180" s="1048"/>
      <c r="AK180" s="1048"/>
      <c r="AL180" s="1048"/>
      <c r="AM180" s="1048"/>
      <c r="AN180" s="1048"/>
      <c r="AO180" s="1049"/>
    </row>
    <row r="181" spans="2:41" ht="14.25" customHeight="1">
      <c r="B181" s="1047"/>
      <c r="C181" s="1048"/>
      <c r="D181" s="1048"/>
      <c r="E181" s="1048"/>
      <c r="F181" s="1048"/>
      <c r="G181" s="1048"/>
      <c r="H181" s="1048"/>
      <c r="I181" s="1048"/>
      <c r="J181" s="1048"/>
      <c r="K181" s="1048"/>
      <c r="L181" s="1048"/>
      <c r="M181" s="1048"/>
      <c r="N181" s="1048"/>
      <c r="O181" s="1049"/>
      <c r="P181" s="1076"/>
      <c r="Q181" s="1077"/>
      <c r="R181" s="1077"/>
      <c r="S181" s="1078"/>
      <c r="T181" s="1047"/>
      <c r="U181" s="1048"/>
      <c r="V181" s="1048"/>
      <c r="W181" s="1048"/>
      <c r="X181" s="1048"/>
      <c r="Y181" s="1048"/>
      <c r="Z181" s="1048"/>
      <c r="AA181" s="1048"/>
      <c r="AB181" s="1049"/>
      <c r="AC181" s="1047"/>
      <c r="AD181" s="1048"/>
      <c r="AE181" s="1048"/>
      <c r="AF181" s="1048"/>
      <c r="AG181" s="1048"/>
      <c r="AH181" s="1048"/>
      <c r="AI181" s="1048"/>
      <c r="AJ181" s="1048"/>
      <c r="AK181" s="1048"/>
      <c r="AL181" s="1048"/>
      <c r="AM181" s="1048"/>
      <c r="AN181" s="1048"/>
      <c r="AO181" s="1049"/>
    </row>
    <row r="182" spans="2:41" ht="14.25" customHeight="1">
      <c r="B182" s="1047"/>
      <c r="C182" s="1048"/>
      <c r="D182" s="1048"/>
      <c r="E182" s="1048"/>
      <c r="F182" s="1048"/>
      <c r="G182" s="1048"/>
      <c r="H182" s="1048"/>
      <c r="I182" s="1048"/>
      <c r="J182" s="1048"/>
      <c r="K182" s="1048"/>
      <c r="L182" s="1048"/>
      <c r="M182" s="1048"/>
      <c r="N182" s="1048"/>
      <c r="O182" s="1049"/>
      <c r="P182" s="1076"/>
      <c r="Q182" s="1077"/>
      <c r="R182" s="1077"/>
      <c r="S182" s="1078"/>
      <c r="T182" s="1047"/>
      <c r="U182" s="1048"/>
      <c r="V182" s="1048"/>
      <c r="W182" s="1048"/>
      <c r="X182" s="1048"/>
      <c r="Y182" s="1048"/>
      <c r="Z182" s="1048"/>
      <c r="AA182" s="1048"/>
      <c r="AB182" s="1049"/>
      <c r="AC182" s="1047"/>
      <c r="AD182" s="1048"/>
      <c r="AE182" s="1048"/>
      <c r="AF182" s="1048"/>
      <c r="AG182" s="1048"/>
      <c r="AH182" s="1048"/>
      <c r="AI182" s="1048"/>
      <c r="AJ182" s="1048"/>
      <c r="AK182" s="1048"/>
      <c r="AL182" s="1048"/>
      <c r="AM182" s="1048"/>
      <c r="AN182" s="1048"/>
      <c r="AO182" s="1049"/>
    </row>
    <row r="183" spans="2:41" ht="13.5" customHeight="1"/>
    <row r="184" spans="2:41" s="246" customFormat="1" ht="18.75" customHeight="1">
      <c r="B184" s="984" t="s">
        <v>658</v>
      </c>
      <c r="C184" s="984"/>
      <c r="D184" s="984"/>
      <c r="E184" s="984"/>
      <c r="F184" s="984"/>
      <c r="G184" s="984"/>
      <c r="H184" s="984"/>
      <c r="I184" s="984"/>
      <c r="J184" s="984"/>
      <c r="K184" s="984"/>
      <c r="L184" s="984"/>
      <c r="M184" s="984"/>
      <c r="N184" s="984"/>
      <c r="O184" s="984"/>
      <c r="P184" s="984"/>
      <c r="Q184" s="984"/>
      <c r="R184" s="984"/>
      <c r="S184" s="984"/>
      <c r="T184" s="984"/>
      <c r="U184" s="984"/>
      <c r="V184" s="984"/>
      <c r="W184" s="984"/>
      <c r="X184" s="984"/>
      <c r="Y184" s="984"/>
      <c r="Z184" s="984"/>
      <c r="AA184" s="984"/>
      <c r="AB184" s="984"/>
      <c r="AC184" s="984"/>
      <c r="AD184" s="984"/>
      <c r="AE184" s="984"/>
      <c r="AF184" s="984"/>
      <c r="AG184" s="984"/>
      <c r="AH184" s="984"/>
      <c r="AI184" s="984"/>
      <c r="AJ184" s="984"/>
      <c r="AK184" s="984"/>
      <c r="AL184" s="984"/>
      <c r="AM184" s="984"/>
      <c r="AN184" s="984"/>
      <c r="AO184" s="984"/>
    </row>
    <row r="185" spans="2:41" ht="3" customHeight="1"/>
    <row r="186" spans="2:41" ht="17.25" customHeight="1">
      <c r="B186" s="283" t="s">
        <v>637</v>
      </c>
    </row>
    <row r="187" spans="2:41" ht="14.25" customHeight="1">
      <c r="B187" s="253" t="s">
        <v>635</v>
      </c>
      <c r="Q187" s="1007"/>
      <c r="R187" s="1013"/>
      <c r="S187" s="1013"/>
      <c r="T187" s="1013"/>
      <c r="U187" s="1013"/>
      <c r="V187" s="1013"/>
      <c r="W187" s="1013"/>
      <c r="X187" s="1013"/>
      <c r="Y187" s="1013"/>
      <c r="Z187" s="1013"/>
      <c r="AA187" s="1013"/>
      <c r="AB187" s="1013"/>
      <c r="AC187" s="1013"/>
      <c r="AD187" s="1013"/>
      <c r="AE187" s="1013"/>
      <c r="AF187" s="1013"/>
      <c r="AG187" s="1013"/>
      <c r="AH187" s="1013"/>
      <c r="AI187" s="1013"/>
      <c r="AJ187" s="1013"/>
      <c r="AK187" s="1013"/>
      <c r="AL187" s="1013"/>
      <c r="AM187" s="1013"/>
      <c r="AN187" s="1013"/>
      <c r="AO187" s="1014"/>
    </row>
    <row r="188" spans="2:41" ht="14.25" customHeight="1">
      <c r="B188" s="253" t="s">
        <v>636</v>
      </c>
      <c r="Q188" s="1007"/>
      <c r="R188" s="1008"/>
      <c r="S188" s="1008"/>
      <c r="T188" s="1008"/>
      <c r="U188" s="1008"/>
      <c r="V188" s="1008"/>
      <c r="W188" s="1008"/>
      <c r="X188" s="1008"/>
      <c r="Y188" s="1008"/>
      <c r="Z188" s="1008"/>
      <c r="AA188" s="1008"/>
      <c r="AB188" s="1008"/>
      <c r="AC188" s="1008"/>
      <c r="AD188" s="1008"/>
      <c r="AE188" s="1008"/>
      <c r="AF188" s="1008"/>
      <c r="AG188" s="1008"/>
      <c r="AH188" s="1008"/>
      <c r="AI188" s="1008"/>
      <c r="AJ188" s="1008"/>
      <c r="AK188" s="1008"/>
      <c r="AL188" s="1008"/>
      <c r="AM188" s="1008"/>
      <c r="AN188" s="1008"/>
      <c r="AO188" s="1009"/>
    </row>
    <row r="189" spans="2:41" ht="14.25" customHeight="1">
      <c r="B189" s="253" t="s">
        <v>267</v>
      </c>
      <c r="Q189" s="1070"/>
      <c r="R189" s="1071"/>
      <c r="S189" s="1071"/>
      <c r="T189" s="1071"/>
      <c r="U189" s="1071"/>
      <c r="V189" s="1071"/>
      <c r="W189" s="1071"/>
      <c r="X189" s="1071"/>
      <c r="Y189" s="1071"/>
      <c r="Z189" s="1071"/>
      <c r="AA189" s="1071"/>
      <c r="AB189" s="1071"/>
      <c r="AC189" s="1071"/>
      <c r="AD189" s="1071"/>
      <c r="AE189" s="1071"/>
      <c r="AF189" s="1071"/>
      <c r="AG189" s="1071"/>
      <c r="AH189" s="1071"/>
      <c r="AI189" s="1071"/>
      <c r="AJ189" s="1071"/>
      <c r="AK189" s="1071"/>
      <c r="AL189" s="1071"/>
      <c r="AM189" s="1071"/>
      <c r="AN189" s="1071"/>
      <c r="AO189" s="1072"/>
    </row>
    <row r="190" spans="2:41" ht="6" customHeight="1"/>
    <row r="191" spans="2:41" ht="17.25" customHeight="1">
      <c r="B191" s="283" t="s">
        <v>638</v>
      </c>
    </row>
    <row r="192" spans="2:41" ht="14.25" customHeight="1">
      <c r="B192" s="253" t="s">
        <v>641</v>
      </c>
      <c r="Q192" s="1073"/>
      <c r="R192" s="1074"/>
      <c r="S192" s="1074"/>
      <c r="T192" s="1074"/>
      <c r="U192" s="1075"/>
    </row>
    <row r="193" spans="2:42" ht="3" customHeight="1"/>
    <row r="194" spans="2:42" ht="17.25" customHeight="1">
      <c r="B194" s="283" t="s">
        <v>640</v>
      </c>
      <c r="Q194" s="1001" t="s">
        <v>815</v>
      </c>
      <c r="R194" s="1001"/>
      <c r="S194" s="1001"/>
      <c r="T194" s="1001"/>
      <c r="U194" s="1001"/>
      <c r="V194" s="1012" t="s">
        <v>283</v>
      </c>
      <c r="W194" s="1012"/>
      <c r="X194" s="1012"/>
      <c r="Y194" s="1012"/>
      <c r="Z194" s="1012"/>
      <c r="AA194" s="1012"/>
      <c r="AB194" s="1012"/>
      <c r="AC194" s="1012"/>
      <c r="AD194" s="1012"/>
      <c r="AE194" s="1012"/>
      <c r="AF194" s="1012"/>
      <c r="AG194" s="1012"/>
      <c r="AH194" s="1012"/>
      <c r="AI194" s="1012"/>
      <c r="AJ194" s="1012"/>
      <c r="AK194" s="1012"/>
      <c r="AL194" s="1012"/>
      <c r="AM194" s="1012"/>
      <c r="AN194" s="1012"/>
      <c r="AO194" s="1012"/>
    </row>
    <row r="195" spans="2:42" ht="14.25" customHeight="1">
      <c r="B195" s="253" t="s">
        <v>564</v>
      </c>
      <c r="Q195" s="1004"/>
      <c r="R195" s="1005"/>
      <c r="S195" s="1005"/>
      <c r="T195" s="1005"/>
      <c r="U195" s="1005"/>
      <c r="V195" s="1007"/>
      <c r="W195" s="1008"/>
      <c r="X195" s="1008"/>
      <c r="Y195" s="1008"/>
      <c r="Z195" s="1008"/>
      <c r="AA195" s="1008"/>
      <c r="AB195" s="1008"/>
      <c r="AC195" s="1008"/>
      <c r="AD195" s="1008"/>
      <c r="AE195" s="1008"/>
      <c r="AF195" s="1008"/>
      <c r="AG195" s="1008"/>
      <c r="AH195" s="1008"/>
      <c r="AI195" s="1008"/>
      <c r="AJ195" s="1008"/>
      <c r="AK195" s="1008"/>
      <c r="AL195" s="1008"/>
      <c r="AM195" s="1008"/>
      <c r="AN195" s="1008"/>
      <c r="AO195" s="1009"/>
    </row>
    <row r="196" spans="2:42" ht="14.25" customHeight="1">
      <c r="B196" s="253" t="s">
        <v>565</v>
      </c>
      <c r="Q196" s="1004"/>
      <c r="R196" s="1005"/>
      <c r="S196" s="1005"/>
      <c r="T196" s="1005"/>
      <c r="U196" s="1005"/>
      <c r="V196" s="975"/>
      <c r="W196" s="976"/>
      <c r="X196" s="976"/>
      <c r="Y196" s="976"/>
      <c r="Z196" s="976"/>
      <c r="AA196" s="976"/>
      <c r="AB196" s="976"/>
      <c r="AC196" s="976"/>
      <c r="AD196" s="976"/>
      <c r="AE196" s="976"/>
      <c r="AF196" s="976"/>
      <c r="AG196" s="976"/>
      <c r="AH196" s="976"/>
      <c r="AI196" s="976"/>
      <c r="AJ196" s="976"/>
      <c r="AK196" s="976"/>
      <c r="AL196" s="976"/>
      <c r="AM196" s="976"/>
      <c r="AN196" s="976"/>
      <c r="AO196" s="977"/>
    </row>
    <row r="197" spans="2:42" ht="14.25" customHeight="1">
      <c r="B197" s="253" t="s">
        <v>566</v>
      </c>
      <c r="Q197" s="1004"/>
      <c r="R197" s="1005"/>
      <c r="S197" s="1005"/>
      <c r="T197" s="1005"/>
      <c r="U197" s="1005"/>
      <c r="V197" s="1007"/>
      <c r="W197" s="1008"/>
      <c r="X197" s="1008"/>
      <c r="Y197" s="1008"/>
      <c r="Z197" s="1008"/>
      <c r="AA197" s="1008"/>
      <c r="AB197" s="1008"/>
      <c r="AC197" s="1008"/>
      <c r="AD197" s="1008"/>
      <c r="AE197" s="1008"/>
      <c r="AF197" s="1008"/>
      <c r="AG197" s="1008"/>
      <c r="AH197" s="1008"/>
      <c r="AI197" s="1008"/>
      <c r="AJ197" s="1008"/>
      <c r="AK197" s="1008"/>
      <c r="AL197" s="1008"/>
      <c r="AM197" s="1008"/>
      <c r="AN197" s="1008"/>
      <c r="AO197" s="1009"/>
    </row>
    <row r="198" spans="2:42" ht="14.25" customHeight="1">
      <c r="B198" s="253" t="s">
        <v>580</v>
      </c>
      <c r="Q198" s="1004"/>
      <c r="R198" s="1005"/>
      <c r="S198" s="1005"/>
      <c r="T198" s="1005"/>
      <c r="U198" s="1005"/>
      <c r="V198" s="1007"/>
      <c r="W198" s="1008"/>
      <c r="X198" s="1008"/>
      <c r="Y198" s="1008"/>
      <c r="Z198" s="1008"/>
      <c r="AA198" s="1008"/>
      <c r="AB198" s="1008"/>
      <c r="AC198" s="1008"/>
      <c r="AD198" s="1008"/>
      <c r="AE198" s="1008"/>
      <c r="AF198" s="1008"/>
      <c r="AG198" s="1008"/>
      <c r="AH198" s="1008"/>
      <c r="AI198" s="1008"/>
      <c r="AJ198" s="1008"/>
      <c r="AK198" s="1008"/>
      <c r="AL198" s="1008"/>
      <c r="AM198" s="1008"/>
      <c r="AN198" s="1008"/>
      <c r="AO198" s="1009"/>
    </row>
    <row r="199" spans="2:42" ht="14.25" customHeight="1">
      <c r="B199" s="253" t="s">
        <v>567</v>
      </c>
      <c r="Q199" s="1004"/>
      <c r="R199" s="1005"/>
      <c r="S199" s="1005"/>
      <c r="T199" s="1005"/>
      <c r="U199" s="1005"/>
      <c r="V199" s="975"/>
      <c r="W199" s="976"/>
      <c r="X199" s="976"/>
      <c r="Y199" s="976"/>
      <c r="Z199" s="976"/>
      <c r="AA199" s="976"/>
      <c r="AB199" s="976"/>
      <c r="AC199" s="976"/>
      <c r="AD199" s="976"/>
      <c r="AE199" s="976"/>
      <c r="AF199" s="976"/>
      <c r="AG199" s="976"/>
      <c r="AH199" s="976"/>
      <c r="AI199" s="976"/>
      <c r="AJ199" s="976"/>
      <c r="AK199" s="976"/>
      <c r="AL199" s="976"/>
      <c r="AM199" s="976"/>
      <c r="AN199" s="976"/>
      <c r="AO199" s="977"/>
    </row>
    <row r="200" spans="2:42" ht="14.25" customHeight="1">
      <c r="B200" s="253" t="s">
        <v>568</v>
      </c>
      <c r="Q200" s="1004"/>
      <c r="R200" s="1005"/>
      <c r="S200" s="1005"/>
      <c r="T200" s="1005"/>
      <c r="U200" s="1005"/>
      <c r="V200" s="975"/>
      <c r="W200" s="976"/>
      <c r="X200" s="976"/>
      <c r="Y200" s="976"/>
      <c r="Z200" s="976"/>
      <c r="AA200" s="976"/>
      <c r="AB200" s="976"/>
      <c r="AC200" s="976"/>
      <c r="AD200" s="976"/>
      <c r="AE200" s="976"/>
      <c r="AF200" s="976"/>
      <c r="AG200" s="976"/>
      <c r="AH200" s="976"/>
      <c r="AI200" s="976"/>
      <c r="AJ200" s="976"/>
      <c r="AK200" s="976"/>
      <c r="AL200" s="976"/>
      <c r="AM200" s="976"/>
      <c r="AN200" s="976"/>
      <c r="AO200" s="977"/>
    </row>
    <row r="201" spans="2:42" ht="14.25" customHeight="1">
      <c r="B201" s="253" t="s">
        <v>569</v>
      </c>
      <c r="Q201" s="1004"/>
      <c r="R201" s="1005"/>
      <c r="S201" s="1005"/>
      <c r="T201" s="1005"/>
      <c r="U201" s="1005"/>
      <c r="V201" s="1007"/>
      <c r="W201" s="1008"/>
      <c r="X201" s="1008"/>
      <c r="Y201" s="1008"/>
      <c r="Z201" s="1008"/>
      <c r="AA201" s="1008"/>
      <c r="AB201" s="1008"/>
      <c r="AC201" s="1008"/>
      <c r="AD201" s="1008"/>
      <c r="AE201" s="1008"/>
      <c r="AF201" s="1008"/>
      <c r="AG201" s="1008"/>
      <c r="AH201" s="1008"/>
      <c r="AI201" s="1008"/>
      <c r="AJ201" s="1008"/>
      <c r="AK201" s="1008"/>
      <c r="AL201" s="1008"/>
      <c r="AM201" s="1008"/>
      <c r="AN201" s="1008"/>
      <c r="AO201" s="1009"/>
    </row>
    <row r="202" spans="2:42" ht="14.25" customHeight="1">
      <c r="B202" s="253" t="s">
        <v>570</v>
      </c>
      <c r="Q202" s="1004"/>
      <c r="R202" s="1005"/>
      <c r="S202" s="1005"/>
      <c r="T202" s="1005"/>
      <c r="U202" s="1005"/>
      <c r="V202" s="1007"/>
      <c r="W202" s="1008"/>
      <c r="X202" s="1008"/>
      <c r="Y202" s="1008"/>
      <c r="Z202" s="1008"/>
      <c r="AA202" s="1008"/>
      <c r="AB202" s="1008"/>
      <c r="AC202" s="1008"/>
      <c r="AD202" s="1008"/>
      <c r="AE202" s="1008"/>
      <c r="AF202" s="1008"/>
      <c r="AG202" s="1008"/>
      <c r="AH202" s="1008"/>
      <c r="AI202" s="1008"/>
      <c r="AJ202" s="1008"/>
      <c r="AK202" s="1008"/>
      <c r="AL202" s="1008"/>
      <c r="AM202" s="1008"/>
      <c r="AN202" s="1008"/>
      <c r="AO202" s="1009"/>
    </row>
    <row r="203" spans="2:42" ht="3" customHeight="1"/>
    <row r="204" spans="2:42" ht="14.25" customHeight="1">
      <c r="B204" s="253" t="s">
        <v>659</v>
      </c>
      <c r="Q204" s="1004"/>
      <c r="R204" s="1005"/>
      <c r="S204" s="1005"/>
      <c r="T204" s="1005"/>
      <c r="U204" s="1005"/>
      <c r="V204" s="1007"/>
      <c r="W204" s="1008"/>
      <c r="X204" s="1008"/>
      <c r="Y204" s="1008"/>
      <c r="Z204" s="1008"/>
      <c r="AA204" s="1008"/>
      <c r="AB204" s="1008"/>
      <c r="AC204" s="1008"/>
      <c r="AD204" s="1008"/>
      <c r="AE204" s="1008"/>
      <c r="AF204" s="1008"/>
      <c r="AG204" s="1008"/>
      <c r="AH204" s="1008"/>
      <c r="AI204" s="1008"/>
      <c r="AJ204" s="1008"/>
      <c r="AK204" s="1008"/>
      <c r="AL204" s="1008"/>
      <c r="AM204" s="1008"/>
      <c r="AN204" s="1008"/>
      <c r="AO204" s="1009"/>
    </row>
    <row r="205" spans="2:42" ht="14.25" customHeight="1">
      <c r="B205" s="253" t="s">
        <v>660</v>
      </c>
      <c r="Q205" s="1004"/>
      <c r="R205" s="1005"/>
      <c r="S205" s="1005"/>
      <c r="T205" s="1005"/>
      <c r="U205" s="1006"/>
      <c r="V205" s="1007"/>
      <c r="W205" s="1008"/>
      <c r="X205" s="1008"/>
      <c r="Y205" s="1008"/>
      <c r="Z205" s="1008"/>
      <c r="AA205" s="1008"/>
      <c r="AB205" s="1008"/>
      <c r="AC205" s="1008"/>
      <c r="AD205" s="1008"/>
      <c r="AE205" s="1008"/>
      <c r="AF205" s="1008"/>
      <c r="AG205" s="1008"/>
      <c r="AH205" s="1008"/>
      <c r="AI205" s="1008"/>
      <c r="AJ205" s="1008"/>
      <c r="AK205" s="1008"/>
      <c r="AL205" s="1008"/>
      <c r="AM205" s="1008"/>
      <c r="AN205" s="1008"/>
      <c r="AO205" s="1009"/>
    </row>
    <row r="206" spans="2:42" ht="6" customHeight="1">
      <c r="B206" s="271"/>
      <c r="C206" s="271"/>
      <c r="D206" s="271"/>
      <c r="E206" s="271"/>
      <c r="F206" s="271"/>
      <c r="G206" s="271"/>
      <c r="H206" s="271"/>
      <c r="I206" s="271"/>
      <c r="J206" s="271"/>
      <c r="K206" s="271"/>
      <c r="L206" s="271"/>
      <c r="M206" s="271"/>
      <c r="N206" s="271"/>
      <c r="O206" s="271"/>
      <c r="P206" s="271"/>
      <c r="Q206" s="271"/>
      <c r="R206" s="271"/>
      <c r="S206" s="271"/>
      <c r="T206" s="271"/>
      <c r="U206" s="271"/>
      <c r="V206" s="271"/>
      <c r="W206" s="271"/>
      <c r="X206" s="271"/>
      <c r="Y206" s="271"/>
      <c r="Z206" s="271"/>
      <c r="AA206" s="271"/>
      <c r="AB206" s="271"/>
      <c r="AC206" s="271"/>
      <c r="AD206" s="271"/>
      <c r="AE206" s="271"/>
      <c r="AF206" s="271"/>
      <c r="AG206" s="271"/>
      <c r="AH206" s="271"/>
      <c r="AI206" s="271"/>
      <c r="AJ206" s="271"/>
      <c r="AK206" s="271"/>
      <c r="AL206" s="271"/>
      <c r="AM206" s="271"/>
      <c r="AN206" s="271"/>
      <c r="AO206" s="271"/>
      <c r="AP206" s="271"/>
    </row>
    <row r="207" spans="2:42" ht="14.25" customHeight="1">
      <c r="B207" s="271" t="s">
        <v>822</v>
      </c>
      <c r="C207" s="271"/>
      <c r="D207" s="271"/>
      <c r="E207" s="271"/>
      <c r="F207" s="271"/>
      <c r="G207" s="271"/>
      <c r="H207" s="271"/>
      <c r="I207" s="271"/>
      <c r="J207" s="271"/>
      <c r="K207" s="271"/>
      <c r="L207" s="271"/>
      <c r="M207" s="271"/>
      <c r="N207" s="271"/>
      <c r="O207" s="271"/>
      <c r="P207" s="271"/>
      <c r="Q207" s="271"/>
      <c r="R207" s="271"/>
      <c r="S207" s="271"/>
      <c r="T207" s="271"/>
      <c r="U207" s="271"/>
      <c r="V207" s="271"/>
      <c r="W207" s="271"/>
      <c r="X207" s="271"/>
      <c r="Y207" s="271"/>
      <c r="Z207" s="271"/>
      <c r="AA207" s="271"/>
      <c r="AB207" s="271"/>
      <c r="AC207" s="271"/>
      <c r="AD207" s="271"/>
      <c r="AE207" s="271"/>
      <c r="AF207" s="271"/>
      <c r="AG207" s="271"/>
      <c r="AH207" s="271"/>
      <c r="AI207" s="271"/>
      <c r="AJ207" s="271"/>
      <c r="AK207" s="271"/>
      <c r="AL207" s="1079"/>
      <c r="AM207" s="1080"/>
      <c r="AN207" s="1080"/>
      <c r="AO207" s="1081"/>
      <c r="AP207" s="271"/>
    </row>
    <row r="208" spans="2:42" ht="3" customHeight="1">
      <c r="B208" s="271"/>
      <c r="C208" s="271"/>
      <c r="D208" s="271"/>
      <c r="E208" s="271"/>
      <c r="F208" s="271"/>
      <c r="G208" s="271"/>
      <c r="H208" s="271"/>
      <c r="I208" s="271"/>
      <c r="J208" s="271"/>
      <c r="K208" s="271"/>
      <c r="L208" s="271"/>
      <c r="M208" s="271"/>
      <c r="N208" s="271"/>
      <c r="O208" s="271"/>
      <c r="P208" s="271"/>
      <c r="Q208" s="271"/>
      <c r="R208" s="271"/>
      <c r="S208" s="271"/>
      <c r="T208" s="271"/>
      <c r="U208" s="271"/>
      <c r="V208" s="271"/>
      <c r="W208" s="271"/>
      <c r="X208" s="271"/>
      <c r="Y208" s="271"/>
      <c r="Z208" s="271"/>
      <c r="AA208" s="271"/>
      <c r="AB208" s="271"/>
      <c r="AC208" s="271"/>
      <c r="AD208" s="271"/>
      <c r="AE208" s="271"/>
      <c r="AF208" s="271"/>
      <c r="AG208" s="271"/>
      <c r="AH208" s="271"/>
      <c r="AI208" s="271"/>
      <c r="AJ208" s="271"/>
      <c r="AK208" s="271"/>
      <c r="AL208" s="271"/>
      <c r="AM208" s="271"/>
      <c r="AN208" s="271"/>
      <c r="AO208" s="271"/>
      <c r="AP208" s="271"/>
    </row>
    <row r="209" spans="2:42" ht="15" customHeight="1">
      <c r="B209" s="271"/>
      <c r="C209" s="968" t="s">
        <v>823</v>
      </c>
      <c r="D209" s="968"/>
      <c r="E209" s="968"/>
      <c r="F209" s="968"/>
      <c r="G209" s="968"/>
      <c r="H209" s="968"/>
      <c r="I209" s="968"/>
      <c r="J209" s="968"/>
      <c r="K209" s="968"/>
      <c r="L209" s="968"/>
      <c r="M209" s="968"/>
      <c r="N209" s="968"/>
      <c r="O209" s="968"/>
      <c r="P209" s="968"/>
      <c r="Q209" s="969"/>
      <c r="R209" s="970"/>
      <c r="S209" s="970"/>
      <c r="T209" s="970"/>
      <c r="U209" s="970"/>
      <c r="V209" s="970"/>
      <c r="W209" s="970"/>
      <c r="X209" s="970"/>
      <c r="Y209" s="970"/>
      <c r="Z209" s="970"/>
      <c r="AA209" s="970"/>
      <c r="AB209" s="970"/>
      <c r="AC209" s="970"/>
      <c r="AD209" s="970"/>
      <c r="AE209" s="970"/>
      <c r="AF209" s="970"/>
      <c r="AG209" s="970"/>
      <c r="AH209" s="970"/>
      <c r="AI209" s="970"/>
      <c r="AJ209" s="970"/>
      <c r="AK209" s="970"/>
      <c r="AL209" s="970"/>
      <c r="AM209" s="970"/>
      <c r="AN209" s="970"/>
      <c r="AO209" s="971"/>
      <c r="AP209" s="271"/>
    </row>
    <row r="210" spans="2:42" ht="15" customHeight="1">
      <c r="B210" s="271"/>
      <c r="C210" s="968"/>
      <c r="D210" s="968"/>
      <c r="E210" s="968"/>
      <c r="F210" s="968"/>
      <c r="G210" s="968"/>
      <c r="H210" s="968"/>
      <c r="I210" s="968"/>
      <c r="J210" s="968"/>
      <c r="K210" s="968"/>
      <c r="L210" s="968"/>
      <c r="M210" s="968"/>
      <c r="N210" s="968"/>
      <c r="O210" s="968"/>
      <c r="P210" s="968"/>
      <c r="Q210" s="972"/>
      <c r="R210" s="973"/>
      <c r="S210" s="973"/>
      <c r="T210" s="973"/>
      <c r="U210" s="973"/>
      <c r="V210" s="973"/>
      <c r="W210" s="973"/>
      <c r="X210" s="973"/>
      <c r="Y210" s="973"/>
      <c r="Z210" s="973"/>
      <c r="AA210" s="973"/>
      <c r="AB210" s="973"/>
      <c r="AC210" s="973"/>
      <c r="AD210" s="973"/>
      <c r="AE210" s="973"/>
      <c r="AF210" s="973"/>
      <c r="AG210" s="973"/>
      <c r="AH210" s="973"/>
      <c r="AI210" s="973"/>
      <c r="AJ210" s="973"/>
      <c r="AK210" s="973"/>
      <c r="AL210" s="973"/>
      <c r="AM210" s="973"/>
      <c r="AN210" s="973"/>
      <c r="AO210" s="974"/>
      <c r="AP210" s="271"/>
    </row>
    <row r="211" spans="2:42" ht="6" customHeight="1">
      <c r="B211" s="271"/>
      <c r="C211" s="271"/>
      <c r="D211" s="271"/>
      <c r="E211" s="271"/>
      <c r="F211" s="271"/>
      <c r="G211" s="271"/>
      <c r="H211" s="271"/>
      <c r="I211" s="271"/>
      <c r="J211" s="271"/>
      <c r="K211" s="271"/>
      <c r="L211" s="271"/>
      <c r="M211" s="271"/>
      <c r="N211" s="271"/>
      <c r="O211" s="271"/>
      <c r="P211" s="271"/>
      <c r="Q211" s="271"/>
      <c r="R211" s="271"/>
      <c r="S211" s="271"/>
      <c r="T211" s="271"/>
      <c r="U211" s="271"/>
      <c r="V211" s="271"/>
      <c r="W211" s="271"/>
      <c r="X211" s="271"/>
      <c r="Y211" s="271"/>
      <c r="Z211" s="271"/>
      <c r="AA211" s="271"/>
      <c r="AB211" s="271"/>
      <c r="AC211" s="271"/>
      <c r="AD211" s="271"/>
      <c r="AE211" s="271"/>
      <c r="AF211" s="271"/>
      <c r="AG211" s="271"/>
      <c r="AH211" s="271"/>
      <c r="AI211" s="271"/>
      <c r="AJ211" s="271"/>
      <c r="AK211" s="271"/>
      <c r="AL211" s="271"/>
      <c r="AM211" s="271"/>
      <c r="AN211" s="271"/>
      <c r="AO211" s="271"/>
      <c r="AP211" s="271"/>
    </row>
    <row r="212" spans="2:42" ht="17.25" customHeight="1">
      <c r="B212" s="283" t="s">
        <v>642</v>
      </c>
      <c r="Q212" s="1001" t="s">
        <v>815</v>
      </c>
      <c r="R212" s="1001"/>
      <c r="S212" s="1001"/>
      <c r="T212" s="1001"/>
      <c r="U212" s="1001"/>
      <c r="V212" s="1001" t="s">
        <v>283</v>
      </c>
      <c r="W212" s="1001"/>
      <c r="X212" s="1001"/>
      <c r="Y212" s="1001"/>
      <c r="Z212" s="1001"/>
      <c r="AA212" s="1001"/>
      <c r="AB212" s="1001"/>
      <c r="AC212" s="1001"/>
      <c r="AD212" s="1001"/>
      <c r="AE212" s="1001"/>
      <c r="AF212" s="1001"/>
      <c r="AG212" s="1001"/>
      <c r="AH212" s="1001"/>
      <c r="AI212" s="1001"/>
      <c r="AJ212" s="1001"/>
      <c r="AK212" s="1001"/>
      <c r="AL212" s="1001"/>
      <c r="AM212" s="1001"/>
      <c r="AN212" s="1001"/>
      <c r="AO212" s="1001"/>
    </row>
    <row r="213" spans="2:42" ht="14.25" customHeight="1">
      <c r="B213" s="253" t="s">
        <v>571</v>
      </c>
      <c r="Q213" s="997"/>
      <c r="R213" s="998"/>
      <c r="S213" s="998"/>
      <c r="T213" s="998"/>
      <c r="U213" s="998"/>
      <c r="V213" s="1007"/>
      <c r="W213" s="1013"/>
      <c r="X213" s="1013"/>
      <c r="Y213" s="1013"/>
      <c r="Z213" s="1013"/>
      <c r="AA213" s="1013"/>
      <c r="AB213" s="1013"/>
      <c r="AC213" s="1013"/>
      <c r="AD213" s="1013"/>
      <c r="AE213" s="1013"/>
      <c r="AF213" s="1013"/>
      <c r="AG213" s="1013"/>
      <c r="AH213" s="1013"/>
      <c r="AI213" s="1013"/>
      <c r="AJ213" s="1013"/>
      <c r="AK213" s="1013"/>
      <c r="AL213" s="1013"/>
      <c r="AM213" s="1013"/>
      <c r="AN213" s="1013"/>
      <c r="AO213" s="1014"/>
    </row>
    <row r="214" spans="2:42" ht="14.25" customHeight="1">
      <c r="B214" s="253" t="s">
        <v>572</v>
      </c>
      <c r="Q214" s="997"/>
      <c r="R214" s="998"/>
      <c r="S214" s="998"/>
      <c r="T214" s="998"/>
      <c r="U214" s="998"/>
      <c r="V214" s="1007"/>
      <c r="W214" s="1013"/>
      <c r="X214" s="1013"/>
      <c r="Y214" s="1013"/>
      <c r="Z214" s="1013"/>
      <c r="AA214" s="1013"/>
      <c r="AB214" s="1013"/>
      <c r="AC214" s="1013"/>
      <c r="AD214" s="1013"/>
      <c r="AE214" s="1013"/>
      <c r="AF214" s="1013"/>
      <c r="AG214" s="1013"/>
      <c r="AH214" s="1013"/>
      <c r="AI214" s="1013"/>
      <c r="AJ214" s="1013"/>
      <c r="AK214" s="1013"/>
      <c r="AL214" s="1013"/>
      <c r="AM214" s="1013"/>
      <c r="AN214" s="1013"/>
      <c r="AO214" s="1014"/>
    </row>
    <row r="215" spans="2:42" ht="14.25" customHeight="1">
      <c r="B215" s="253" t="s">
        <v>573</v>
      </c>
      <c r="Q215" s="997"/>
      <c r="R215" s="998"/>
      <c r="S215" s="998"/>
      <c r="T215" s="998"/>
      <c r="U215" s="998"/>
      <c r="V215" s="1007"/>
      <c r="W215" s="1013"/>
      <c r="X215" s="1013"/>
      <c r="Y215" s="1013"/>
      <c r="Z215" s="1013"/>
      <c r="AA215" s="1013"/>
      <c r="AB215" s="1013"/>
      <c r="AC215" s="1013"/>
      <c r="AD215" s="1013"/>
      <c r="AE215" s="1013"/>
      <c r="AF215" s="1013"/>
      <c r="AG215" s="1013"/>
      <c r="AH215" s="1013"/>
      <c r="AI215" s="1013"/>
      <c r="AJ215" s="1013"/>
      <c r="AK215" s="1013"/>
      <c r="AL215" s="1013"/>
      <c r="AM215" s="1013"/>
      <c r="AN215" s="1013"/>
      <c r="AO215" s="1014"/>
    </row>
    <row r="216" spans="2:42" ht="14.25" customHeight="1">
      <c r="B216" s="253" t="s">
        <v>574</v>
      </c>
      <c r="Q216" s="997"/>
      <c r="R216" s="998"/>
      <c r="S216" s="998"/>
      <c r="T216" s="998"/>
      <c r="U216" s="998"/>
      <c r="V216" s="1007"/>
      <c r="W216" s="1013"/>
      <c r="X216" s="1013"/>
      <c r="Y216" s="1013"/>
      <c r="Z216" s="1013"/>
      <c r="AA216" s="1013"/>
      <c r="AB216" s="1013"/>
      <c r="AC216" s="1013"/>
      <c r="AD216" s="1013"/>
      <c r="AE216" s="1013"/>
      <c r="AF216" s="1013"/>
      <c r="AG216" s="1013"/>
      <c r="AH216" s="1013"/>
      <c r="AI216" s="1013"/>
      <c r="AJ216" s="1013"/>
      <c r="AK216" s="1013"/>
      <c r="AL216" s="1013"/>
      <c r="AM216" s="1013"/>
      <c r="AN216" s="1013"/>
      <c r="AO216" s="1014"/>
    </row>
    <row r="217" spans="2:42" ht="14.25" customHeight="1">
      <c r="B217" s="253" t="s">
        <v>575</v>
      </c>
      <c r="Q217" s="997"/>
      <c r="R217" s="998"/>
      <c r="S217" s="998"/>
      <c r="T217" s="998"/>
      <c r="U217" s="998"/>
      <c r="V217" s="1007"/>
      <c r="W217" s="1013"/>
      <c r="X217" s="1013"/>
      <c r="Y217" s="1013"/>
      <c r="Z217" s="1013"/>
      <c r="AA217" s="1013"/>
      <c r="AB217" s="1013"/>
      <c r="AC217" s="1013"/>
      <c r="AD217" s="1013"/>
      <c r="AE217" s="1013"/>
      <c r="AF217" s="1013"/>
      <c r="AG217" s="1013"/>
      <c r="AH217" s="1013"/>
      <c r="AI217" s="1013"/>
      <c r="AJ217" s="1013"/>
      <c r="AK217" s="1013"/>
      <c r="AL217" s="1013"/>
      <c r="AM217" s="1013"/>
      <c r="AN217" s="1013"/>
      <c r="AO217" s="1014"/>
    </row>
    <row r="218" spans="2:42" ht="6" customHeight="1"/>
    <row r="219" spans="2:42" ht="17.25" customHeight="1">
      <c r="B219" s="283" t="s">
        <v>643</v>
      </c>
      <c r="Q219" s="1001" t="s">
        <v>815</v>
      </c>
      <c r="R219" s="1001"/>
      <c r="S219" s="1001"/>
      <c r="T219" s="1001"/>
      <c r="U219" s="1001"/>
      <c r="V219" s="1012" t="s">
        <v>603</v>
      </c>
      <c r="W219" s="1012"/>
      <c r="X219" s="1012"/>
      <c r="Y219" s="1012"/>
      <c r="Z219" s="1012"/>
      <c r="AA219" s="1012" t="s">
        <v>283</v>
      </c>
      <c r="AB219" s="1012"/>
      <c r="AC219" s="1012"/>
      <c r="AD219" s="1012"/>
      <c r="AE219" s="1012"/>
      <c r="AF219" s="1012"/>
      <c r="AG219" s="1012"/>
      <c r="AH219" s="1012"/>
      <c r="AI219" s="1012"/>
      <c r="AJ219" s="1012"/>
      <c r="AK219" s="1012"/>
      <c r="AL219" s="1012"/>
      <c r="AM219" s="1012"/>
      <c r="AN219" s="1012"/>
      <c r="AO219" s="1012"/>
    </row>
    <row r="220" spans="2:42" ht="14.25" customHeight="1">
      <c r="B220" s="253" t="s">
        <v>576</v>
      </c>
      <c r="Q220" s="997"/>
      <c r="R220" s="998"/>
      <c r="S220" s="998"/>
      <c r="T220" s="998"/>
      <c r="U220" s="999"/>
      <c r="V220" s="1085"/>
      <c r="W220" s="1086"/>
      <c r="X220" s="1086"/>
      <c r="Y220" s="1086"/>
      <c r="Z220" s="1087"/>
      <c r="AA220" s="1082"/>
      <c r="AB220" s="1083"/>
      <c r="AC220" s="1083"/>
      <c r="AD220" s="1083"/>
      <c r="AE220" s="1083"/>
      <c r="AF220" s="1083"/>
      <c r="AG220" s="1083"/>
      <c r="AH220" s="1083"/>
      <c r="AI220" s="1083"/>
      <c r="AJ220" s="1083"/>
      <c r="AK220" s="1083"/>
      <c r="AL220" s="1083"/>
      <c r="AM220" s="1083"/>
      <c r="AN220" s="1083"/>
      <c r="AO220" s="1084"/>
    </row>
    <row r="221" spans="2:42" ht="14.25" customHeight="1">
      <c r="B221" s="253" t="s">
        <v>577</v>
      </c>
      <c r="Q221" s="997"/>
      <c r="R221" s="998"/>
      <c r="S221" s="998"/>
      <c r="T221" s="998"/>
      <c r="U221" s="999"/>
      <c r="V221" s="1085"/>
      <c r="W221" s="1086"/>
      <c r="X221" s="1086"/>
      <c r="Y221" s="1086"/>
      <c r="Z221" s="1087"/>
      <c r="AA221" s="1082"/>
      <c r="AB221" s="1083"/>
      <c r="AC221" s="1083"/>
      <c r="AD221" s="1083"/>
      <c r="AE221" s="1083"/>
      <c r="AF221" s="1083"/>
      <c r="AG221" s="1083"/>
      <c r="AH221" s="1083"/>
      <c r="AI221" s="1083"/>
      <c r="AJ221" s="1083"/>
      <c r="AK221" s="1083"/>
      <c r="AL221" s="1083"/>
      <c r="AM221" s="1083"/>
      <c r="AN221" s="1083"/>
      <c r="AO221" s="1084"/>
    </row>
    <row r="222" spans="2:42" ht="14.25" customHeight="1">
      <c r="B222" s="253" t="s">
        <v>578</v>
      </c>
      <c r="Q222" s="997"/>
      <c r="R222" s="998"/>
      <c r="S222" s="998"/>
      <c r="T222" s="998"/>
      <c r="U222" s="999"/>
      <c r="V222" s="1085"/>
      <c r="W222" s="1086"/>
      <c r="X222" s="1086"/>
      <c r="Y222" s="1086"/>
      <c r="Z222" s="1087"/>
      <c r="AA222" s="1082"/>
      <c r="AB222" s="1083"/>
      <c r="AC222" s="1083"/>
      <c r="AD222" s="1083"/>
      <c r="AE222" s="1083"/>
      <c r="AF222" s="1083"/>
      <c r="AG222" s="1083"/>
      <c r="AH222" s="1083"/>
      <c r="AI222" s="1083"/>
      <c r="AJ222" s="1083"/>
      <c r="AK222" s="1083"/>
      <c r="AL222" s="1083"/>
      <c r="AM222" s="1083"/>
      <c r="AN222" s="1083"/>
      <c r="AO222" s="1084"/>
    </row>
    <row r="223" spans="2:42" ht="14.25" customHeight="1">
      <c r="B223" s="253" t="s">
        <v>579</v>
      </c>
      <c r="Q223" s="997"/>
      <c r="R223" s="998"/>
      <c r="S223" s="998"/>
      <c r="T223" s="998"/>
      <c r="U223" s="999"/>
      <c r="V223" s="1085"/>
      <c r="W223" s="1086"/>
      <c r="X223" s="1086"/>
      <c r="Y223" s="1086"/>
      <c r="Z223" s="1087"/>
      <c r="AA223" s="1082"/>
      <c r="AB223" s="1083"/>
      <c r="AC223" s="1083"/>
      <c r="AD223" s="1083"/>
      <c r="AE223" s="1083"/>
      <c r="AF223" s="1083"/>
      <c r="AG223" s="1083"/>
      <c r="AH223" s="1083"/>
      <c r="AI223" s="1083"/>
      <c r="AJ223" s="1083"/>
      <c r="AK223" s="1083"/>
      <c r="AL223" s="1083"/>
      <c r="AM223" s="1083"/>
      <c r="AN223" s="1083"/>
      <c r="AO223" s="1084"/>
    </row>
    <row r="224" spans="2:42" ht="14.25" customHeight="1">
      <c r="B224" s="253" t="s">
        <v>580</v>
      </c>
      <c r="Q224" s="997"/>
      <c r="R224" s="998"/>
      <c r="S224" s="998"/>
      <c r="T224" s="998"/>
      <c r="U224" s="999"/>
      <c r="V224" s="1085"/>
      <c r="W224" s="1086"/>
      <c r="X224" s="1086"/>
      <c r="Y224" s="1086"/>
      <c r="Z224" s="1087"/>
      <c r="AA224" s="1082"/>
      <c r="AB224" s="1083"/>
      <c r="AC224" s="1083"/>
      <c r="AD224" s="1083"/>
      <c r="AE224" s="1083"/>
      <c r="AF224" s="1083"/>
      <c r="AG224" s="1083"/>
      <c r="AH224" s="1083"/>
      <c r="AI224" s="1083"/>
      <c r="AJ224" s="1083"/>
      <c r="AK224" s="1083"/>
      <c r="AL224" s="1083"/>
      <c r="AM224" s="1083"/>
      <c r="AN224" s="1083"/>
      <c r="AO224" s="1084"/>
    </row>
    <row r="225" spans="2:41" ht="6" customHeight="1"/>
    <row r="226" spans="2:41" ht="17.25" customHeight="1">
      <c r="B226" s="283" t="s">
        <v>816</v>
      </c>
    </row>
    <row r="227" spans="2:41" ht="14.25" customHeight="1">
      <c r="B227" s="253" t="s">
        <v>581</v>
      </c>
      <c r="AL227" s="1004"/>
      <c r="AM227" s="1005"/>
      <c r="AN227" s="1005"/>
      <c r="AO227" s="1006"/>
    </row>
    <row r="228" spans="2:41" ht="3" customHeight="1"/>
    <row r="229" spans="2:41" ht="62.1" customHeight="1">
      <c r="B229" s="965"/>
      <c r="C229" s="966"/>
      <c r="D229" s="966"/>
      <c r="E229" s="966"/>
      <c r="F229" s="966"/>
      <c r="G229" s="966"/>
      <c r="H229" s="966"/>
      <c r="I229" s="966"/>
      <c r="J229" s="966"/>
      <c r="K229" s="966"/>
      <c r="L229" s="966"/>
      <c r="M229" s="966"/>
      <c r="N229" s="966"/>
      <c r="O229" s="966"/>
      <c r="P229" s="966"/>
      <c r="Q229" s="966"/>
      <c r="R229" s="966"/>
      <c r="S229" s="966"/>
      <c r="T229" s="966"/>
      <c r="U229" s="966"/>
      <c r="V229" s="966"/>
      <c r="W229" s="966"/>
      <c r="X229" s="966"/>
      <c r="Y229" s="966"/>
      <c r="Z229" s="966"/>
      <c r="AA229" s="966"/>
      <c r="AB229" s="966"/>
      <c r="AC229" s="966"/>
      <c r="AD229" s="966"/>
      <c r="AE229" s="966"/>
      <c r="AF229" s="966"/>
      <c r="AG229" s="966"/>
      <c r="AH229" s="966"/>
      <c r="AI229" s="966"/>
      <c r="AJ229" s="966"/>
      <c r="AK229" s="966"/>
      <c r="AL229" s="966"/>
      <c r="AM229" s="966"/>
      <c r="AN229" s="966"/>
      <c r="AO229" s="967"/>
    </row>
    <row r="230" spans="2:41" ht="6" customHeight="1"/>
    <row r="231" spans="2:41" ht="14.25" customHeight="1">
      <c r="B231" s="253" t="s">
        <v>582</v>
      </c>
      <c r="AL231" s="1004"/>
      <c r="AM231" s="1005"/>
      <c r="AN231" s="1005"/>
      <c r="AO231" s="1006"/>
    </row>
    <row r="232" spans="2:41" ht="3" customHeight="1"/>
    <row r="233" spans="2:41" ht="75" customHeight="1">
      <c r="B233" s="965"/>
      <c r="C233" s="966"/>
      <c r="D233" s="966"/>
      <c r="E233" s="966"/>
      <c r="F233" s="966"/>
      <c r="G233" s="966"/>
      <c r="H233" s="966"/>
      <c r="I233" s="966"/>
      <c r="J233" s="966"/>
      <c r="K233" s="966"/>
      <c r="L233" s="966"/>
      <c r="M233" s="966"/>
      <c r="N233" s="966"/>
      <c r="O233" s="966"/>
      <c r="P233" s="966"/>
      <c r="Q233" s="966"/>
      <c r="R233" s="966"/>
      <c r="S233" s="966"/>
      <c r="T233" s="966"/>
      <c r="U233" s="966"/>
      <c r="V233" s="966"/>
      <c r="W233" s="966"/>
      <c r="X233" s="966"/>
      <c r="Y233" s="966"/>
      <c r="Z233" s="966"/>
      <c r="AA233" s="966"/>
      <c r="AB233" s="966"/>
      <c r="AC233" s="966"/>
      <c r="AD233" s="966"/>
      <c r="AE233" s="966"/>
      <c r="AF233" s="966"/>
      <c r="AG233" s="966"/>
      <c r="AH233" s="966"/>
      <c r="AI233" s="966"/>
      <c r="AJ233" s="966"/>
      <c r="AK233" s="966"/>
      <c r="AL233" s="966"/>
      <c r="AM233" s="966"/>
      <c r="AN233" s="966"/>
      <c r="AO233" s="967"/>
    </row>
    <row r="234" spans="2:41" ht="13.5" customHeight="1"/>
    <row r="235" spans="2:41" ht="13.5" hidden="1" customHeight="1"/>
    <row r="236" spans="2:41" ht="13.5" hidden="1" customHeight="1"/>
    <row r="237" spans="2:41" ht="13.5" hidden="1" customHeight="1"/>
    <row r="238" spans="2:41" ht="13.5" hidden="1" customHeight="1"/>
    <row r="239" spans="2:41" ht="13.5" hidden="1" customHeight="1"/>
    <row r="240" spans="2:41" ht="13.5" hidden="1" customHeight="1"/>
    <row r="241" ht="13.5" hidden="1" customHeight="1"/>
    <row r="242" ht="13.5" hidden="1" customHeight="1"/>
    <row r="243" ht="13.5" hidden="1" customHeight="1"/>
    <row r="244" ht="13.5" hidden="1" customHeight="1"/>
    <row r="245" ht="13.5" hidden="1" customHeight="1"/>
    <row r="246" ht="13.5" hidden="1" customHeight="1"/>
    <row r="247" ht="13.5" hidden="1" customHeight="1"/>
    <row r="248" ht="13.5" hidden="1" customHeight="1"/>
    <row r="249" ht="13.5" hidden="1" customHeight="1"/>
    <row r="250" ht="13.5" hidden="1" customHeight="1"/>
    <row r="251" ht="13.5" hidden="1" customHeight="1"/>
    <row r="252" ht="13.5" hidden="1" customHeight="1"/>
    <row r="253" ht="13.5" hidden="1" customHeight="1"/>
    <row r="254" ht="13.5" hidden="1" customHeight="1"/>
    <row r="255" ht="13.5" hidden="1" customHeight="1"/>
    <row r="256" ht="13.5" hidden="1" customHeight="1"/>
    <row r="257" ht="13.5" hidden="1" customHeight="1"/>
    <row r="258" ht="13.5" hidden="1" customHeight="1"/>
    <row r="259" ht="13.5" hidden="1" customHeight="1"/>
    <row r="260" ht="13.5" hidden="1" customHeight="1"/>
    <row r="261" ht="13.5" hidden="1" customHeight="1"/>
    <row r="262" ht="13.5" hidden="1" customHeight="1"/>
    <row r="267"/>
    <row r="268"/>
    <row r="269"/>
    <row r="270"/>
  </sheetData>
  <sheetProtection algorithmName="SHA-512" hashValue="A446ocSdx99zNngFhezeSwp7xaL42PwWW2NLeafNTZRmzzDOYKaVjbmvWzfx+p9d2O+oH5KQNHl7T+1z5WTFpQ==" saltValue="1drGKbhpa73tiLrjxctUgw==" spinCount="100000" sheet="1" objects="1" scenarios="1" selectLockedCells="1"/>
  <mergeCells count="325">
    <mergeCell ref="AE39:AG42"/>
    <mergeCell ref="V40:X42"/>
    <mergeCell ref="J36:O36"/>
    <mergeCell ref="J38:O38"/>
    <mergeCell ref="V70:Y70"/>
    <mergeCell ref="V69:Y69"/>
    <mergeCell ref="AH46:AO46"/>
    <mergeCell ref="AH45:AO45"/>
    <mergeCell ref="AH44:AO44"/>
    <mergeCell ref="V68:Y68"/>
    <mergeCell ref="Q69:U69"/>
    <mergeCell ref="Q68:U68"/>
    <mergeCell ref="AE45:AG45"/>
    <mergeCell ref="Y44:AA44"/>
    <mergeCell ref="AH48:AO48"/>
    <mergeCell ref="AH47:AO47"/>
    <mergeCell ref="AE48:AG48"/>
    <mergeCell ref="AE47:AG47"/>
    <mergeCell ref="AE46:AG46"/>
    <mergeCell ref="B149:AO149"/>
    <mergeCell ref="B153:AO153"/>
    <mergeCell ref="B94:AO94"/>
    <mergeCell ref="B97:AO97"/>
    <mergeCell ref="Q77:U77"/>
    <mergeCell ref="Q76:U76"/>
    <mergeCell ref="Z77:AO77"/>
    <mergeCell ref="Z76:AO76"/>
    <mergeCell ref="Z75:AO75"/>
    <mergeCell ref="Q101:S101"/>
    <mergeCell ref="Q105:S105"/>
    <mergeCell ref="Q104:S104"/>
    <mergeCell ref="Q103:S103"/>
    <mergeCell ref="Q102:S102"/>
    <mergeCell ref="T105:V105"/>
    <mergeCell ref="Q85:U85"/>
    <mergeCell ref="V88:AO88"/>
    <mergeCell ref="V87:AO87"/>
    <mergeCell ref="V86:AO86"/>
    <mergeCell ref="V85:AO85"/>
    <mergeCell ref="Q88:U88"/>
    <mergeCell ref="Q87:U87"/>
    <mergeCell ref="Q86:U86"/>
    <mergeCell ref="Q89:U89"/>
    <mergeCell ref="Z74:AO74"/>
    <mergeCell ref="V83:AO83"/>
    <mergeCell ref="Q84:U84"/>
    <mergeCell ref="V84:AO84"/>
    <mergeCell ref="V82:AO82"/>
    <mergeCell ref="Q81:U81"/>
    <mergeCell ref="Q80:U80"/>
    <mergeCell ref="Q79:U79"/>
    <mergeCell ref="Q82:U82"/>
    <mergeCell ref="Q83:U83"/>
    <mergeCell ref="AL231:AO231"/>
    <mergeCell ref="B233:AO233"/>
    <mergeCell ref="B21:AN22"/>
    <mergeCell ref="AA224:AO224"/>
    <mergeCell ref="AA223:AO223"/>
    <mergeCell ref="AA222:AO222"/>
    <mergeCell ref="AA221:AO221"/>
    <mergeCell ref="AA220:AO220"/>
    <mergeCell ref="AA219:AO219"/>
    <mergeCell ref="AL227:AO227"/>
    <mergeCell ref="B229:AO229"/>
    <mergeCell ref="Q224:U224"/>
    <mergeCell ref="Q223:U223"/>
    <mergeCell ref="Q222:U222"/>
    <mergeCell ref="Q221:U221"/>
    <mergeCell ref="Q220:U220"/>
    <mergeCell ref="Q219:U219"/>
    <mergeCell ref="V224:Z224"/>
    <mergeCell ref="V223:Z223"/>
    <mergeCell ref="V222:Z222"/>
    <mergeCell ref="V221:Z221"/>
    <mergeCell ref="V220:Z220"/>
    <mergeCell ref="V219:Z219"/>
    <mergeCell ref="V194:AO194"/>
    <mergeCell ref="Q205:U205"/>
    <mergeCell ref="Q204:U204"/>
    <mergeCell ref="V205:AO205"/>
    <mergeCell ref="V204:AO204"/>
    <mergeCell ref="Q212:U212"/>
    <mergeCell ref="Q217:U217"/>
    <mergeCell ref="Q216:U216"/>
    <mergeCell ref="Q215:U215"/>
    <mergeCell ref="Q214:U214"/>
    <mergeCell ref="Q213:U213"/>
    <mergeCell ref="V212:AO212"/>
    <mergeCell ref="V217:AO217"/>
    <mergeCell ref="V216:AO216"/>
    <mergeCell ref="V215:AO215"/>
    <mergeCell ref="V214:AO214"/>
    <mergeCell ref="V213:AO213"/>
    <mergeCell ref="AL207:AO207"/>
    <mergeCell ref="V202:AO202"/>
    <mergeCell ref="V201:AO201"/>
    <mergeCell ref="V200:AO200"/>
    <mergeCell ref="V199:AO199"/>
    <mergeCell ref="V198:AO198"/>
    <mergeCell ref="V197:AO197"/>
    <mergeCell ref="V196:AO196"/>
    <mergeCell ref="V195:AO195"/>
    <mergeCell ref="Q194:U194"/>
    <mergeCell ref="Q202:U202"/>
    <mergeCell ref="Q201:U201"/>
    <mergeCell ref="Q200:U200"/>
    <mergeCell ref="Q199:U199"/>
    <mergeCell ref="Q198:U198"/>
    <mergeCell ref="Q197:U197"/>
    <mergeCell ref="Q196:U196"/>
    <mergeCell ref="Q195:U195"/>
    <mergeCell ref="B184:AO184"/>
    <mergeCell ref="Q189:AO189"/>
    <mergeCell ref="Q188:AO188"/>
    <mergeCell ref="Q187:AO187"/>
    <mergeCell ref="Q192:U192"/>
    <mergeCell ref="X158:AO159"/>
    <mergeCell ref="P177:S177"/>
    <mergeCell ref="T177:AB177"/>
    <mergeCell ref="AC177:AO177"/>
    <mergeCell ref="B182:O182"/>
    <mergeCell ref="B181:O181"/>
    <mergeCell ref="B180:O180"/>
    <mergeCell ref="B179:O179"/>
    <mergeCell ref="B178:O178"/>
    <mergeCell ref="P182:S182"/>
    <mergeCell ref="P181:S181"/>
    <mergeCell ref="P180:S180"/>
    <mergeCell ref="P179:S179"/>
    <mergeCell ref="P178:S178"/>
    <mergeCell ref="T182:AB182"/>
    <mergeCell ref="T181:AB181"/>
    <mergeCell ref="T180:AB180"/>
    <mergeCell ref="T179:AB179"/>
    <mergeCell ref="T178:AB178"/>
    <mergeCell ref="AC182:AO182"/>
    <mergeCell ref="AC181:AO181"/>
    <mergeCell ref="AC180:AO180"/>
    <mergeCell ref="AC179:AO179"/>
    <mergeCell ref="AC178:AO178"/>
    <mergeCell ref="X171:AO171"/>
    <mergeCell ref="X170:AO170"/>
    <mergeCell ref="X168:AO168"/>
    <mergeCell ref="X167:AO167"/>
    <mergeCell ref="X166:AO166"/>
    <mergeCell ref="X165:AO165"/>
    <mergeCell ref="X164:AO164"/>
    <mergeCell ref="X163:AO163"/>
    <mergeCell ref="X162:AO162"/>
    <mergeCell ref="X161:AO161"/>
    <mergeCell ref="X160:AO160"/>
    <mergeCell ref="S171:W171"/>
    <mergeCell ref="S170:W170"/>
    <mergeCell ref="S168:W168"/>
    <mergeCell ref="S167:W167"/>
    <mergeCell ref="S166:W166"/>
    <mergeCell ref="S165:W165"/>
    <mergeCell ref="S164:W164"/>
    <mergeCell ref="S163:W163"/>
    <mergeCell ref="S162:W162"/>
    <mergeCell ref="S161:W161"/>
    <mergeCell ref="S160:W160"/>
    <mergeCell ref="B1:T2"/>
    <mergeCell ref="AB40:AD42"/>
    <mergeCell ref="AH42:AO42"/>
    <mergeCell ref="V89:Z89"/>
    <mergeCell ref="Q75:U75"/>
    <mergeCell ref="Q74:U74"/>
    <mergeCell ref="Q73:U73"/>
    <mergeCell ref="Q72:U72"/>
    <mergeCell ref="Q71:U71"/>
    <mergeCell ref="Q70:U70"/>
    <mergeCell ref="Q78:U78"/>
    <mergeCell ref="V44:X44"/>
    <mergeCell ref="V43:X43"/>
    <mergeCell ref="Q46:U46"/>
    <mergeCell ref="Q45:U45"/>
    <mergeCell ref="Q44:U44"/>
    <mergeCell ref="Q43:U43"/>
    <mergeCell ref="V50:X50"/>
    <mergeCell ref="V48:X48"/>
    <mergeCell ref="V47:X47"/>
    <mergeCell ref="V45:X45"/>
    <mergeCell ref="AH43:AO43"/>
    <mergeCell ref="AB50:AD50"/>
    <mergeCell ref="Z73:AO73"/>
    <mergeCell ref="S158:W159"/>
    <mergeCell ref="B141:AO141"/>
    <mergeCell ref="B145:AO145"/>
    <mergeCell ref="Z71:AO71"/>
    <mergeCell ref="Z70:AO70"/>
    <mergeCell ref="Z69:AO69"/>
    <mergeCell ref="Z68:AO68"/>
    <mergeCell ref="Z67:AO67"/>
    <mergeCell ref="Z72:AO72"/>
    <mergeCell ref="V77:Y77"/>
    <mergeCell ref="V76:Y76"/>
    <mergeCell ref="V75:Y75"/>
    <mergeCell ref="V74:Y74"/>
    <mergeCell ref="V73:Y73"/>
    <mergeCell ref="V72:Y72"/>
    <mergeCell ref="V71:Y71"/>
    <mergeCell ref="V81:AO81"/>
    <mergeCell ref="V80:AO80"/>
    <mergeCell ref="V79:AO79"/>
    <mergeCell ref="Q92:U92"/>
    <mergeCell ref="Q91:U91"/>
    <mergeCell ref="AK131:AO131"/>
    <mergeCell ref="Q131:U131"/>
    <mergeCell ref="V78:AO78"/>
    <mergeCell ref="B7:AO7"/>
    <mergeCell ref="Q16:AO18"/>
    <mergeCell ref="Q34:AO36"/>
    <mergeCell ref="Q25:AO27"/>
    <mergeCell ref="B30:AO31"/>
    <mergeCell ref="Q42:U42"/>
    <mergeCell ref="B53:O54"/>
    <mergeCell ref="Q53:U53"/>
    <mergeCell ref="V53:AO55"/>
    <mergeCell ref="AE51:AG51"/>
    <mergeCell ref="Y51:AA51"/>
    <mergeCell ref="Q48:U48"/>
    <mergeCell ref="Q47:U47"/>
    <mergeCell ref="AE44:AG44"/>
    <mergeCell ref="AE43:AG43"/>
    <mergeCell ref="AE50:AG50"/>
    <mergeCell ref="Y43:AA43"/>
    <mergeCell ref="AB44:AD44"/>
    <mergeCell ref="AB43:AD43"/>
    <mergeCell ref="J24:O24"/>
    <mergeCell ref="J34:O34"/>
    <mergeCell ref="J25:O25"/>
    <mergeCell ref="J16:O16"/>
    <mergeCell ref="J35:O35"/>
    <mergeCell ref="B10:AO10"/>
    <mergeCell ref="V46:X46"/>
    <mergeCell ref="Q66:U66"/>
    <mergeCell ref="V66:Y66"/>
    <mergeCell ref="Z66:AO66"/>
    <mergeCell ref="V67:Y67"/>
    <mergeCell ref="Y50:AA50"/>
    <mergeCell ref="Y48:AA48"/>
    <mergeCell ref="Y47:AA47"/>
    <mergeCell ref="Y46:AA46"/>
    <mergeCell ref="Y45:AA45"/>
    <mergeCell ref="B62:AO62"/>
    <mergeCell ref="AB48:AD48"/>
    <mergeCell ref="AB47:AD47"/>
    <mergeCell ref="AB46:AD46"/>
    <mergeCell ref="AB45:AD45"/>
    <mergeCell ref="Y39:AA42"/>
    <mergeCell ref="Q67:U67"/>
    <mergeCell ref="J27:O27"/>
    <mergeCell ref="J18:O18"/>
    <mergeCell ref="J15:O15"/>
    <mergeCell ref="J33:O33"/>
    <mergeCell ref="J26:O26"/>
    <mergeCell ref="J17:O17"/>
    <mergeCell ref="Q90:U90"/>
    <mergeCell ref="V92:AO92"/>
    <mergeCell ref="V90:AO90"/>
    <mergeCell ref="V111:AO111"/>
    <mergeCell ref="T104:V104"/>
    <mergeCell ref="T103:V103"/>
    <mergeCell ref="T102:V102"/>
    <mergeCell ref="T101:V101"/>
    <mergeCell ref="W102:Y102"/>
    <mergeCell ref="W101:Y101"/>
    <mergeCell ref="Z105:AO105"/>
    <mergeCell ref="Z104:AO104"/>
    <mergeCell ref="Z103:AO103"/>
    <mergeCell ref="Z102:AO102"/>
    <mergeCell ref="Z101:AO101"/>
    <mergeCell ref="W105:Y105"/>
    <mergeCell ref="W104:Y104"/>
    <mergeCell ref="W103:Y103"/>
    <mergeCell ref="V91:AO91"/>
    <mergeCell ref="Q125:U125"/>
    <mergeCell ref="V125:AO125"/>
    <mergeCell ref="V129:AO129"/>
    <mergeCell ref="V128:AO128"/>
    <mergeCell ref="V127:AO127"/>
    <mergeCell ref="V126:AO126"/>
    <mergeCell ref="B107:AO107"/>
    <mergeCell ref="Q111:U111"/>
    <mergeCell ref="Q119:U119"/>
    <mergeCell ref="Q118:U118"/>
    <mergeCell ref="Q117:U117"/>
    <mergeCell ref="Q116:U116"/>
    <mergeCell ref="Q115:U115"/>
    <mergeCell ref="Q114:U114"/>
    <mergeCell ref="Q113:U113"/>
    <mergeCell ref="Q112:U112"/>
    <mergeCell ref="V119:AO119"/>
    <mergeCell ref="V118:AO118"/>
    <mergeCell ref="V117:AO117"/>
    <mergeCell ref="V116:AO116"/>
    <mergeCell ref="V115:AO115"/>
    <mergeCell ref="V114:AO114"/>
    <mergeCell ref="V113:AO113"/>
    <mergeCell ref="V112:AO112"/>
    <mergeCell ref="B135:AO136"/>
    <mergeCell ref="B137:AO137"/>
    <mergeCell ref="C209:P210"/>
    <mergeCell ref="Q209:AO210"/>
    <mergeCell ref="B57:O58"/>
    <mergeCell ref="Q57:AO58"/>
    <mergeCell ref="V60:AO60"/>
    <mergeCell ref="B173:U174"/>
    <mergeCell ref="W173:AO174"/>
    <mergeCell ref="B156:AO156"/>
    <mergeCell ref="Q133:U133"/>
    <mergeCell ref="Q132:U132"/>
    <mergeCell ref="AK133:AO133"/>
    <mergeCell ref="AK132:AO132"/>
    <mergeCell ref="Q123:U123"/>
    <mergeCell ref="Q122:U122"/>
    <mergeCell ref="Q121:U121"/>
    <mergeCell ref="V121:AO121"/>
    <mergeCell ref="V123:AO123"/>
    <mergeCell ref="V122:AO122"/>
    <mergeCell ref="Q129:U129"/>
    <mergeCell ref="Q128:U128"/>
    <mergeCell ref="Q127:U127"/>
    <mergeCell ref="Q126:U126"/>
  </mergeCells>
  <conditionalFormatting sqref="H40">
    <cfRule type="cellIs" dxfId="1" priority="2" stopIfTrue="1" operator="equal">
      <formula>"Incomplete"</formula>
    </cfRule>
    <cfRule type="cellIs" dxfId="0" priority="3" stopIfTrue="1" operator="equal">
      <formula>"Complete"</formula>
    </cfRule>
  </conditionalFormatting>
  <dataValidations count="22">
    <dataValidation type="whole" allowBlank="1" showInputMessage="1" showErrorMessage="1" errorTitle="Total # of Units" error="Please enter a whole number." sqref="D51 V43:X48" xr:uid="{00000000-0002-0000-0A00-000000000000}">
      <formula1>0</formula1>
      <formula2>1000000000</formula2>
    </dataValidation>
    <dataValidation type="whole" allowBlank="1" showInputMessage="1" showErrorMessage="1" errorTitle="Day" error="Please enter a whole number." sqref="Q102:S105" xr:uid="{00000000-0002-0000-0A00-000001000000}">
      <formula1>0</formula1>
      <formula2>1000000000</formula2>
    </dataValidation>
    <dataValidation type="whole" allowBlank="1" showInputMessage="1" showErrorMessage="1" errorTitle="Evening" error="Please enter a whole number." sqref="T102:V105" xr:uid="{00000000-0002-0000-0A00-000002000000}">
      <formula1>0</formula1>
      <formula2>1000000000</formula2>
    </dataValidation>
    <dataValidation type="whole" allowBlank="1" showInputMessage="1" showErrorMessage="1" errorTitle="Night" error="Please enter a whole number." sqref="W102:Y105" xr:uid="{00000000-0002-0000-0A00-000003000000}">
      <formula1>0</formula1>
      <formula2>1000000000</formula2>
    </dataValidation>
    <dataValidation type="list" allowBlank="1" showInputMessage="1" showErrorMessage="1" sqref="V67:Y77" xr:uid="{00000000-0002-0000-0A00-000004000000}">
      <formula1>nrSHSHowOften</formula1>
    </dataValidation>
    <dataValidation type="list" showInputMessage="1" showErrorMessage="1" errorTitle="MBA Property Inspection Workbook" error="Invalid selection made._x000a__x000a_Please choose from the list of available choices._x000a__x000a_Press Alt+DownArrow to reveal choices." sqref="Q112:U119 Q85:U88 Q90:U92 Q122:U123 Q126:U129 S160:W168 Q204:U205 Q195:U202 Q220:U224 Q43:U48 Q213:U217" xr:uid="{00000000-0002-0000-0A00-000005000000}">
      <formula1>nrYesNoNotAppl</formula1>
    </dataValidation>
    <dataValidation showInputMessage="1" showErrorMessage="1" sqref="C50" xr:uid="{00000000-0002-0000-0A00-000006000000}"/>
    <dataValidation type="decimal" allowBlank="1" showInputMessage="1" showErrorMessage="1" sqref="Q83:U83" xr:uid="{00000000-0002-0000-0A00-000007000000}">
      <formula1>0</formula1>
      <formula2>500</formula2>
    </dataValidation>
    <dataValidation type="decimal" allowBlank="1" showInputMessage="1" showErrorMessage="1" sqref="Y43:AG48" xr:uid="{00000000-0002-0000-0A00-000008000000}">
      <formula1>0</formula1>
      <formula2>100000</formula2>
    </dataValidation>
    <dataValidation type="decimal" allowBlank="1" showInputMessage="1" showErrorMessage="1" errorTitle="Percentage" error="Enter a percentage between 0 and 100." sqref="Q132:U133" xr:uid="{00000000-0002-0000-0A00-000009000000}">
      <formula1>0</formula1>
      <formula2>1</formula2>
    </dataValidation>
    <dataValidation type="decimal" allowBlank="1" showInputMessage="1" showErrorMessage="1" errorTitle="Whole number" error="Enter a whole number between 0 and 100." sqref="AK132:AO133" xr:uid="{00000000-0002-0000-0A00-00000A000000}">
      <formula1>0</formula1>
      <formula2>100</formula2>
    </dataValidation>
    <dataValidation type="date" allowBlank="1" showInputMessage="1" showErrorMessage="1" errorTitle="Date" error="Enter a date between 1/1/1990 and today's date." sqref="Q192:U192" xr:uid="{00000000-0002-0000-0A00-00000B000000}">
      <formula1>32874</formula1>
      <formula2>TODAY()</formula2>
    </dataValidation>
    <dataValidation type="list" allowBlank="1" showInputMessage="1" showErrorMessage="1" sqref="V204:AO205" xr:uid="{00000000-0002-0000-0A00-00000C000000}">
      <formula1>nrSrsDocs</formula1>
    </dataValidation>
    <dataValidation type="date" allowBlank="1" showInputMessage="1" showErrorMessage="1" errorTitle="Date" error="Enter a date between 1/1/2000 and 12/31/2050." sqref="V220:Z224" xr:uid="{00000000-0002-0000-0A00-00000D000000}">
      <formula1>36526</formula1>
      <formula2>55153</formula2>
    </dataValidation>
    <dataValidation type="list" showInputMessage="1" showErrorMessage="1" errorTitle="MBA Property Inspection Workbook" error="Please select either Yes or No." sqref="AL227:AO227 AL231:AO231" xr:uid="{00000000-0002-0000-0A00-00000E000000}">
      <formula1>nrYesNo</formula1>
    </dataValidation>
    <dataValidation type="list" showInputMessage="1" showErrorMessage="1" errorTitle="MBA Property Inspection Workbook" error="Invalid selection made._x000a__x000a_Please choose from the list of available choices._x000a__x000a_Press Alt+DownArrow to reveal choices." sqref="J33:O33 J24:O24 J15:O15" xr:uid="{00000000-0002-0000-0A00-00000F000000}">
      <formula1>nrCurrCondition</formula1>
    </dataValidation>
    <dataValidation type="list" showInputMessage="1" showErrorMessage="1" errorTitle="MBA Property Inspection Workbook" error="Invalid selection made._x000a__x000a_Please choose from the list of available choices._x000a__x000a_Press Alt+DownArrow to reveal choices." sqref="J25:O25 J34:O34 J16:O16" xr:uid="{00000000-0002-0000-0A00-000010000000}">
      <formula1>nrTrend</formula1>
    </dataValidation>
    <dataValidation type="list" allowBlank="1" showInputMessage="1" showErrorMessage="1" sqref="AL207:AO207" xr:uid="{00000000-0002-0000-0A00-000011000000}">
      <formula1>nrYesNo</formula1>
    </dataValidation>
    <dataValidation type="list" showInputMessage="1" showErrorMessage="1" errorTitle="MBA Property Inspection Workbook" error="Invalid selection made._x000a__x000a_Please choose from the list of available choices._x000a__x000a_Press Alt+DownArrow to reveal choices." sqref="Q53:U53" xr:uid="{00000000-0002-0000-0A00-000012000000}">
      <formula1>nrYesNoNotApplUnknwn</formula1>
    </dataValidation>
    <dataValidation type="whole" allowBlank="1" showInputMessage="1" showErrorMessage="1" errorTitle="Error" error="Please enter a positive whole number." sqref="P178:S182" xr:uid="{00000000-0002-0000-0A00-000013000000}">
      <formula1>0</formula1>
      <formula2>1000000</formula2>
    </dataValidation>
    <dataValidation type="list" showInputMessage="1" showErrorMessage="1" errorTitle="MBA Property Inspection Workbook" error="Invalid selection made._x000a__x000a_Please choose from the list of available choices._x000a__x000a_Press Alt+DownArrow to reveal choices." sqref="J18:O18 J27:O27 J36:O36" xr:uid="{00000000-0002-0000-0A00-000014000000}">
      <formula1>nrYesNo</formula1>
    </dataValidation>
    <dataValidation type="list" showInputMessage="1" showErrorMessage="1" errorTitle="MBA Property Inspection Workbook" error="Invalid selection made._x000a__x000a_Please choose from the list of available choices._x000a__x000a_Press Alt+DownArrow to reveal choices" sqref="Q67:U67 Q68:U68 Q69:U69 Q70:U70 Q71:U71 Q72:U72 Q73:U73 Q74:U74 Q75:U75 Q76:U76 Q77:U77 Q79:U79 Q80:U80 Q81:U81" xr:uid="{00000000-0002-0000-0A00-000015000000}">
      <formula1>nrYesNoNotAppl</formula1>
    </dataValidation>
  </dataValidations>
  <pageMargins left="0.25" right="0.25" top="0.75" bottom="0.75" header="0.3" footer="0.3"/>
  <pageSetup scale="88" fitToHeight="0" orientation="portrait" cellComments="asDisplayed" r:id="rId1"/>
  <headerFooter>
    <oddHeader>&amp;R&amp;"Calibri,Italic"&amp;A</oddHeader>
    <oddFooter>&amp;L&amp;"Calibri Light,Italic"&amp;9Copyright 2008-24 Mortgage Bankers Association, Washington, DC_x000D_&amp;1#&amp;"Aptos"&amp;10&amp;K008000 Internal Use&amp;R&amp;"Calbri,Regular"&amp;P</oddFooter>
  </headerFooter>
  <rowBreaks count="3" manualBreakCount="3">
    <brk id="61" max="42" man="1"/>
    <brk id="106" max="42" man="1"/>
    <brk id="155" max="42"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ksHospitals"/>
  <dimension ref="A1:AN88"/>
  <sheetViews>
    <sheetView showGridLines="0" showRowColHeaders="0" zoomScaleSheetLayoutView="100" workbookViewId="0">
      <selection activeCell="AH10" sqref="AH10:AJ10"/>
    </sheetView>
  </sheetViews>
  <sheetFormatPr defaultColWidth="0" defaultRowHeight="12.75" zeroHeight="1"/>
  <cols>
    <col min="1" max="9" width="2.5703125" style="353" customWidth="1"/>
    <col min="10" max="10" width="4.5703125" style="353" customWidth="1"/>
    <col min="11" max="18" width="2.5703125" style="353" customWidth="1"/>
    <col min="19" max="19" width="1.5703125" style="353" customWidth="1"/>
    <col min="20" max="20" width="3.5703125" style="353" customWidth="1"/>
    <col min="21" max="27" width="2.5703125" style="353" customWidth="1"/>
    <col min="28" max="28" width="4.5703125" style="353" customWidth="1"/>
    <col min="29" max="37" width="2.5703125" style="353" customWidth="1"/>
    <col min="38" max="40" width="2.5703125" style="353" hidden="1" customWidth="1"/>
    <col min="41" max="16384" width="8.5703125" style="353" hidden="1"/>
  </cols>
  <sheetData>
    <row r="1" spans="1:37" ht="15.75" customHeight="1">
      <c r="A1" s="225"/>
      <c r="B1" s="1128" t="s">
        <v>711</v>
      </c>
      <c r="C1" s="1128"/>
      <c r="D1" s="1128"/>
      <c r="E1" s="1128"/>
      <c r="F1" s="1128"/>
      <c r="G1" s="1128"/>
      <c r="H1" s="1128"/>
      <c r="I1" s="1128"/>
      <c r="J1" s="1128"/>
      <c r="K1" s="1128"/>
      <c r="L1" s="1128"/>
      <c r="M1" s="1128"/>
      <c r="N1" s="1128"/>
      <c r="O1" s="1128"/>
      <c r="P1" s="1128"/>
      <c r="Q1" s="1128"/>
      <c r="R1" s="1128"/>
      <c r="S1" s="1128"/>
      <c r="T1" s="1128"/>
    </row>
    <row r="2" spans="1:37" ht="15.75" customHeight="1">
      <c r="A2" s="226"/>
      <c r="B2" s="1128"/>
      <c r="C2" s="1128"/>
      <c r="D2" s="1128"/>
      <c r="E2" s="1128"/>
      <c r="F2" s="1128"/>
      <c r="G2" s="1128"/>
      <c r="H2" s="1128"/>
      <c r="I2" s="1128"/>
      <c r="J2" s="1128"/>
      <c r="K2" s="1128"/>
      <c r="L2" s="1128"/>
      <c r="M2" s="1128"/>
      <c r="N2" s="1128"/>
      <c r="O2" s="1128"/>
      <c r="P2" s="1128"/>
      <c r="Q2" s="1128"/>
      <c r="R2" s="1128"/>
      <c r="S2" s="1128"/>
      <c r="T2" s="1128"/>
      <c r="U2" s="359"/>
      <c r="V2" s="359"/>
      <c r="X2" s="360"/>
      <c r="Y2" s="360"/>
      <c r="Z2" s="360"/>
      <c r="AA2" s="360"/>
      <c r="AB2" s="360"/>
      <c r="AC2" s="360"/>
      <c r="AD2" s="360"/>
      <c r="AE2" s="360"/>
      <c r="AF2" s="360"/>
      <c r="AG2" s="360"/>
      <c r="AH2" s="360"/>
      <c r="AI2" s="360"/>
    </row>
    <row r="3" spans="1:37" ht="17.25" customHeight="1">
      <c r="A3" s="208"/>
      <c r="B3" s="354" t="str">
        <f>IF('General Info'!B5="","",'General Info'!B5)</f>
        <v>154-156 PASSAIC STREET, 38 3RD, Passaic, NJ (Loan 504565494)</v>
      </c>
      <c r="C3" s="213"/>
      <c r="D3" s="213"/>
      <c r="E3" s="213"/>
      <c r="F3" s="213"/>
      <c r="G3" s="222"/>
      <c r="H3" s="222"/>
      <c r="I3" s="222"/>
      <c r="J3" s="222"/>
      <c r="K3" s="222"/>
      <c r="L3" s="213"/>
      <c r="M3" s="221"/>
      <c r="N3" s="208"/>
      <c r="O3" s="223"/>
      <c r="P3" s="223"/>
      <c r="Q3" s="223"/>
      <c r="R3" s="208"/>
      <c r="S3" s="216"/>
      <c r="T3" s="216"/>
      <c r="U3" s="208"/>
      <c r="V3" s="208"/>
      <c r="W3" s="216"/>
      <c r="X3" s="216"/>
      <c r="Y3" s="216"/>
      <c r="Z3" s="216"/>
      <c r="AA3" s="216"/>
      <c r="AB3" s="216"/>
      <c r="AC3" s="218"/>
      <c r="AD3" s="208"/>
      <c r="AE3" s="208"/>
      <c r="AF3" s="208"/>
      <c r="AG3" s="208"/>
      <c r="AH3" s="208"/>
      <c r="AI3" s="208"/>
    </row>
    <row r="4" spans="1:37" ht="14.85" customHeight="1">
      <c r="A4" s="208"/>
      <c r="B4" s="355" t="str">
        <f>IF('General Info'!B6="","",'General Info'!B6)</f>
        <v>Overall Rating: 2, 100% Occupied</v>
      </c>
      <c r="C4" s="213"/>
      <c r="D4" s="213"/>
      <c r="E4" s="213"/>
      <c r="F4" s="213"/>
      <c r="G4" s="216"/>
      <c r="H4" s="208"/>
      <c r="I4" s="208"/>
      <c r="J4" s="208"/>
      <c r="K4" s="208"/>
      <c r="L4" s="208"/>
      <c r="M4" s="208"/>
      <c r="N4" s="208"/>
      <c r="O4" s="208"/>
      <c r="P4" s="208"/>
      <c r="Q4" s="208"/>
      <c r="R4" s="208"/>
      <c r="S4" s="216"/>
      <c r="T4" s="216"/>
      <c r="U4" s="208"/>
      <c r="V4" s="208"/>
      <c r="W4" s="216"/>
      <c r="X4" s="216"/>
      <c r="Y4" s="216"/>
      <c r="Z4" s="216"/>
      <c r="AA4" s="216"/>
      <c r="AB4" s="216"/>
      <c r="AC4" s="220"/>
      <c r="AD4" s="216"/>
      <c r="AE4" s="219"/>
      <c r="AF4" s="219"/>
      <c r="AG4" s="219"/>
      <c r="AH4" s="219"/>
      <c r="AI4" s="219"/>
    </row>
    <row r="5" spans="1:37" ht="14.85" hidden="1" customHeight="1">
      <c r="A5" s="208"/>
      <c r="B5" s="355" t="str">
        <f>IF('General Info'!B7="","",'General Info'!B7)</f>
        <v>2 Life Safety</v>
      </c>
      <c r="C5" s="213"/>
      <c r="D5" s="213"/>
      <c r="E5" s="213"/>
      <c r="F5" s="213"/>
      <c r="G5" s="216"/>
      <c r="H5" s="208"/>
      <c r="I5" s="208"/>
      <c r="J5" s="208"/>
      <c r="K5" s="208"/>
      <c r="L5" s="208"/>
      <c r="M5" s="208"/>
      <c r="N5" s="208"/>
      <c r="O5" s="208"/>
      <c r="P5" s="208"/>
      <c r="Q5" s="208"/>
      <c r="R5" s="208"/>
      <c r="S5" s="216"/>
      <c r="T5" s="216"/>
      <c r="U5" s="208"/>
      <c r="V5" s="208"/>
      <c r="W5" s="216"/>
      <c r="X5" s="216"/>
      <c r="Y5" s="216"/>
      <c r="Z5" s="216"/>
      <c r="AA5" s="216"/>
      <c r="AB5" s="216"/>
      <c r="AC5" s="208"/>
      <c r="AD5" s="208"/>
      <c r="AE5" s="221"/>
      <c r="AF5" s="221"/>
      <c r="AG5" s="221"/>
      <c r="AH5" s="221"/>
      <c r="AI5" s="221"/>
    </row>
    <row r="6" spans="1:37" ht="3" customHeight="1">
      <c r="A6" s="208"/>
      <c r="B6" s="356"/>
      <c r="C6" s="356"/>
      <c r="D6" s="356"/>
      <c r="E6" s="356"/>
      <c r="F6" s="356"/>
      <c r="G6" s="356"/>
      <c r="H6" s="356"/>
      <c r="I6" s="356"/>
      <c r="J6" s="356"/>
      <c r="K6" s="356"/>
      <c r="L6" s="356"/>
      <c r="M6" s="356"/>
      <c r="N6" s="356"/>
      <c r="O6" s="356"/>
      <c r="P6" s="356"/>
      <c r="Q6" s="356"/>
      <c r="R6" s="357"/>
      <c r="S6" s="357"/>
      <c r="T6" s="358"/>
      <c r="U6" s="357"/>
      <c r="V6" s="358"/>
      <c r="W6" s="358"/>
      <c r="X6" s="358"/>
      <c r="Y6" s="358"/>
      <c r="Z6" s="358"/>
      <c r="AA6" s="358"/>
      <c r="AB6" s="358"/>
      <c r="AC6" s="357"/>
      <c r="AD6" s="357"/>
      <c r="AE6" s="357"/>
      <c r="AF6" s="357"/>
      <c r="AG6" s="357"/>
      <c r="AH6" s="357"/>
      <c r="AI6" s="357"/>
    </row>
    <row r="7" spans="1:37" ht="20.25" customHeight="1">
      <c r="A7" s="293"/>
      <c r="B7" s="1129" t="s">
        <v>943</v>
      </c>
      <c r="C7" s="1129"/>
      <c r="D7" s="1129"/>
      <c r="E7" s="1129"/>
      <c r="F7" s="1129"/>
      <c r="G7" s="1129"/>
      <c r="H7" s="1129"/>
      <c r="I7" s="1129"/>
      <c r="J7" s="1129"/>
      <c r="K7" s="1129"/>
      <c r="L7" s="1129"/>
      <c r="M7" s="1129"/>
      <c r="N7" s="1129"/>
      <c r="O7" s="1129"/>
      <c r="P7" s="1129"/>
      <c r="Q7" s="1129"/>
      <c r="R7" s="1129"/>
      <c r="S7" s="1129"/>
      <c r="T7" s="1129"/>
      <c r="U7" s="1129"/>
      <c r="V7" s="1129"/>
      <c r="W7" s="1129"/>
      <c r="X7" s="1129"/>
      <c r="Y7" s="1129"/>
      <c r="Z7" s="1129"/>
      <c r="AA7" s="1129"/>
      <c r="AB7" s="1129"/>
      <c r="AC7" s="1129"/>
      <c r="AD7" s="1129"/>
      <c r="AE7" s="1129"/>
      <c r="AF7" s="1129"/>
      <c r="AG7" s="1129"/>
      <c r="AH7" s="1129"/>
      <c r="AI7" s="1129"/>
      <c r="AJ7" s="1129"/>
    </row>
    <row r="8" spans="1:37" ht="6" customHeight="1"/>
    <row r="9" spans="1:37" ht="17.25" customHeight="1">
      <c r="A9" s="220"/>
      <c r="B9" s="296" t="s">
        <v>817</v>
      </c>
      <c r="C9" s="220"/>
      <c r="D9" s="220"/>
      <c r="E9" s="220"/>
      <c r="F9" s="220"/>
      <c r="G9" s="220"/>
      <c r="H9" s="220"/>
      <c r="I9" s="220"/>
      <c r="J9" s="220"/>
      <c r="K9" s="220"/>
      <c r="L9" s="220"/>
      <c r="M9" s="220"/>
      <c r="N9" s="220"/>
      <c r="O9" s="220"/>
      <c r="P9" s="220"/>
      <c r="Q9" s="220"/>
      <c r="R9" s="220"/>
      <c r="S9" s="220"/>
      <c r="T9" s="220"/>
      <c r="U9" s="220"/>
      <c r="V9" s="220"/>
      <c r="W9" s="220"/>
      <c r="X9" s="220"/>
      <c r="Y9" s="220"/>
      <c r="Z9" s="220"/>
      <c r="AA9" s="220"/>
      <c r="AB9" s="220"/>
      <c r="AC9" s="220"/>
      <c r="AD9" s="220"/>
      <c r="AE9" s="220"/>
      <c r="AF9" s="220"/>
      <c r="AG9" s="220"/>
      <c r="AH9" s="220"/>
      <c r="AI9" s="220"/>
      <c r="AJ9" s="220"/>
      <c r="AK9" s="220"/>
    </row>
    <row r="10" spans="1:37" ht="14.25" customHeight="1">
      <c r="A10" s="220"/>
      <c r="B10" s="220" t="s">
        <v>260</v>
      </c>
      <c r="C10" s="220"/>
      <c r="D10" s="220"/>
      <c r="E10" s="220"/>
      <c r="F10" s="220"/>
      <c r="G10" s="220"/>
      <c r="H10" s="220"/>
      <c r="I10" s="220"/>
      <c r="J10" s="220"/>
      <c r="L10" s="292"/>
      <c r="M10" s="292"/>
      <c r="N10" s="292"/>
      <c r="O10" s="1120" t="str">
        <f>IF(NumberOfMeasurementBedsTotalCount=0,"",NumberOfMeasurementBedsTotalCount)</f>
        <v/>
      </c>
      <c r="P10" s="1121"/>
      <c r="Q10" s="1121"/>
      <c r="R10" s="1122"/>
      <c r="S10" s="220"/>
      <c r="T10" s="220"/>
      <c r="U10" s="208" t="s">
        <v>162</v>
      </c>
      <c r="V10" s="220"/>
      <c r="W10" s="220"/>
      <c r="X10" s="220"/>
      <c r="Y10" s="220"/>
      <c r="Z10" s="220"/>
      <c r="AA10" s="220"/>
      <c r="AB10" s="220"/>
      <c r="AC10" s="220"/>
      <c r="AD10" s="220"/>
      <c r="AE10" s="220"/>
      <c r="AF10" s="220"/>
      <c r="AG10" s="220"/>
      <c r="AH10" s="1141"/>
      <c r="AI10" s="1142"/>
      <c r="AJ10" s="1143"/>
      <c r="AK10" s="220"/>
    </row>
    <row r="11" spans="1:37" ht="14.25" customHeight="1">
      <c r="A11" s="220"/>
      <c r="B11" s="216" t="s">
        <v>259</v>
      </c>
      <c r="C11" s="220"/>
      <c r="D11" s="220"/>
      <c r="E11" s="220"/>
      <c r="F11" s="220"/>
      <c r="G11" s="220"/>
      <c r="H11" s="220"/>
      <c r="I11" s="220"/>
      <c r="J11" s="220"/>
      <c r="K11" s="220"/>
      <c r="L11" s="220"/>
      <c r="M11" s="220"/>
      <c r="N11" s="220"/>
      <c r="O11" s="1120" t="str">
        <f>IF(NumberOfMeasurementOccupiedBedsTotalCount=0,"",NumberOfMeasurementOccupiedBedsTotalCount)</f>
        <v/>
      </c>
      <c r="P11" s="1121"/>
      <c r="Q11" s="1121"/>
      <c r="R11" s="1122"/>
      <c r="S11" s="220"/>
      <c r="T11" s="220"/>
      <c r="U11" s="220" t="s">
        <v>163</v>
      </c>
      <c r="V11" s="220"/>
      <c r="W11" s="220"/>
      <c r="X11" s="220"/>
      <c r="Y11" s="220"/>
      <c r="Z11" s="220"/>
      <c r="AA11" s="220"/>
      <c r="AB11" s="220"/>
      <c r="AC11" s="220"/>
      <c r="AD11" s="1097"/>
      <c r="AE11" s="1098"/>
      <c r="AF11" s="1098"/>
      <c r="AG11" s="1098"/>
      <c r="AH11" s="1098"/>
      <c r="AI11" s="1098"/>
      <c r="AJ11" s="1099"/>
      <c r="AK11" s="220"/>
    </row>
    <row r="12" spans="1:37" ht="14.25" customHeight="1">
      <c r="A12" s="220"/>
      <c r="B12" s="216" t="s">
        <v>161</v>
      </c>
      <c r="C12" s="220"/>
      <c r="D12" s="220"/>
      <c r="E12" s="220"/>
      <c r="F12" s="220"/>
      <c r="G12" s="220"/>
      <c r="H12" s="220"/>
      <c r="I12" s="220"/>
      <c r="J12" s="220"/>
      <c r="K12" s="220"/>
      <c r="L12" s="220"/>
      <c r="M12" s="220"/>
      <c r="N12" s="220"/>
      <c r="O12" s="1123" t="str">
        <f>IF(OR(NumberOfMeasurementBedsTotalCount=0,NumberOfMeasurementOccupiedBedsTotalCount=0),"",NumberOfMeasurementOccupiedBedsTotalCount/NumberOfMeasurementBedsTotalCount)</f>
        <v/>
      </c>
      <c r="P12" s="1124"/>
      <c r="Q12" s="1124"/>
      <c r="R12" s="1125"/>
      <c r="S12" s="220"/>
      <c r="T12" s="220"/>
      <c r="U12" s="220" t="s">
        <v>269</v>
      </c>
      <c r="V12" s="220"/>
      <c r="W12" s="220"/>
      <c r="X12" s="220"/>
      <c r="Y12" s="220"/>
      <c r="Z12" s="220"/>
      <c r="AA12" s="220"/>
      <c r="AB12" s="220"/>
      <c r="AC12" s="220"/>
      <c r="AD12" s="1097"/>
      <c r="AE12" s="1098"/>
      <c r="AF12" s="1098"/>
      <c r="AG12" s="1098"/>
      <c r="AH12" s="1098"/>
      <c r="AI12" s="1098"/>
      <c r="AJ12" s="1099"/>
      <c r="AK12" s="220"/>
    </row>
    <row r="13" spans="1:37" ht="6" customHeight="1">
      <c r="A13" s="220"/>
      <c r="R13" s="220"/>
      <c r="S13" s="220"/>
      <c r="T13" s="220"/>
      <c r="AK13" s="220"/>
    </row>
    <row r="14" spans="1:37" ht="17.25" customHeight="1">
      <c r="A14" s="220"/>
      <c r="B14" s="296" t="s">
        <v>261</v>
      </c>
      <c r="C14" s="220"/>
      <c r="D14" s="220"/>
      <c r="E14" s="220"/>
      <c r="F14" s="220"/>
      <c r="G14" s="220"/>
      <c r="H14" s="220"/>
      <c r="I14" s="220"/>
      <c r="J14" s="220"/>
      <c r="K14" s="220"/>
      <c r="L14" s="220"/>
      <c r="M14" s="220"/>
      <c r="N14" s="220"/>
      <c r="O14" s="220"/>
      <c r="P14" s="220"/>
      <c r="Q14" s="220"/>
      <c r="R14" s="220"/>
      <c r="S14" s="220"/>
      <c r="T14" s="220"/>
      <c r="AK14" s="220"/>
    </row>
    <row r="15" spans="1:37" ht="28.35" customHeight="1">
      <c r="A15" s="220"/>
      <c r="B15" s="1139" t="s">
        <v>200</v>
      </c>
      <c r="C15" s="1139"/>
      <c r="D15" s="1139"/>
      <c r="E15" s="1139"/>
      <c r="F15" s="1139"/>
      <c r="G15" s="1139"/>
      <c r="H15" s="1139"/>
      <c r="I15" s="1139"/>
      <c r="J15" s="1139"/>
      <c r="K15" s="1139"/>
      <c r="L15" s="1139"/>
      <c r="M15" s="1126" t="s">
        <v>886</v>
      </c>
      <c r="N15" s="1126"/>
      <c r="O15" s="1126"/>
      <c r="P15" s="1126" t="s">
        <v>885</v>
      </c>
      <c r="Q15" s="1126"/>
      <c r="R15" s="1126"/>
      <c r="S15" s="1126"/>
      <c r="T15" s="1126" t="s">
        <v>887</v>
      </c>
      <c r="U15" s="1126"/>
      <c r="V15" s="1126"/>
      <c r="W15" s="1126" t="s">
        <v>888</v>
      </c>
      <c r="X15" s="1126"/>
      <c r="Y15" s="1126"/>
      <c r="Z15" s="1126"/>
      <c r="AA15" s="1126" t="s">
        <v>666</v>
      </c>
      <c r="AB15" s="1127"/>
      <c r="AC15" s="1127"/>
      <c r="AD15" s="1127"/>
      <c r="AE15" s="1126" t="s">
        <v>201</v>
      </c>
      <c r="AF15" s="1126"/>
      <c r="AG15" s="1126"/>
      <c r="AH15" s="1126" t="s">
        <v>889</v>
      </c>
      <c r="AI15" s="1126"/>
      <c r="AJ15" s="1126"/>
      <c r="AK15" s="220"/>
    </row>
    <row r="16" spans="1:37" ht="14.25" customHeight="1">
      <c r="A16" s="220"/>
      <c r="B16" s="1097"/>
      <c r="C16" s="1098"/>
      <c r="D16" s="1098"/>
      <c r="E16" s="1098"/>
      <c r="F16" s="1098"/>
      <c r="G16" s="1098"/>
      <c r="H16" s="1098"/>
      <c r="I16" s="1098"/>
      <c r="J16" s="1098"/>
      <c r="K16" s="1098"/>
      <c r="L16" s="1099"/>
      <c r="M16" s="1117"/>
      <c r="N16" s="1117"/>
      <c r="O16" s="1117"/>
      <c r="P16" s="1117"/>
      <c r="Q16" s="1117"/>
      <c r="R16" s="1117"/>
      <c r="S16" s="1117"/>
      <c r="T16" s="1117"/>
      <c r="U16" s="1117"/>
      <c r="V16" s="1117"/>
      <c r="W16" s="1117"/>
      <c r="X16" s="1117"/>
      <c r="Y16" s="1117"/>
      <c r="Z16" s="1117"/>
      <c r="AA16" s="1119"/>
      <c r="AB16" s="1119"/>
      <c r="AC16" s="1119"/>
      <c r="AD16" s="1119"/>
      <c r="AE16" s="1110"/>
      <c r="AF16" s="1110"/>
      <c r="AG16" s="1110"/>
      <c r="AH16" s="1140" t="str">
        <f t="shared" ref="AH16:AH22" si="0">IF(OR(P16="",M16=""),"",M16-P16)</f>
        <v/>
      </c>
      <c r="AI16" s="1140"/>
      <c r="AJ16" s="1140"/>
      <c r="AK16" s="220"/>
    </row>
    <row r="17" spans="1:37" ht="14.25" customHeight="1">
      <c r="A17" s="220"/>
      <c r="B17" s="1097"/>
      <c r="C17" s="1098"/>
      <c r="D17" s="1098"/>
      <c r="E17" s="1098"/>
      <c r="F17" s="1098"/>
      <c r="G17" s="1098"/>
      <c r="H17" s="1098"/>
      <c r="I17" s="1098"/>
      <c r="J17" s="1098"/>
      <c r="K17" s="1098"/>
      <c r="L17" s="1099"/>
      <c r="M17" s="1117"/>
      <c r="N17" s="1117"/>
      <c r="O17" s="1117"/>
      <c r="P17" s="1111"/>
      <c r="Q17" s="1112"/>
      <c r="R17" s="1112"/>
      <c r="S17" s="1113"/>
      <c r="T17" s="1117"/>
      <c r="U17" s="1117"/>
      <c r="V17" s="1117"/>
      <c r="W17" s="1111"/>
      <c r="X17" s="1112"/>
      <c r="Y17" s="1112"/>
      <c r="Z17" s="1113"/>
      <c r="AA17" s="1114"/>
      <c r="AB17" s="1115"/>
      <c r="AC17" s="1115"/>
      <c r="AD17" s="1116"/>
      <c r="AE17" s="1110"/>
      <c r="AF17" s="1110"/>
      <c r="AG17" s="1110"/>
      <c r="AH17" s="1107" t="str">
        <f t="shared" si="0"/>
        <v/>
      </c>
      <c r="AI17" s="1108"/>
      <c r="AJ17" s="1109"/>
      <c r="AK17" s="220"/>
    </row>
    <row r="18" spans="1:37" ht="14.25" customHeight="1">
      <c r="A18" s="220"/>
      <c r="B18" s="1097"/>
      <c r="C18" s="1098"/>
      <c r="D18" s="1098"/>
      <c r="E18" s="1098"/>
      <c r="F18" s="1098"/>
      <c r="G18" s="1098"/>
      <c r="H18" s="1098"/>
      <c r="I18" s="1098"/>
      <c r="J18" s="1098"/>
      <c r="K18" s="1098"/>
      <c r="L18" s="1099"/>
      <c r="M18" s="1117"/>
      <c r="N18" s="1117"/>
      <c r="O18" s="1117"/>
      <c r="P18" s="1111"/>
      <c r="Q18" s="1112"/>
      <c r="R18" s="1112"/>
      <c r="S18" s="1113"/>
      <c r="T18" s="1117"/>
      <c r="U18" s="1117"/>
      <c r="V18" s="1117"/>
      <c r="W18" s="1111"/>
      <c r="X18" s="1112"/>
      <c r="Y18" s="1112"/>
      <c r="Z18" s="1113"/>
      <c r="AA18" s="1114"/>
      <c r="AB18" s="1115"/>
      <c r="AC18" s="1115"/>
      <c r="AD18" s="1116"/>
      <c r="AE18" s="1110"/>
      <c r="AF18" s="1110"/>
      <c r="AG18" s="1110"/>
      <c r="AH18" s="1107" t="str">
        <f t="shared" si="0"/>
        <v/>
      </c>
      <c r="AI18" s="1108"/>
      <c r="AJ18" s="1109"/>
      <c r="AK18" s="220"/>
    </row>
    <row r="19" spans="1:37" ht="14.25" customHeight="1">
      <c r="A19" s="220"/>
      <c r="B19" s="1097"/>
      <c r="C19" s="1098"/>
      <c r="D19" s="1098"/>
      <c r="E19" s="1098"/>
      <c r="F19" s="1098"/>
      <c r="G19" s="1098"/>
      <c r="H19" s="1098"/>
      <c r="I19" s="1098"/>
      <c r="J19" s="1098"/>
      <c r="K19" s="1098"/>
      <c r="L19" s="1099"/>
      <c r="M19" s="1117"/>
      <c r="N19" s="1117"/>
      <c r="O19" s="1117"/>
      <c r="P19" s="1111"/>
      <c r="Q19" s="1112"/>
      <c r="R19" s="1112"/>
      <c r="S19" s="1113"/>
      <c r="T19" s="1117"/>
      <c r="U19" s="1117"/>
      <c r="V19" s="1117"/>
      <c r="W19" s="1111"/>
      <c r="X19" s="1112"/>
      <c r="Y19" s="1112"/>
      <c r="Z19" s="1113"/>
      <c r="AA19" s="1114"/>
      <c r="AB19" s="1115"/>
      <c r="AC19" s="1115"/>
      <c r="AD19" s="1116"/>
      <c r="AE19" s="1110"/>
      <c r="AF19" s="1110"/>
      <c r="AG19" s="1110"/>
      <c r="AH19" s="1107" t="str">
        <f t="shared" si="0"/>
        <v/>
      </c>
      <c r="AI19" s="1108"/>
      <c r="AJ19" s="1109"/>
      <c r="AK19" s="220"/>
    </row>
    <row r="20" spans="1:37" ht="14.25" customHeight="1">
      <c r="A20" s="220"/>
      <c r="B20" s="1097"/>
      <c r="C20" s="1098"/>
      <c r="D20" s="1098"/>
      <c r="E20" s="1098"/>
      <c r="F20" s="1098"/>
      <c r="G20" s="1098"/>
      <c r="H20" s="1098"/>
      <c r="I20" s="1098"/>
      <c r="J20" s="1098"/>
      <c r="K20" s="1098"/>
      <c r="L20" s="1099"/>
      <c r="M20" s="1117"/>
      <c r="N20" s="1117"/>
      <c r="O20" s="1117"/>
      <c r="P20" s="1111"/>
      <c r="Q20" s="1112"/>
      <c r="R20" s="1112"/>
      <c r="S20" s="1113"/>
      <c r="T20" s="1117"/>
      <c r="U20" s="1117"/>
      <c r="V20" s="1117"/>
      <c r="W20" s="1111"/>
      <c r="X20" s="1112"/>
      <c r="Y20" s="1112"/>
      <c r="Z20" s="1113"/>
      <c r="AA20" s="1114"/>
      <c r="AB20" s="1115"/>
      <c r="AC20" s="1115"/>
      <c r="AD20" s="1116"/>
      <c r="AE20" s="1110"/>
      <c r="AF20" s="1110"/>
      <c r="AG20" s="1110"/>
      <c r="AH20" s="1107" t="str">
        <f t="shared" si="0"/>
        <v/>
      </c>
      <c r="AI20" s="1108"/>
      <c r="AJ20" s="1109"/>
      <c r="AK20" s="220"/>
    </row>
    <row r="21" spans="1:37" ht="14.25" customHeight="1">
      <c r="A21" s="220"/>
      <c r="B21" s="1097"/>
      <c r="C21" s="1098"/>
      <c r="D21" s="1098"/>
      <c r="E21" s="1098"/>
      <c r="F21" s="1098"/>
      <c r="G21" s="1098"/>
      <c r="H21" s="1098"/>
      <c r="I21" s="1098"/>
      <c r="J21" s="1098"/>
      <c r="K21" s="1098"/>
      <c r="L21" s="1099"/>
      <c r="M21" s="1117"/>
      <c r="N21" s="1117"/>
      <c r="O21" s="1117"/>
      <c r="P21" s="1111"/>
      <c r="Q21" s="1112"/>
      <c r="R21" s="1112"/>
      <c r="S21" s="1113"/>
      <c r="T21" s="1117"/>
      <c r="U21" s="1117"/>
      <c r="V21" s="1117"/>
      <c r="W21" s="1111"/>
      <c r="X21" s="1112"/>
      <c r="Y21" s="1112"/>
      <c r="Z21" s="1113"/>
      <c r="AA21" s="1114"/>
      <c r="AB21" s="1115"/>
      <c r="AC21" s="1115"/>
      <c r="AD21" s="1116"/>
      <c r="AE21" s="1110"/>
      <c r="AF21" s="1110"/>
      <c r="AG21" s="1110"/>
      <c r="AH21" s="1107" t="str">
        <f t="shared" si="0"/>
        <v/>
      </c>
      <c r="AI21" s="1108"/>
      <c r="AJ21" s="1109"/>
      <c r="AK21" s="220"/>
    </row>
    <row r="22" spans="1:37" ht="14.25" customHeight="1">
      <c r="A22" s="220"/>
      <c r="B22" s="1097"/>
      <c r="C22" s="1098"/>
      <c r="D22" s="1098"/>
      <c r="E22" s="1098"/>
      <c r="F22" s="1098"/>
      <c r="G22" s="1098"/>
      <c r="H22" s="1098"/>
      <c r="I22" s="1098"/>
      <c r="J22" s="1098"/>
      <c r="K22" s="1098"/>
      <c r="L22" s="1099"/>
      <c r="M22" s="1117"/>
      <c r="N22" s="1117"/>
      <c r="O22" s="1117"/>
      <c r="P22" s="1111"/>
      <c r="Q22" s="1112"/>
      <c r="R22" s="1112"/>
      <c r="S22" s="1113"/>
      <c r="T22" s="1117"/>
      <c r="U22" s="1117"/>
      <c r="V22" s="1117"/>
      <c r="W22" s="1111"/>
      <c r="X22" s="1112"/>
      <c r="Y22" s="1112"/>
      <c r="Z22" s="1113"/>
      <c r="AA22" s="1119"/>
      <c r="AB22" s="1119"/>
      <c r="AC22" s="1119"/>
      <c r="AD22" s="1119"/>
      <c r="AE22" s="1110"/>
      <c r="AF22" s="1110"/>
      <c r="AG22" s="1110"/>
      <c r="AH22" s="1107" t="str">
        <f t="shared" si="0"/>
        <v/>
      </c>
      <c r="AI22" s="1108"/>
      <c r="AJ22" s="1109"/>
      <c r="AK22" s="220"/>
    </row>
    <row r="23" spans="1:37" ht="3" customHeight="1">
      <c r="A23" s="220"/>
      <c r="B23" s="216"/>
      <c r="C23" s="216"/>
      <c r="D23" s="216"/>
      <c r="E23" s="216"/>
      <c r="F23" s="216"/>
      <c r="G23" s="216"/>
      <c r="H23" s="216"/>
      <c r="I23" s="216"/>
      <c r="J23" s="216"/>
      <c r="K23" s="216"/>
      <c r="L23" s="216"/>
      <c r="M23" s="362"/>
      <c r="N23" s="362"/>
      <c r="O23" s="362"/>
      <c r="P23" s="362"/>
      <c r="Q23" s="362"/>
      <c r="R23" s="362"/>
      <c r="S23" s="362"/>
      <c r="T23" s="362"/>
      <c r="U23" s="362"/>
      <c r="V23" s="362"/>
      <c r="W23" s="362"/>
      <c r="X23" s="362"/>
      <c r="Y23" s="362"/>
      <c r="Z23" s="362"/>
      <c r="AA23" s="363"/>
      <c r="AB23" s="363"/>
      <c r="AC23" s="363"/>
      <c r="AD23" s="363"/>
      <c r="AE23" s="364"/>
      <c r="AF23" s="364"/>
      <c r="AG23" s="364"/>
      <c r="AH23" s="362"/>
      <c r="AI23" s="362"/>
      <c r="AJ23" s="362"/>
      <c r="AK23" s="220"/>
    </row>
    <row r="24" spans="1:37" ht="13.5" customHeight="1">
      <c r="A24" s="220"/>
      <c r="B24" s="220"/>
      <c r="C24" s="220"/>
      <c r="D24" s="220"/>
      <c r="E24" s="220"/>
      <c r="F24" s="220"/>
      <c r="G24" s="220"/>
      <c r="H24" s="220"/>
      <c r="I24" s="220"/>
      <c r="J24" s="220"/>
      <c r="K24" s="220"/>
      <c r="L24" s="361" t="s">
        <v>890</v>
      </c>
      <c r="M24" s="1118">
        <f>SUM(Hospitals!M16:M22)</f>
        <v>0</v>
      </c>
      <c r="N24" s="1118"/>
      <c r="O24" s="1118"/>
      <c r="P24" s="1118">
        <f>SUM(Hospitals!P16:P22)</f>
        <v>0</v>
      </c>
      <c r="Q24" s="1118"/>
      <c r="R24" s="1118"/>
      <c r="S24" s="1118"/>
      <c r="T24" s="1118">
        <f>SUM(Hospitals!T16:T22)</f>
        <v>0</v>
      </c>
      <c r="U24" s="1118"/>
      <c r="V24" s="1118"/>
      <c r="W24" s="1118">
        <f>SUM(Hospitals!W16:W22)</f>
        <v>0</v>
      </c>
      <c r="X24" s="1118"/>
      <c r="Y24" s="1118"/>
      <c r="Z24" s="1118"/>
      <c r="AA24" s="220"/>
      <c r="AB24" s="220"/>
      <c r="AC24" s="220"/>
      <c r="AD24" s="220"/>
      <c r="AE24" s="220"/>
      <c r="AF24" s="220"/>
      <c r="AG24" s="220"/>
      <c r="AH24" s="1118">
        <f>SUM(Hospitals!AH16:AH22)</f>
        <v>0</v>
      </c>
      <c r="AI24" s="1118"/>
      <c r="AJ24" s="1118"/>
      <c r="AK24" s="220"/>
    </row>
    <row r="25" spans="1:37" ht="6" customHeight="1">
      <c r="A25" s="220"/>
      <c r="B25" s="220"/>
      <c r="C25" s="220"/>
      <c r="D25" s="220"/>
      <c r="E25" s="220"/>
      <c r="F25" s="220"/>
      <c r="G25" s="220"/>
      <c r="H25" s="220"/>
      <c r="I25" s="220"/>
      <c r="J25" s="220"/>
      <c r="K25" s="220"/>
      <c r="L25" s="361"/>
      <c r="M25" s="220"/>
      <c r="N25" s="220"/>
      <c r="O25" s="220"/>
      <c r="P25" s="220"/>
      <c r="Q25" s="220"/>
      <c r="R25" s="220"/>
      <c r="S25" s="220"/>
      <c r="T25" s="220"/>
      <c r="U25" s="220"/>
      <c r="V25" s="220"/>
      <c r="W25" s="220"/>
      <c r="X25" s="220"/>
      <c r="Y25" s="220"/>
      <c r="Z25" s="220"/>
      <c r="AA25" s="220"/>
      <c r="AB25" s="220"/>
      <c r="AC25" s="220"/>
      <c r="AD25" s="220"/>
      <c r="AE25" s="220"/>
      <c r="AF25" s="220"/>
      <c r="AG25" s="220"/>
      <c r="AH25" s="220"/>
      <c r="AI25" s="220"/>
      <c r="AJ25" s="220"/>
      <c r="AK25" s="220"/>
    </row>
    <row r="26" spans="1:37" ht="14.25" customHeight="1">
      <c r="A26" s="220"/>
      <c r="B26" s="220" t="s">
        <v>262</v>
      </c>
      <c r="C26" s="220"/>
      <c r="D26" s="220"/>
      <c r="E26" s="220"/>
      <c r="F26" s="220"/>
      <c r="G26" s="220"/>
      <c r="H26" s="220"/>
      <c r="I26" s="220"/>
      <c r="J26" s="220"/>
      <c r="K26" s="1097"/>
      <c r="L26" s="859"/>
      <c r="M26" s="859"/>
      <c r="N26" s="859"/>
      <c r="O26" s="322" t="s">
        <v>379</v>
      </c>
      <c r="P26" s="1098"/>
      <c r="Q26" s="859"/>
      <c r="R26" s="859"/>
      <c r="S26" s="859"/>
      <c r="T26" s="859"/>
      <c r="U26" s="860"/>
      <c r="V26" s="220"/>
      <c r="W26" s="220" t="s">
        <v>254</v>
      </c>
      <c r="X26" s="220"/>
      <c r="Y26" s="220"/>
      <c r="Z26" s="220"/>
      <c r="AA26" s="220"/>
      <c r="AB26" s="220"/>
      <c r="AC26" s="220"/>
      <c r="AD26" s="220"/>
      <c r="AE26" s="220"/>
      <c r="AF26" s="1093"/>
      <c r="AG26" s="1094"/>
      <c r="AH26" s="1094"/>
      <c r="AI26" s="1094"/>
      <c r="AJ26" s="1095"/>
      <c r="AK26" s="220"/>
    </row>
    <row r="27" spans="1:37" ht="14.25" customHeight="1">
      <c r="A27" s="220"/>
      <c r="B27" s="220" t="s">
        <v>263</v>
      </c>
      <c r="C27" s="220"/>
      <c r="D27" s="220"/>
      <c r="E27" s="220"/>
      <c r="F27" s="220"/>
      <c r="G27" s="220"/>
      <c r="H27" s="220"/>
      <c r="I27" s="220"/>
      <c r="J27" s="220"/>
      <c r="K27" s="1097"/>
      <c r="L27" s="859"/>
      <c r="M27" s="859"/>
      <c r="N27" s="859"/>
      <c r="O27" s="322" t="s">
        <v>379</v>
      </c>
      <c r="P27" s="1098"/>
      <c r="Q27" s="859"/>
      <c r="R27" s="859"/>
      <c r="S27" s="859"/>
      <c r="T27" s="859"/>
      <c r="U27" s="860"/>
      <c r="V27" s="220"/>
      <c r="W27" s="220" t="s">
        <v>254</v>
      </c>
      <c r="X27" s="220"/>
      <c r="Y27" s="220"/>
      <c r="Z27" s="220"/>
      <c r="AA27" s="220"/>
      <c r="AB27" s="220"/>
      <c r="AC27" s="220"/>
      <c r="AD27" s="220"/>
      <c r="AE27" s="220"/>
      <c r="AF27" s="1093"/>
      <c r="AG27" s="1094"/>
      <c r="AH27" s="1094"/>
      <c r="AI27" s="1094"/>
      <c r="AJ27" s="1095"/>
      <c r="AK27" s="220"/>
    </row>
    <row r="28" spans="1:37" ht="6" customHeight="1">
      <c r="A28" s="220"/>
      <c r="B28" s="220"/>
      <c r="C28" s="220"/>
      <c r="D28" s="220"/>
      <c r="E28" s="220"/>
      <c r="F28" s="220"/>
      <c r="G28" s="220"/>
      <c r="H28" s="220"/>
      <c r="I28" s="220"/>
      <c r="J28" s="220"/>
      <c r="K28" s="220"/>
      <c r="L28" s="220"/>
      <c r="M28" s="220"/>
      <c r="N28" s="220"/>
      <c r="O28" s="220"/>
      <c r="P28" s="220"/>
      <c r="Q28" s="220"/>
      <c r="R28" s="220"/>
      <c r="S28" s="220"/>
      <c r="T28" s="220"/>
      <c r="U28" s="220"/>
      <c r="V28" s="220"/>
      <c r="W28" s="220"/>
      <c r="X28" s="220"/>
      <c r="Y28" s="220"/>
      <c r="Z28" s="220"/>
      <c r="AA28" s="220"/>
      <c r="AB28" s="220"/>
      <c r="AC28" s="220"/>
      <c r="AD28" s="220"/>
      <c r="AE28" s="220"/>
      <c r="AF28" s="220"/>
      <c r="AG28" s="220"/>
      <c r="AH28" s="220"/>
      <c r="AI28" s="220"/>
      <c r="AJ28" s="220"/>
      <c r="AK28" s="220"/>
    </row>
    <row r="29" spans="1:37" ht="13.5" customHeight="1">
      <c r="A29" s="220"/>
      <c r="B29" s="352" t="s">
        <v>264</v>
      </c>
      <c r="C29" s="352"/>
      <c r="D29" s="352"/>
      <c r="E29" s="352"/>
      <c r="F29" s="352"/>
      <c r="G29" s="352"/>
      <c r="H29" s="352"/>
      <c r="I29" s="352"/>
      <c r="J29" s="352"/>
      <c r="K29" s="220"/>
      <c r="L29" s="220"/>
      <c r="M29" s="220"/>
      <c r="N29" s="352"/>
      <c r="O29" s="352"/>
      <c r="P29" s="352"/>
      <c r="Q29" s="352"/>
      <c r="R29" s="352"/>
      <c r="S29" s="352"/>
      <c r="T29" s="1096" t="s">
        <v>283</v>
      </c>
      <c r="U29" s="1096"/>
      <c r="V29" s="1096"/>
      <c r="W29" s="1096"/>
      <c r="X29" s="1096"/>
      <c r="Y29" s="1096"/>
      <c r="Z29" s="1096"/>
      <c r="AA29" s="1096"/>
      <c r="AB29" s="1096"/>
      <c r="AC29" s="1096"/>
      <c r="AD29" s="1096"/>
      <c r="AE29" s="1096"/>
      <c r="AF29" s="1096"/>
      <c r="AG29" s="1096"/>
      <c r="AH29" s="1096"/>
      <c r="AI29" s="1096"/>
      <c r="AJ29" s="1096"/>
      <c r="AK29" s="220"/>
    </row>
    <row r="30" spans="1:37" ht="14.25" customHeight="1">
      <c r="A30" s="220"/>
      <c r="B30" s="220" t="s">
        <v>645</v>
      </c>
      <c r="C30" s="220"/>
      <c r="D30" s="220"/>
      <c r="E30" s="220"/>
      <c r="F30" s="220"/>
      <c r="G30" s="220"/>
      <c r="H30" s="220"/>
      <c r="I30" s="220"/>
      <c r="J30" s="220"/>
      <c r="K30" s="1093"/>
      <c r="L30" s="1094"/>
      <c r="M30" s="1095"/>
      <c r="N30" s="1104"/>
      <c r="O30" s="1105"/>
      <c r="P30" s="1106"/>
      <c r="Q30" s="1104"/>
      <c r="R30" s="1105"/>
      <c r="S30" s="1106"/>
      <c r="T30" s="1100"/>
      <c r="U30" s="1101"/>
      <c r="V30" s="1101"/>
      <c r="W30" s="1101"/>
      <c r="X30" s="1101"/>
      <c r="Y30" s="1101"/>
      <c r="Z30" s="1101"/>
      <c r="AA30" s="1101"/>
      <c r="AB30" s="1101"/>
      <c r="AC30" s="1101"/>
      <c r="AD30" s="1101"/>
      <c r="AE30" s="1101"/>
      <c r="AF30" s="1101"/>
      <c r="AG30" s="1101"/>
      <c r="AH30" s="1101"/>
      <c r="AI30" s="1101"/>
      <c r="AJ30" s="1102"/>
      <c r="AK30" s="220"/>
    </row>
    <row r="31" spans="1:37" ht="14.25" customHeight="1">
      <c r="A31" s="220"/>
      <c r="B31" s="220" t="s">
        <v>644</v>
      </c>
      <c r="C31" s="220"/>
      <c r="D31" s="220"/>
      <c r="E31" s="220"/>
      <c r="F31" s="220"/>
      <c r="G31" s="220"/>
      <c r="H31" s="220"/>
      <c r="I31" s="220"/>
      <c r="J31" s="220"/>
      <c r="K31" s="1093"/>
      <c r="L31" s="1094"/>
      <c r="M31" s="1095"/>
      <c r="N31" s="1093"/>
      <c r="O31" s="1094"/>
      <c r="P31" s="1095"/>
      <c r="Q31" s="1093"/>
      <c r="R31" s="1094"/>
      <c r="S31" s="1095"/>
      <c r="T31" s="1097"/>
      <c r="U31" s="1098"/>
      <c r="V31" s="1098"/>
      <c r="W31" s="1098"/>
      <c r="X31" s="1098"/>
      <c r="Y31" s="1098"/>
      <c r="Z31" s="1098"/>
      <c r="AA31" s="1098"/>
      <c r="AB31" s="1098"/>
      <c r="AC31" s="1098"/>
      <c r="AD31" s="1098"/>
      <c r="AE31" s="1098"/>
      <c r="AF31" s="1098"/>
      <c r="AG31" s="1098"/>
      <c r="AH31" s="1098"/>
      <c r="AI31" s="1098"/>
      <c r="AJ31" s="1099"/>
      <c r="AK31" s="220"/>
    </row>
    <row r="32" spans="1:37" ht="14.25" customHeight="1">
      <c r="A32" s="220"/>
      <c r="B32" s="220" t="s">
        <v>164</v>
      </c>
      <c r="C32" s="220"/>
      <c r="D32" s="220"/>
      <c r="E32" s="220"/>
      <c r="F32" s="220"/>
      <c r="G32" s="220"/>
      <c r="H32" s="220"/>
      <c r="I32" s="220"/>
      <c r="J32" s="220"/>
      <c r="K32" s="1093"/>
      <c r="L32" s="1094"/>
      <c r="M32" s="1095"/>
      <c r="N32" s="1093"/>
      <c r="O32" s="1094"/>
      <c r="P32" s="1095"/>
      <c r="Q32" s="1093"/>
      <c r="R32" s="1094"/>
      <c r="S32" s="1095"/>
      <c r="T32" s="1097"/>
      <c r="U32" s="1098"/>
      <c r="V32" s="1098"/>
      <c r="W32" s="1098"/>
      <c r="X32" s="1098"/>
      <c r="Y32" s="1098"/>
      <c r="Z32" s="1098"/>
      <c r="AA32" s="1098"/>
      <c r="AB32" s="1098"/>
      <c r="AC32" s="1098"/>
      <c r="AD32" s="1098"/>
      <c r="AE32" s="1098"/>
      <c r="AF32" s="1098"/>
      <c r="AG32" s="1098"/>
      <c r="AH32" s="1098"/>
      <c r="AI32" s="1098"/>
      <c r="AJ32" s="1099"/>
      <c r="AK32" s="220"/>
    </row>
    <row r="33" spans="1:37" ht="14.25" customHeight="1">
      <c r="A33" s="220"/>
      <c r="B33" s="220" t="s">
        <v>165</v>
      </c>
      <c r="C33" s="220"/>
      <c r="D33" s="220"/>
      <c r="E33" s="220"/>
      <c r="F33" s="220"/>
      <c r="G33" s="220"/>
      <c r="H33" s="220"/>
      <c r="I33" s="220"/>
      <c r="J33" s="220"/>
      <c r="K33" s="1093"/>
      <c r="L33" s="1094"/>
      <c r="M33" s="1095"/>
      <c r="N33" s="1093"/>
      <c r="O33" s="1094"/>
      <c r="P33" s="1095"/>
      <c r="Q33" s="1093"/>
      <c r="R33" s="1094"/>
      <c r="S33" s="1095"/>
      <c r="T33" s="1097"/>
      <c r="U33" s="1098"/>
      <c r="V33" s="1098"/>
      <c r="W33" s="1098"/>
      <c r="X33" s="1098"/>
      <c r="Y33" s="1098"/>
      <c r="Z33" s="1098"/>
      <c r="AA33" s="1098"/>
      <c r="AB33" s="1098"/>
      <c r="AC33" s="1098"/>
      <c r="AD33" s="1098"/>
      <c r="AE33" s="1098"/>
      <c r="AF33" s="1098"/>
      <c r="AG33" s="1098"/>
      <c r="AH33" s="1098"/>
      <c r="AI33" s="1098"/>
      <c r="AJ33" s="1099"/>
      <c r="AK33" s="220"/>
    </row>
    <row r="34" spans="1:37" ht="3" customHeight="1">
      <c r="A34" s="220"/>
      <c r="B34" s="220"/>
      <c r="C34" s="220"/>
      <c r="D34" s="220"/>
      <c r="E34" s="220"/>
      <c r="F34" s="220"/>
      <c r="G34" s="220"/>
      <c r="H34" s="220"/>
      <c r="I34" s="220"/>
      <c r="J34" s="220"/>
      <c r="K34" s="365"/>
      <c r="L34" s="365"/>
      <c r="M34" s="365"/>
      <c r="N34" s="365"/>
      <c r="O34" s="365"/>
      <c r="P34" s="365"/>
      <c r="Q34" s="365"/>
      <c r="R34" s="365"/>
      <c r="S34" s="365"/>
      <c r="T34" s="220"/>
      <c r="U34" s="220"/>
      <c r="V34" s="220"/>
      <c r="W34" s="220"/>
      <c r="X34" s="220"/>
      <c r="Y34" s="220"/>
      <c r="Z34" s="220"/>
      <c r="AA34" s="220"/>
      <c r="AB34" s="220"/>
      <c r="AC34" s="220"/>
      <c r="AD34" s="220"/>
      <c r="AE34" s="220"/>
      <c r="AF34" s="220"/>
      <c r="AG34" s="220"/>
      <c r="AH34" s="220"/>
      <c r="AI34" s="220"/>
      <c r="AJ34" s="220"/>
      <c r="AK34" s="220"/>
    </row>
    <row r="35" spans="1:37" ht="13.5" customHeight="1">
      <c r="A35" s="220"/>
      <c r="B35" s="220"/>
      <c r="C35" s="220"/>
      <c r="D35" s="220"/>
      <c r="E35" s="220"/>
      <c r="F35" s="220"/>
      <c r="G35" s="220"/>
      <c r="H35" s="220"/>
      <c r="I35" s="220"/>
      <c r="J35" s="361" t="s">
        <v>891</v>
      </c>
      <c r="K35" s="1103">
        <f>SUM(K30:K33)</f>
        <v>0</v>
      </c>
      <c r="L35" s="1103"/>
      <c r="M35" s="1103"/>
      <c r="N35" s="1103">
        <f>SUM(N30:N33)</f>
        <v>0</v>
      </c>
      <c r="O35" s="1103"/>
      <c r="P35" s="1103"/>
      <c r="Q35" s="1103">
        <f>SUM(Q30:Q33)</f>
        <v>0</v>
      </c>
      <c r="R35" s="1103"/>
      <c r="S35" s="1103"/>
      <c r="T35" s="220"/>
      <c r="U35" s="220"/>
      <c r="V35" s="220"/>
      <c r="W35" s="220"/>
      <c r="X35" s="220"/>
      <c r="Y35" s="220"/>
      <c r="AF35" s="220"/>
      <c r="AG35" s="220"/>
      <c r="AH35" s="220"/>
      <c r="AI35" s="220"/>
      <c r="AJ35" s="220"/>
      <c r="AK35" s="220"/>
    </row>
    <row r="36" spans="1:37" ht="6" customHeight="1">
      <c r="A36" s="220"/>
      <c r="B36" s="220"/>
      <c r="C36" s="220"/>
      <c r="D36" s="220"/>
      <c r="E36" s="220"/>
      <c r="F36" s="220"/>
      <c r="G36" s="220"/>
      <c r="H36" s="220"/>
      <c r="I36" s="220"/>
      <c r="J36" s="220"/>
      <c r="K36" s="220"/>
      <c r="L36" s="220"/>
      <c r="M36" s="220"/>
      <c r="N36" s="220"/>
      <c r="O36" s="220"/>
      <c r="P36" s="220"/>
      <c r="Q36" s="220"/>
      <c r="R36" s="220"/>
      <c r="S36" s="220"/>
      <c r="T36" s="220"/>
      <c r="U36" s="220"/>
      <c r="V36" s="220"/>
      <c r="W36" s="220"/>
      <c r="X36" s="220"/>
      <c r="Y36" s="220"/>
      <c r="AF36" s="220"/>
      <c r="AG36" s="220"/>
      <c r="AH36" s="220"/>
      <c r="AI36" s="220"/>
      <c r="AJ36" s="220"/>
      <c r="AK36" s="220"/>
    </row>
    <row r="37" spans="1:37" ht="17.25" customHeight="1">
      <c r="A37" s="220"/>
      <c r="B37" s="295" t="s">
        <v>265</v>
      </c>
      <c r="C37" s="220"/>
      <c r="D37" s="220"/>
      <c r="E37" s="220"/>
      <c r="F37" s="220"/>
      <c r="G37" s="220"/>
      <c r="H37" s="220"/>
      <c r="I37" s="220"/>
      <c r="J37" s="220"/>
      <c r="K37" s="220"/>
      <c r="L37" s="220"/>
      <c r="M37" s="220"/>
      <c r="N37" s="220"/>
      <c r="O37" s="220"/>
      <c r="P37" s="220"/>
      <c r="Q37" s="220"/>
      <c r="R37" s="220"/>
      <c r="S37" s="220"/>
      <c r="T37" s="220"/>
      <c r="U37" s="220"/>
      <c r="V37" s="220"/>
      <c r="W37" s="220"/>
      <c r="X37" s="220"/>
      <c r="Y37" s="220"/>
      <c r="AF37" s="220"/>
      <c r="AK37" s="220"/>
    </row>
    <row r="38" spans="1:37" ht="14.25" customHeight="1">
      <c r="A38" s="220"/>
      <c r="B38" s="220" t="s">
        <v>266</v>
      </c>
      <c r="C38" s="220"/>
      <c r="D38" s="220"/>
      <c r="E38" s="220"/>
      <c r="F38" s="220"/>
      <c r="G38" s="220"/>
      <c r="H38" s="220"/>
      <c r="I38" s="220"/>
      <c r="J38" s="1136"/>
      <c r="K38" s="1137"/>
      <c r="L38" s="1137"/>
      <c r="M38" s="1137"/>
      <c r="N38" s="1137"/>
      <c r="O38" s="1137"/>
      <c r="P38" s="1137"/>
      <c r="Q38" s="1137"/>
      <c r="R38" s="1137"/>
      <c r="S38" s="1138"/>
      <c r="T38" s="220"/>
      <c r="U38" s="220" t="s">
        <v>241</v>
      </c>
      <c r="X38" s="220"/>
      <c r="Y38" s="220"/>
      <c r="AA38" s="1136"/>
      <c r="AB38" s="1137"/>
      <c r="AC38" s="1137"/>
      <c r="AD38" s="1137"/>
      <c r="AE38" s="322" t="s">
        <v>379</v>
      </c>
      <c r="AF38" s="689"/>
      <c r="AG38" s="689"/>
      <c r="AH38" s="689"/>
      <c r="AI38" s="689"/>
      <c r="AJ38" s="690"/>
      <c r="AK38" s="220"/>
    </row>
    <row r="39" spans="1:37" ht="14.25" customHeight="1">
      <c r="A39" s="220"/>
      <c r="B39" s="220" t="s">
        <v>267</v>
      </c>
      <c r="C39" s="220"/>
      <c r="D39" s="220"/>
      <c r="E39" s="220"/>
      <c r="F39" s="220"/>
      <c r="G39" s="220"/>
      <c r="H39" s="220"/>
      <c r="I39" s="220"/>
      <c r="J39" s="220"/>
      <c r="K39" s="220"/>
      <c r="L39" s="220"/>
      <c r="M39" s="220"/>
      <c r="N39" s="1130"/>
      <c r="O39" s="1131"/>
      <c r="P39" s="1131"/>
      <c r="Q39" s="1131"/>
      <c r="R39" s="1131"/>
      <c r="S39" s="1132"/>
      <c r="T39" s="220"/>
      <c r="U39" s="220" t="s">
        <v>166</v>
      </c>
      <c r="X39" s="220"/>
      <c r="Y39" s="220"/>
      <c r="AF39" s="220"/>
      <c r="AG39" s="706"/>
      <c r="AH39" s="707"/>
      <c r="AI39" s="707"/>
      <c r="AJ39" s="708"/>
      <c r="AK39" s="220"/>
    </row>
    <row r="40" spans="1:37" ht="14.25" customHeight="1">
      <c r="A40" s="220"/>
      <c r="B40" s="220" t="s">
        <v>167</v>
      </c>
      <c r="C40" s="220"/>
      <c r="D40" s="220"/>
      <c r="E40" s="220"/>
      <c r="F40" s="220"/>
      <c r="G40" s="220"/>
      <c r="H40" s="220"/>
      <c r="I40" s="220"/>
      <c r="J40" s="220"/>
      <c r="K40" s="220"/>
      <c r="L40" s="220"/>
      <c r="M40" s="220"/>
      <c r="N40" s="1133"/>
      <c r="O40" s="1134"/>
      <c r="P40" s="1134"/>
      <c r="Q40" s="1134"/>
      <c r="R40" s="1134"/>
      <c r="S40" s="1135"/>
      <c r="T40" s="220"/>
      <c r="U40" s="220" t="s">
        <v>168</v>
      </c>
      <c r="X40" s="220"/>
      <c r="Y40" s="220"/>
      <c r="Z40" s="220"/>
      <c r="AA40" s="220"/>
      <c r="AB40" s="220"/>
      <c r="AC40" s="220"/>
      <c r="AD40" s="220"/>
      <c r="AE40" s="220"/>
      <c r="AF40" s="220"/>
      <c r="AG40" s="706"/>
      <c r="AH40" s="707"/>
      <c r="AI40" s="707"/>
      <c r="AJ40" s="708"/>
      <c r="AK40" s="220"/>
    </row>
    <row r="41" spans="1:37" ht="14.25" customHeight="1">
      <c r="A41" s="220"/>
      <c r="B41" s="220" t="s">
        <v>169</v>
      </c>
      <c r="C41" s="220"/>
      <c r="D41" s="220"/>
      <c r="E41" s="220"/>
      <c r="F41" s="220"/>
      <c r="G41" s="220"/>
      <c r="H41" s="220"/>
      <c r="I41" s="220"/>
      <c r="J41" s="220"/>
      <c r="K41" s="220"/>
      <c r="L41" s="220"/>
      <c r="M41" s="220"/>
      <c r="N41" s="1133"/>
      <c r="O41" s="1134"/>
      <c r="P41" s="1134"/>
      <c r="Q41" s="1134"/>
      <c r="R41" s="1134"/>
      <c r="S41" s="1135"/>
      <c r="T41" s="220"/>
      <c r="U41" s="220" t="s">
        <v>170</v>
      </c>
      <c r="X41" s="220"/>
      <c r="Y41" s="220"/>
      <c r="Z41" s="220"/>
      <c r="AA41" s="220"/>
      <c r="AB41" s="220"/>
      <c r="AC41" s="220"/>
      <c r="AD41" s="220"/>
      <c r="AE41" s="220"/>
      <c r="AF41" s="220"/>
      <c r="AG41" s="706"/>
      <c r="AH41" s="707"/>
      <c r="AI41" s="707"/>
      <c r="AJ41" s="708"/>
      <c r="AK41" s="220"/>
    </row>
    <row r="42" spans="1:37" ht="6" customHeight="1">
      <c r="A42" s="220"/>
      <c r="B42" s="220"/>
      <c r="C42" s="220"/>
      <c r="D42" s="220"/>
      <c r="E42" s="220"/>
      <c r="F42" s="220"/>
      <c r="G42" s="220"/>
      <c r="H42" s="220"/>
      <c r="I42" s="220"/>
      <c r="J42" s="220"/>
      <c r="K42" s="220"/>
      <c r="L42" s="220"/>
      <c r="M42" s="220"/>
      <c r="N42" s="220"/>
      <c r="O42" s="220"/>
      <c r="P42" s="220"/>
      <c r="Q42" s="220"/>
      <c r="R42" s="220"/>
      <c r="S42" s="220"/>
      <c r="T42" s="220"/>
      <c r="U42" s="220"/>
      <c r="V42" s="220"/>
      <c r="W42" s="220"/>
      <c r="X42" s="220"/>
      <c r="Y42" s="220"/>
      <c r="Z42" s="220"/>
      <c r="AA42" s="220"/>
      <c r="AB42" s="220"/>
      <c r="AC42" s="220"/>
      <c r="AD42" s="220"/>
      <c r="AE42" s="220"/>
      <c r="AF42" s="220"/>
      <c r="AG42" s="220"/>
      <c r="AH42" s="220"/>
      <c r="AI42" s="220"/>
      <c r="AJ42" s="220"/>
      <c r="AK42" s="220"/>
    </row>
    <row r="43" spans="1:37" ht="13.5" customHeight="1">
      <c r="A43" s="220"/>
      <c r="B43" s="220" t="s">
        <v>246</v>
      </c>
      <c r="C43" s="220"/>
      <c r="D43" s="220"/>
      <c r="E43" s="220"/>
      <c r="F43" s="220"/>
      <c r="G43" s="220"/>
      <c r="H43" s="220"/>
      <c r="I43" s="220"/>
      <c r="J43" s="220"/>
      <c r="K43" s="220"/>
      <c r="L43" s="220"/>
      <c r="M43" s="220"/>
      <c r="N43" s="220"/>
      <c r="O43" s="220"/>
      <c r="P43" s="220"/>
      <c r="Q43" s="220"/>
      <c r="R43" s="220"/>
      <c r="S43" s="220"/>
      <c r="T43" s="220"/>
      <c r="U43" s="220"/>
      <c r="V43" s="220"/>
      <c r="W43" s="220"/>
      <c r="X43" s="220"/>
      <c r="Y43" s="220"/>
      <c r="Z43" s="220"/>
      <c r="AA43" s="220"/>
      <c r="AB43" s="220"/>
      <c r="AC43" s="220"/>
      <c r="AD43" s="220"/>
      <c r="AE43" s="220"/>
      <c r="AF43" s="220"/>
      <c r="AG43" s="220"/>
      <c r="AH43" s="220"/>
      <c r="AI43" s="220"/>
      <c r="AJ43" s="220"/>
      <c r="AK43" s="220"/>
    </row>
    <row r="44" spans="1:37" ht="45.95" customHeight="1">
      <c r="A44" s="220"/>
      <c r="B44" s="1148"/>
      <c r="C44" s="1149"/>
      <c r="D44" s="1149"/>
      <c r="E44" s="1149"/>
      <c r="F44" s="1149"/>
      <c r="G44" s="1149"/>
      <c r="H44" s="1149"/>
      <c r="I44" s="1149"/>
      <c r="J44" s="1149"/>
      <c r="K44" s="1149"/>
      <c r="L44" s="1149"/>
      <c r="M44" s="1149"/>
      <c r="N44" s="1149"/>
      <c r="O44" s="1149"/>
      <c r="P44" s="1149"/>
      <c r="Q44" s="1149"/>
      <c r="R44" s="1149"/>
      <c r="S44" s="1149"/>
      <c r="T44" s="1149"/>
      <c r="U44" s="1149"/>
      <c r="V44" s="1149"/>
      <c r="W44" s="1149"/>
      <c r="X44" s="1149"/>
      <c r="Y44" s="1149"/>
      <c r="Z44" s="1149"/>
      <c r="AA44" s="1149"/>
      <c r="AB44" s="1149"/>
      <c r="AC44" s="1149"/>
      <c r="AD44" s="1149"/>
      <c r="AE44" s="1149"/>
      <c r="AF44" s="1149"/>
      <c r="AG44" s="1149"/>
      <c r="AH44" s="1149"/>
      <c r="AI44" s="1149"/>
      <c r="AJ44" s="1150"/>
      <c r="AK44" s="220"/>
    </row>
    <row r="45" spans="1:37" s="220" customFormat="1" ht="13.5" customHeight="1"/>
    <row r="46" spans="1:37" s="220" customFormat="1" ht="17.25" customHeight="1">
      <c r="B46" s="297" t="s">
        <v>159</v>
      </c>
    </row>
    <row r="47" spans="1:37" s="220" customFormat="1" ht="14.25" customHeight="1">
      <c r="B47" s="220" t="s">
        <v>171</v>
      </c>
      <c r="M47" s="1097"/>
      <c r="N47" s="1098"/>
      <c r="O47" s="1098"/>
      <c r="P47" s="1098"/>
      <c r="Q47" s="1098"/>
      <c r="R47" s="1098"/>
      <c r="S47" s="1099"/>
      <c r="U47" s="220" t="s">
        <v>172</v>
      </c>
      <c r="AD47" s="1097"/>
      <c r="AE47" s="1098"/>
      <c r="AF47" s="1098"/>
      <c r="AG47" s="1098"/>
      <c r="AH47" s="1098"/>
      <c r="AI47" s="1098"/>
      <c r="AJ47" s="1099"/>
    </row>
    <row r="48" spans="1:37" s="220" customFormat="1" ht="14.25" customHeight="1">
      <c r="B48" s="220" t="s">
        <v>173</v>
      </c>
      <c r="M48" s="1097"/>
      <c r="N48" s="1098"/>
      <c r="O48" s="1098"/>
      <c r="P48" s="1098"/>
      <c r="Q48" s="1098"/>
      <c r="R48" s="1098"/>
      <c r="S48" s="1099"/>
      <c r="U48" s="220" t="s">
        <v>174</v>
      </c>
      <c r="AD48" s="1097"/>
      <c r="AE48" s="1098"/>
      <c r="AF48" s="1098"/>
      <c r="AG48" s="1098"/>
      <c r="AH48" s="1098"/>
      <c r="AI48" s="1098"/>
      <c r="AJ48" s="1099"/>
    </row>
    <row r="49" spans="1:36" s="220" customFormat="1" ht="14.25" customHeight="1">
      <c r="B49" s="220" t="s">
        <v>470</v>
      </c>
      <c r="M49" s="1097"/>
      <c r="N49" s="1098"/>
      <c r="O49" s="1098"/>
      <c r="P49" s="1098"/>
      <c r="Q49" s="1098"/>
      <c r="R49" s="1098"/>
      <c r="S49" s="1099"/>
      <c r="U49" s="220" t="s">
        <v>268</v>
      </c>
      <c r="AD49" s="1097"/>
      <c r="AE49" s="1098"/>
      <c r="AF49" s="1098"/>
      <c r="AG49" s="1098"/>
      <c r="AH49" s="1098"/>
      <c r="AI49" s="1098"/>
      <c r="AJ49" s="1099"/>
    </row>
    <row r="50" spans="1:36" s="220" customFormat="1" ht="14.25" customHeight="1">
      <c r="B50" s="220" t="s">
        <v>471</v>
      </c>
      <c r="M50" s="1097"/>
      <c r="N50" s="1098"/>
      <c r="O50" s="1098"/>
      <c r="P50" s="1098"/>
      <c r="Q50" s="1098"/>
      <c r="R50" s="1098"/>
      <c r="S50" s="1099"/>
    </row>
    <row r="51" spans="1:36" s="220" customFormat="1" ht="6" customHeight="1"/>
    <row r="52" spans="1:36" s="220" customFormat="1" ht="13.5" customHeight="1">
      <c r="B52" s="220" t="s">
        <v>248</v>
      </c>
    </row>
    <row r="53" spans="1:36" s="220" customFormat="1" ht="45.95" customHeight="1">
      <c r="B53" s="1151"/>
      <c r="C53" s="1152"/>
      <c r="D53" s="1152"/>
      <c r="E53" s="1152"/>
      <c r="F53" s="1152"/>
      <c r="G53" s="1152"/>
      <c r="H53" s="1152"/>
      <c r="I53" s="1152"/>
      <c r="J53" s="1152"/>
      <c r="K53" s="1152"/>
      <c r="L53" s="1152"/>
      <c r="M53" s="1152"/>
      <c r="N53" s="1152"/>
      <c r="O53" s="1152"/>
      <c r="P53" s="1152"/>
      <c r="Q53" s="1152"/>
      <c r="R53" s="1152"/>
      <c r="S53" s="1152"/>
      <c r="T53" s="1152"/>
      <c r="U53" s="1152"/>
      <c r="V53" s="1152"/>
      <c r="W53" s="1152"/>
      <c r="X53" s="1152"/>
      <c r="Y53" s="1152"/>
      <c r="Z53" s="1152"/>
      <c r="AA53" s="1152"/>
      <c r="AB53" s="1152"/>
      <c r="AC53" s="1152"/>
      <c r="AD53" s="1152"/>
      <c r="AE53" s="1152"/>
      <c r="AF53" s="1152"/>
      <c r="AG53" s="1152"/>
      <c r="AH53" s="1152"/>
      <c r="AI53" s="1152"/>
      <c r="AJ53" s="1153"/>
    </row>
    <row r="54" spans="1:36" s="220" customFormat="1" ht="6" customHeight="1"/>
    <row r="55" spans="1:36" s="220" customFormat="1" ht="14.1" customHeight="1">
      <c r="B55" s="220" t="s">
        <v>274</v>
      </c>
      <c r="K55" s="1097"/>
      <c r="L55" s="1098"/>
      <c r="M55" s="1098"/>
      <c r="N55" s="1098"/>
      <c r="O55" s="1098"/>
      <c r="P55" s="1098"/>
      <c r="Q55" s="1098"/>
      <c r="R55" s="1098"/>
      <c r="S55" s="1098"/>
      <c r="T55" s="1098"/>
      <c r="U55" s="1098"/>
      <c r="V55" s="1098"/>
      <c r="W55" s="1098"/>
      <c r="X55" s="1098"/>
      <c r="Y55" s="1098"/>
      <c r="Z55" s="1098"/>
      <c r="AA55" s="1098"/>
      <c r="AB55" s="1098"/>
      <c r="AC55" s="1098"/>
      <c r="AD55" s="1098"/>
      <c r="AE55" s="1098"/>
      <c r="AF55" s="1098"/>
      <c r="AG55" s="1098"/>
      <c r="AH55" s="1098"/>
      <c r="AI55" s="1098"/>
      <c r="AJ55" s="1099"/>
    </row>
    <row r="56" spans="1:36" s="220" customFormat="1" ht="6" customHeight="1"/>
    <row r="57" spans="1:36" s="220" customFormat="1" ht="17.25" customHeight="1">
      <c r="B57" s="297" t="s">
        <v>160</v>
      </c>
    </row>
    <row r="58" spans="1:36" s="220" customFormat="1" ht="17.25" customHeight="1">
      <c r="B58" s="867" t="s">
        <v>710</v>
      </c>
      <c r="C58" s="867"/>
      <c r="D58" s="867"/>
      <c r="E58" s="867"/>
      <c r="F58" s="867"/>
      <c r="G58" s="867"/>
      <c r="H58" s="1144" t="s">
        <v>708</v>
      </c>
      <c r="I58" s="1144"/>
      <c r="J58" s="1144"/>
      <c r="K58" s="1144" t="s">
        <v>709</v>
      </c>
      <c r="L58" s="1144"/>
      <c r="M58" s="1144"/>
      <c r="N58" s="1144"/>
      <c r="O58" s="1144" t="s">
        <v>226</v>
      </c>
      <c r="P58" s="1144"/>
      <c r="Q58" s="1144"/>
      <c r="R58" s="1144"/>
      <c r="S58" s="1144" t="s">
        <v>225</v>
      </c>
      <c r="T58" s="1144"/>
      <c r="U58" s="1144"/>
      <c r="V58" s="1144"/>
      <c r="W58" s="1144" t="s">
        <v>224</v>
      </c>
      <c r="X58" s="1144"/>
      <c r="Y58" s="1144"/>
      <c r="Z58" s="1144"/>
      <c r="AA58" s="1144"/>
      <c r="AB58" s="1144"/>
      <c r="AC58" s="1144"/>
      <c r="AD58" s="1144"/>
      <c r="AE58" s="1144" t="s">
        <v>249</v>
      </c>
      <c r="AF58" s="1144"/>
      <c r="AG58" s="1144"/>
      <c r="AH58" s="1144"/>
      <c r="AI58" s="1144"/>
      <c r="AJ58" s="1144"/>
    </row>
    <row r="59" spans="1:36" s="220" customFormat="1" ht="3" customHeight="1"/>
    <row r="60" spans="1:36" s="220" customFormat="1" ht="14.25" customHeight="1">
      <c r="A60" s="176">
        <v>1</v>
      </c>
      <c r="B60" s="1145"/>
      <c r="C60" s="1146"/>
      <c r="D60" s="1146"/>
      <c r="E60" s="1146"/>
      <c r="F60" s="1146"/>
      <c r="G60" s="1147"/>
      <c r="H60" s="1093"/>
      <c r="I60" s="1094"/>
      <c r="J60" s="1095"/>
      <c r="K60" s="1158"/>
      <c r="L60" s="1159"/>
      <c r="M60" s="1159"/>
      <c r="N60" s="1160"/>
      <c r="O60" s="1161"/>
      <c r="P60" s="1162"/>
      <c r="Q60" s="1162"/>
      <c r="R60" s="1163"/>
      <c r="S60" s="1154"/>
      <c r="T60" s="1154"/>
      <c r="U60" s="1154"/>
      <c r="V60" s="1154"/>
      <c r="W60" s="1145"/>
      <c r="X60" s="1146"/>
      <c r="Y60" s="1146"/>
      <c r="Z60" s="1146"/>
      <c r="AA60" s="1146"/>
      <c r="AB60" s="1146"/>
      <c r="AC60" s="1146"/>
      <c r="AD60" s="1147"/>
      <c r="AE60" s="706"/>
      <c r="AF60" s="707"/>
      <c r="AG60" s="707"/>
      <c r="AH60" s="707"/>
      <c r="AI60" s="707"/>
      <c r="AJ60" s="708"/>
    </row>
    <row r="61" spans="1:36" s="220" customFormat="1" ht="14.25" customHeight="1">
      <c r="A61" s="176">
        <v>2</v>
      </c>
      <c r="B61" s="1145"/>
      <c r="C61" s="1146"/>
      <c r="D61" s="1146"/>
      <c r="E61" s="1146"/>
      <c r="F61" s="1146"/>
      <c r="G61" s="1147"/>
      <c r="H61" s="1093"/>
      <c r="I61" s="1094"/>
      <c r="J61" s="1095"/>
      <c r="K61" s="1158"/>
      <c r="L61" s="1159"/>
      <c r="M61" s="1159"/>
      <c r="N61" s="1160"/>
      <c r="O61" s="1161"/>
      <c r="P61" s="1162"/>
      <c r="Q61" s="1162"/>
      <c r="R61" s="1163"/>
      <c r="S61" s="1154"/>
      <c r="T61" s="1154"/>
      <c r="U61" s="1154"/>
      <c r="V61" s="1154"/>
      <c r="W61" s="1145"/>
      <c r="X61" s="1146"/>
      <c r="Y61" s="1146"/>
      <c r="Z61" s="1146"/>
      <c r="AA61" s="1146"/>
      <c r="AB61" s="1146"/>
      <c r="AC61" s="1146"/>
      <c r="AD61" s="1147"/>
      <c r="AE61" s="706"/>
      <c r="AF61" s="707"/>
      <c r="AG61" s="707"/>
      <c r="AH61" s="707"/>
      <c r="AI61" s="707"/>
      <c r="AJ61" s="708"/>
    </row>
    <row r="62" spans="1:36" s="220" customFormat="1" ht="14.25" customHeight="1">
      <c r="A62" s="176">
        <v>3</v>
      </c>
      <c r="B62" s="1145"/>
      <c r="C62" s="1146"/>
      <c r="D62" s="1146"/>
      <c r="E62" s="1146"/>
      <c r="F62" s="1146"/>
      <c r="G62" s="1147"/>
      <c r="H62" s="1093"/>
      <c r="I62" s="1094"/>
      <c r="J62" s="1095"/>
      <c r="K62" s="1158"/>
      <c r="L62" s="1159"/>
      <c r="M62" s="1159"/>
      <c r="N62" s="1160"/>
      <c r="O62" s="1161"/>
      <c r="P62" s="1162"/>
      <c r="Q62" s="1162"/>
      <c r="R62" s="1163"/>
      <c r="S62" s="1154"/>
      <c r="T62" s="1154"/>
      <c r="U62" s="1154"/>
      <c r="V62" s="1154"/>
      <c r="W62" s="1145"/>
      <c r="X62" s="1146"/>
      <c r="Y62" s="1146"/>
      <c r="Z62" s="1146"/>
      <c r="AA62" s="1146"/>
      <c r="AB62" s="1146"/>
      <c r="AC62" s="1146"/>
      <c r="AD62" s="1147"/>
      <c r="AE62" s="706"/>
      <c r="AF62" s="707"/>
      <c r="AG62" s="707"/>
      <c r="AH62" s="707"/>
      <c r="AI62" s="707"/>
      <c r="AJ62" s="708"/>
    </row>
    <row r="63" spans="1:36" s="220" customFormat="1" ht="14.25" customHeight="1">
      <c r="A63" s="176">
        <v>4</v>
      </c>
      <c r="B63" s="1155"/>
      <c r="C63" s="1156"/>
      <c r="D63" s="1156"/>
      <c r="E63" s="1156"/>
      <c r="F63" s="1156"/>
      <c r="G63" s="1157"/>
      <c r="H63" s="1093"/>
      <c r="I63" s="1094"/>
      <c r="J63" s="1095"/>
      <c r="K63" s="1158"/>
      <c r="L63" s="1159"/>
      <c r="M63" s="1159"/>
      <c r="N63" s="1160"/>
      <c r="O63" s="1161"/>
      <c r="P63" s="1162"/>
      <c r="Q63" s="1162"/>
      <c r="R63" s="1163"/>
      <c r="S63" s="1154"/>
      <c r="T63" s="1154"/>
      <c r="U63" s="1154"/>
      <c r="V63" s="1154"/>
      <c r="W63" s="1145"/>
      <c r="X63" s="1146"/>
      <c r="Y63" s="1146"/>
      <c r="Z63" s="1146"/>
      <c r="AA63" s="1146"/>
      <c r="AB63" s="1146"/>
      <c r="AC63" s="1146"/>
      <c r="AD63" s="1147"/>
      <c r="AE63" s="706"/>
      <c r="AF63" s="707"/>
      <c r="AG63" s="707"/>
      <c r="AH63" s="707"/>
      <c r="AI63" s="707"/>
      <c r="AJ63" s="708"/>
    </row>
    <row r="64" spans="1:36" s="220" customFormat="1" ht="14.25" customHeight="1">
      <c r="A64" s="176">
        <v>5</v>
      </c>
      <c r="B64" s="1145"/>
      <c r="C64" s="1146"/>
      <c r="D64" s="1146"/>
      <c r="E64" s="1146"/>
      <c r="F64" s="1146"/>
      <c r="G64" s="1147"/>
      <c r="H64" s="1093"/>
      <c r="I64" s="1094"/>
      <c r="J64" s="1095"/>
      <c r="K64" s="1158"/>
      <c r="L64" s="1159"/>
      <c r="M64" s="1159"/>
      <c r="N64" s="1160"/>
      <c r="O64" s="1161"/>
      <c r="P64" s="1162"/>
      <c r="Q64" s="1162"/>
      <c r="R64" s="1163"/>
      <c r="S64" s="1154"/>
      <c r="T64" s="1154"/>
      <c r="U64" s="1154"/>
      <c r="V64" s="1154"/>
      <c r="W64" s="1145"/>
      <c r="X64" s="1146"/>
      <c r="Y64" s="1146"/>
      <c r="Z64" s="1146"/>
      <c r="AA64" s="1146"/>
      <c r="AB64" s="1146"/>
      <c r="AC64" s="1146"/>
      <c r="AD64" s="1147"/>
      <c r="AE64" s="706"/>
      <c r="AF64" s="707"/>
      <c r="AG64" s="707"/>
      <c r="AH64" s="707"/>
      <c r="AI64" s="707"/>
      <c r="AJ64" s="708"/>
    </row>
    <row r="65" spans="1:36" s="220" customFormat="1" ht="14.25" customHeight="1">
      <c r="A65" s="176">
        <v>6</v>
      </c>
      <c r="B65" s="1145"/>
      <c r="C65" s="1146"/>
      <c r="D65" s="1146"/>
      <c r="E65" s="1146"/>
      <c r="F65" s="1146"/>
      <c r="G65" s="1147"/>
      <c r="H65" s="1093"/>
      <c r="I65" s="1094"/>
      <c r="J65" s="1095"/>
      <c r="K65" s="1158"/>
      <c r="L65" s="1159"/>
      <c r="M65" s="1159"/>
      <c r="N65" s="1160"/>
      <c r="O65" s="1161"/>
      <c r="P65" s="1162"/>
      <c r="Q65" s="1162"/>
      <c r="R65" s="1163"/>
      <c r="S65" s="1154"/>
      <c r="T65" s="1154"/>
      <c r="U65" s="1154"/>
      <c r="V65" s="1154"/>
      <c r="W65" s="1145"/>
      <c r="X65" s="1146"/>
      <c r="Y65" s="1146"/>
      <c r="Z65" s="1146"/>
      <c r="AA65" s="1146"/>
      <c r="AB65" s="1146"/>
      <c r="AC65" s="1146"/>
      <c r="AD65" s="1147"/>
      <c r="AE65" s="706"/>
      <c r="AF65" s="707"/>
      <c r="AG65" s="707"/>
      <c r="AH65" s="707"/>
      <c r="AI65" s="707"/>
      <c r="AJ65" s="708"/>
    </row>
    <row r="66" spans="1:36" s="220" customFormat="1" ht="14.25" customHeight="1">
      <c r="A66" s="176">
        <v>7</v>
      </c>
      <c r="B66" s="1145"/>
      <c r="C66" s="1146"/>
      <c r="D66" s="1146"/>
      <c r="E66" s="1146"/>
      <c r="F66" s="1146"/>
      <c r="G66" s="1147"/>
      <c r="H66" s="1093"/>
      <c r="I66" s="1094"/>
      <c r="J66" s="1095"/>
      <c r="K66" s="1158"/>
      <c r="L66" s="1159"/>
      <c r="M66" s="1159"/>
      <c r="N66" s="1160"/>
      <c r="O66" s="1161"/>
      <c r="P66" s="1162"/>
      <c r="Q66" s="1162"/>
      <c r="R66" s="1163"/>
      <c r="S66" s="1154"/>
      <c r="T66" s="1154"/>
      <c r="U66" s="1154"/>
      <c r="V66" s="1154"/>
      <c r="W66" s="1145"/>
      <c r="X66" s="1146"/>
      <c r="Y66" s="1146"/>
      <c r="Z66" s="1146"/>
      <c r="AA66" s="1146"/>
      <c r="AB66" s="1146"/>
      <c r="AC66" s="1146"/>
      <c r="AD66" s="1147"/>
      <c r="AE66" s="706"/>
      <c r="AF66" s="707"/>
      <c r="AG66" s="707"/>
      <c r="AH66" s="707"/>
      <c r="AI66" s="707"/>
      <c r="AJ66" s="708"/>
    </row>
    <row r="67" spans="1:36" s="220" customFormat="1" ht="14.25" customHeight="1">
      <c r="A67" s="176">
        <v>8</v>
      </c>
      <c r="B67" s="1145"/>
      <c r="C67" s="1146"/>
      <c r="D67" s="1146"/>
      <c r="E67" s="1146"/>
      <c r="F67" s="1146"/>
      <c r="G67" s="1147"/>
      <c r="H67" s="1093"/>
      <c r="I67" s="1094"/>
      <c r="J67" s="1095"/>
      <c r="K67" s="1158"/>
      <c r="L67" s="1159"/>
      <c r="M67" s="1159"/>
      <c r="N67" s="1160"/>
      <c r="O67" s="1161"/>
      <c r="P67" s="1162"/>
      <c r="Q67" s="1162"/>
      <c r="R67" s="1163"/>
      <c r="S67" s="1154"/>
      <c r="T67" s="1154"/>
      <c r="U67" s="1154"/>
      <c r="V67" s="1154"/>
      <c r="W67" s="1145"/>
      <c r="X67" s="1146"/>
      <c r="Y67" s="1146"/>
      <c r="Z67" s="1146"/>
      <c r="AA67" s="1146"/>
      <c r="AB67" s="1146"/>
      <c r="AC67" s="1146"/>
      <c r="AD67" s="1147"/>
      <c r="AE67" s="706"/>
      <c r="AF67" s="707"/>
      <c r="AG67" s="707"/>
      <c r="AH67" s="707"/>
      <c r="AI67" s="707"/>
      <c r="AJ67" s="708"/>
    </row>
    <row r="68" spans="1:36" s="220" customFormat="1" ht="14.25" customHeight="1">
      <c r="A68" s="176">
        <v>9</v>
      </c>
      <c r="B68" s="1145"/>
      <c r="C68" s="1146"/>
      <c r="D68" s="1146"/>
      <c r="E68" s="1146"/>
      <c r="F68" s="1146"/>
      <c r="G68" s="1147"/>
      <c r="H68" s="1093"/>
      <c r="I68" s="1094"/>
      <c r="J68" s="1095"/>
      <c r="K68" s="1158"/>
      <c r="L68" s="1159"/>
      <c r="M68" s="1159"/>
      <c r="N68" s="1160"/>
      <c r="O68" s="1161"/>
      <c r="P68" s="1162"/>
      <c r="Q68" s="1162"/>
      <c r="R68" s="1163"/>
      <c r="S68" s="1154"/>
      <c r="T68" s="1154"/>
      <c r="U68" s="1154"/>
      <c r="V68" s="1154"/>
      <c r="W68" s="1145"/>
      <c r="X68" s="1146"/>
      <c r="Y68" s="1146"/>
      <c r="Z68" s="1146"/>
      <c r="AA68" s="1146"/>
      <c r="AB68" s="1146"/>
      <c r="AC68" s="1146"/>
      <c r="AD68" s="1147"/>
      <c r="AE68" s="706"/>
      <c r="AF68" s="707"/>
      <c r="AG68" s="707"/>
      <c r="AH68" s="707"/>
      <c r="AI68" s="707"/>
      <c r="AJ68" s="708"/>
    </row>
    <row r="69" spans="1:36" s="220" customFormat="1" ht="14.25" customHeight="1">
      <c r="A69" s="176">
        <v>10</v>
      </c>
      <c r="B69" s="1145"/>
      <c r="C69" s="1146"/>
      <c r="D69" s="1146"/>
      <c r="E69" s="1146"/>
      <c r="F69" s="1146"/>
      <c r="G69" s="1147"/>
      <c r="H69" s="1093"/>
      <c r="I69" s="1094"/>
      <c r="J69" s="1095"/>
      <c r="K69" s="1158"/>
      <c r="L69" s="1159"/>
      <c r="M69" s="1159"/>
      <c r="N69" s="1160"/>
      <c r="O69" s="1161"/>
      <c r="P69" s="1162"/>
      <c r="Q69" s="1162"/>
      <c r="R69" s="1163"/>
      <c r="S69" s="1154"/>
      <c r="T69" s="1154"/>
      <c r="U69" s="1154"/>
      <c r="V69" s="1154"/>
      <c r="W69" s="1145"/>
      <c r="X69" s="1146"/>
      <c r="Y69" s="1146"/>
      <c r="Z69" s="1146"/>
      <c r="AA69" s="1146"/>
      <c r="AB69" s="1146"/>
      <c r="AC69" s="1146"/>
      <c r="AD69" s="1147"/>
      <c r="AE69" s="706"/>
      <c r="AF69" s="707"/>
      <c r="AG69" s="707"/>
      <c r="AH69" s="707"/>
      <c r="AI69" s="707"/>
      <c r="AJ69" s="708"/>
    </row>
    <row r="70" spans="1:36" s="220" customFormat="1" ht="14.25" customHeight="1">
      <c r="A70" s="176">
        <v>11</v>
      </c>
      <c r="B70" s="1145"/>
      <c r="C70" s="1146"/>
      <c r="D70" s="1146"/>
      <c r="E70" s="1146"/>
      <c r="F70" s="1146"/>
      <c r="G70" s="1147"/>
      <c r="H70" s="1093"/>
      <c r="I70" s="1094"/>
      <c r="J70" s="1095"/>
      <c r="K70" s="1158"/>
      <c r="L70" s="1159"/>
      <c r="M70" s="1159"/>
      <c r="N70" s="1160"/>
      <c r="O70" s="1161"/>
      <c r="P70" s="1162"/>
      <c r="Q70" s="1162"/>
      <c r="R70" s="1163"/>
      <c r="S70" s="1154"/>
      <c r="T70" s="1154"/>
      <c r="U70" s="1154"/>
      <c r="V70" s="1154"/>
      <c r="W70" s="1145"/>
      <c r="X70" s="1146"/>
      <c r="Y70" s="1146"/>
      <c r="Z70" s="1146"/>
      <c r="AA70" s="1146"/>
      <c r="AB70" s="1146"/>
      <c r="AC70" s="1146"/>
      <c r="AD70" s="1147"/>
      <c r="AE70" s="706"/>
      <c r="AF70" s="707"/>
      <c r="AG70" s="707"/>
      <c r="AH70" s="707"/>
      <c r="AI70" s="707"/>
      <c r="AJ70" s="708"/>
    </row>
    <row r="71" spans="1:36" s="220" customFormat="1" ht="14.25" customHeight="1">
      <c r="A71" s="176">
        <v>12</v>
      </c>
      <c r="B71" s="1145"/>
      <c r="C71" s="1146"/>
      <c r="D71" s="1146"/>
      <c r="E71" s="1146"/>
      <c r="F71" s="1146"/>
      <c r="G71" s="1147"/>
      <c r="H71" s="1093"/>
      <c r="I71" s="1094"/>
      <c r="J71" s="1095"/>
      <c r="K71" s="1158"/>
      <c r="L71" s="1159"/>
      <c r="M71" s="1159"/>
      <c r="N71" s="1160"/>
      <c r="O71" s="1161"/>
      <c r="P71" s="1162"/>
      <c r="Q71" s="1162"/>
      <c r="R71" s="1163"/>
      <c r="S71" s="1154"/>
      <c r="T71" s="1154"/>
      <c r="U71" s="1154"/>
      <c r="V71" s="1154"/>
      <c r="W71" s="1145"/>
      <c r="X71" s="1146"/>
      <c r="Y71" s="1146"/>
      <c r="Z71" s="1146"/>
      <c r="AA71" s="1146"/>
      <c r="AB71" s="1146"/>
      <c r="AC71" s="1146"/>
      <c r="AD71" s="1147"/>
      <c r="AE71" s="706"/>
      <c r="AF71" s="707"/>
      <c r="AG71" s="707"/>
      <c r="AH71" s="707"/>
      <c r="AI71" s="707"/>
      <c r="AJ71" s="708"/>
    </row>
    <row r="72" spans="1:36" s="220" customFormat="1" ht="14.25" customHeight="1">
      <c r="A72" s="176">
        <v>13</v>
      </c>
      <c r="B72" s="1145"/>
      <c r="C72" s="1146"/>
      <c r="D72" s="1146"/>
      <c r="E72" s="1146"/>
      <c r="F72" s="1146"/>
      <c r="G72" s="1147"/>
      <c r="H72" s="1093"/>
      <c r="I72" s="1094"/>
      <c r="J72" s="1095"/>
      <c r="K72" s="1158"/>
      <c r="L72" s="1159"/>
      <c r="M72" s="1159"/>
      <c r="N72" s="1160"/>
      <c r="O72" s="1161"/>
      <c r="P72" s="1162"/>
      <c r="Q72" s="1162"/>
      <c r="R72" s="1163"/>
      <c r="S72" s="1154"/>
      <c r="T72" s="1154"/>
      <c r="U72" s="1154"/>
      <c r="V72" s="1154"/>
      <c r="W72" s="1145"/>
      <c r="X72" s="1146"/>
      <c r="Y72" s="1146"/>
      <c r="Z72" s="1146"/>
      <c r="AA72" s="1146"/>
      <c r="AB72" s="1146"/>
      <c r="AC72" s="1146"/>
      <c r="AD72" s="1147"/>
      <c r="AE72" s="706"/>
      <c r="AF72" s="707"/>
      <c r="AG72" s="707"/>
      <c r="AH72" s="707"/>
      <c r="AI72" s="707"/>
      <c r="AJ72" s="708"/>
    </row>
    <row r="73" spans="1:36" s="220" customFormat="1" ht="14.25" customHeight="1">
      <c r="A73" s="176">
        <v>14</v>
      </c>
      <c r="B73" s="1145"/>
      <c r="C73" s="1146"/>
      <c r="D73" s="1146"/>
      <c r="E73" s="1146"/>
      <c r="F73" s="1146"/>
      <c r="G73" s="1147"/>
      <c r="H73" s="1093"/>
      <c r="I73" s="1094"/>
      <c r="J73" s="1095"/>
      <c r="K73" s="1158"/>
      <c r="L73" s="1159"/>
      <c r="M73" s="1159"/>
      <c r="N73" s="1160"/>
      <c r="O73" s="1161"/>
      <c r="P73" s="1162"/>
      <c r="Q73" s="1162"/>
      <c r="R73" s="1163"/>
      <c r="S73" s="1154"/>
      <c r="T73" s="1154"/>
      <c r="U73" s="1154"/>
      <c r="V73" s="1154"/>
      <c r="W73" s="1145"/>
      <c r="X73" s="1146"/>
      <c r="Y73" s="1146"/>
      <c r="Z73" s="1146"/>
      <c r="AA73" s="1146"/>
      <c r="AB73" s="1146"/>
      <c r="AC73" s="1146"/>
      <c r="AD73" s="1147"/>
      <c r="AE73" s="706"/>
      <c r="AF73" s="707"/>
      <c r="AG73" s="707"/>
      <c r="AH73" s="707"/>
      <c r="AI73" s="707"/>
      <c r="AJ73" s="708"/>
    </row>
    <row r="74" spans="1:36" s="220" customFormat="1" ht="14.25" customHeight="1">
      <c r="A74" s="176">
        <v>15</v>
      </c>
      <c r="B74" s="1145"/>
      <c r="C74" s="1146"/>
      <c r="D74" s="1146"/>
      <c r="E74" s="1146"/>
      <c r="F74" s="1146"/>
      <c r="G74" s="1147"/>
      <c r="H74" s="1093"/>
      <c r="I74" s="1094"/>
      <c r="J74" s="1095"/>
      <c r="K74" s="1158"/>
      <c r="L74" s="1159"/>
      <c r="M74" s="1159"/>
      <c r="N74" s="1160"/>
      <c r="O74" s="1161"/>
      <c r="P74" s="1162"/>
      <c r="Q74" s="1162"/>
      <c r="R74" s="1163"/>
      <c r="S74" s="1154"/>
      <c r="T74" s="1154"/>
      <c r="U74" s="1154"/>
      <c r="V74" s="1154"/>
      <c r="W74" s="1145"/>
      <c r="X74" s="1146"/>
      <c r="Y74" s="1146"/>
      <c r="Z74" s="1146"/>
      <c r="AA74" s="1146"/>
      <c r="AB74" s="1146"/>
      <c r="AC74" s="1146"/>
      <c r="AD74" s="1147"/>
      <c r="AE74" s="706"/>
      <c r="AF74" s="707"/>
      <c r="AG74" s="707"/>
      <c r="AH74" s="707"/>
      <c r="AI74" s="707"/>
      <c r="AJ74" s="708"/>
    </row>
    <row r="75" spans="1:36" s="220" customFormat="1" ht="14.25" customHeight="1">
      <c r="A75" s="176">
        <v>16</v>
      </c>
      <c r="B75" s="1145"/>
      <c r="C75" s="1146"/>
      <c r="D75" s="1146"/>
      <c r="E75" s="1146"/>
      <c r="F75" s="1146"/>
      <c r="G75" s="1147"/>
      <c r="H75" s="1093"/>
      <c r="I75" s="1094"/>
      <c r="J75" s="1095"/>
      <c r="K75" s="1158"/>
      <c r="L75" s="1159"/>
      <c r="M75" s="1159"/>
      <c r="N75" s="1160"/>
      <c r="O75" s="1161"/>
      <c r="P75" s="1162"/>
      <c r="Q75" s="1162"/>
      <c r="R75" s="1163"/>
      <c r="S75" s="1154"/>
      <c r="T75" s="1154"/>
      <c r="U75" s="1154"/>
      <c r="V75" s="1154"/>
      <c r="W75" s="1145"/>
      <c r="X75" s="1146"/>
      <c r="Y75" s="1146"/>
      <c r="Z75" s="1146"/>
      <c r="AA75" s="1146"/>
      <c r="AB75" s="1146"/>
      <c r="AC75" s="1146"/>
      <c r="AD75" s="1147"/>
      <c r="AE75" s="706"/>
      <c r="AF75" s="707"/>
      <c r="AG75" s="707"/>
      <c r="AH75" s="707"/>
      <c r="AI75" s="707"/>
      <c r="AJ75" s="708"/>
    </row>
    <row r="76" spans="1:36" s="220" customFormat="1" ht="14.25" customHeight="1">
      <c r="A76" s="176">
        <v>17</v>
      </c>
      <c r="B76" s="1145"/>
      <c r="C76" s="1146"/>
      <c r="D76" s="1146"/>
      <c r="E76" s="1146"/>
      <c r="F76" s="1146"/>
      <c r="G76" s="1147"/>
      <c r="H76" s="1093"/>
      <c r="I76" s="1094"/>
      <c r="J76" s="1095"/>
      <c r="K76" s="1158"/>
      <c r="L76" s="1159"/>
      <c r="M76" s="1159"/>
      <c r="N76" s="1160"/>
      <c r="O76" s="1161"/>
      <c r="P76" s="1162"/>
      <c r="Q76" s="1162"/>
      <c r="R76" s="1163"/>
      <c r="S76" s="1154"/>
      <c r="T76" s="1154"/>
      <c r="U76" s="1154"/>
      <c r="V76" s="1154"/>
      <c r="W76" s="1145"/>
      <c r="X76" s="1146"/>
      <c r="Y76" s="1146"/>
      <c r="Z76" s="1146"/>
      <c r="AA76" s="1146"/>
      <c r="AB76" s="1146"/>
      <c r="AC76" s="1146"/>
      <c r="AD76" s="1147"/>
      <c r="AE76" s="706"/>
      <c r="AF76" s="707"/>
      <c r="AG76" s="707"/>
      <c r="AH76" s="707"/>
      <c r="AI76" s="707"/>
      <c r="AJ76" s="708"/>
    </row>
    <row r="77" spans="1:36" s="220" customFormat="1" ht="14.25" customHeight="1">
      <c r="A77" s="176">
        <v>18</v>
      </c>
      <c r="B77" s="1145"/>
      <c r="C77" s="1146"/>
      <c r="D77" s="1146"/>
      <c r="E77" s="1146"/>
      <c r="F77" s="1146"/>
      <c r="G77" s="1147"/>
      <c r="H77" s="1093"/>
      <c r="I77" s="1094"/>
      <c r="J77" s="1095"/>
      <c r="K77" s="1158"/>
      <c r="L77" s="1159"/>
      <c r="M77" s="1159"/>
      <c r="N77" s="1160"/>
      <c r="O77" s="1161"/>
      <c r="P77" s="1162"/>
      <c r="Q77" s="1162"/>
      <c r="R77" s="1163"/>
      <c r="S77" s="1154"/>
      <c r="T77" s="1154"/>
      <c r="U77" s="1154"/>
      <c r="V77" s="1154"/>
      <c r="W77" s="1145"/>
      <c r="X77" s="1146"/>
      <c r="Y77" s="1146"/>
      <c r="Z77" s="1146"/>
      <c r="AA77" s="1146"/>
      <c r="AB77" s="1146"/>
      <c r="AC77" s="1146"/>
      <c r="AD77" s="1147"/>
      <c r="AE77" s="706"/>
      <c r="AF77" s="707"/>
      <c r="AG77" s="707"/>
      <c r="AH77" s="707"/>
      <c r="AI77" s="707"/>
      <c r="AJ77" s="708"/>
    </row>
    <row r="78" spans="1:36" s="220" customFormat="1" ht="14.25" customHeight="1">
      <c r="A78" s="176">
        <v>19</v>
      </c>
      <c r="B78" s="1145"/>
      <c r="C78" s="1146"/>
      <c r="D78" s="1146"/>
      <c r="E78" s="1146"/>
      <c r="F78" s="1146"/>
      <c r="G78" s="1147"/>
      <c r="H78" s="1093"/>
      <c r="I78" s="1094"/>
      <c r="J78" s="1095"/>
      <c r="K78" s="1158"/>
      <c r="L78" s="1159"/>
      <c r="M78" s="1159"/>
      <c r="N78" s="1160"/>
      <c r="O78" s="1161"/>
      <c r="P78" s="1162"/>
      <c r="Q78" s="1162"/>
      <c r="R78" s="1163"/>
      <c r="S78" s="1154"/>
      <c r="T78" s="1154"/>
      <c r="U78" s="1154"/>
      <c r="V78" s="1154"/>
      <c r="W78" s="1145"/>
      <c r="X78" s="1146"/>
      <c r="Y78" s="1146"/>
      <c r="Z78" s="1146"/>
      <c r="AA78" s="1146"/>
      <c r="AB78" s="1146"/>
      <c r="AC78" s="1146"/>
      <c r="AD78" s="1147"/>
      <c r="AE78" s="706"/>
      <c r="AF78" s="707"/>
      <c r="AG78" s="707"/>
      <c r="AH78" s="707"/>
      <c r="AI78" s="707"/>
      <c r="AJ78" s="708"/>
    </row>
    <row r="79" spans="1:36" s="220" customFormat="1" ht="14.25" customHeight="1">
      <c r="A79" s="176">
        <v>20</v>
      </c>
      <c r="B79" s="1145"/>
      <c r="C79" s="1146"/>
      <c r="D79" s="1146"/>
      <c r="E79" s="1146"/>
      <c r="F79" s="1146"/>
      <c r="G79" s="1147"/>
      <c r="H79" s="1093"/>
      <c r="I79" s="1094"/>
      <c r="J79" s="1095"/>
      <c r="K79" s="1158"/>
      <c r="L79" s="1159"/>
      <c r="M79" s="1159"/>
      <c r="N79" s="1160"/>
      <c r="O79" s="1161"/>
      <c r="P79" s="1162"/>
      <c r="Q79" s="1162"/>
      <c r="R79" s="1163"/>
      <c r="S79" s="1154"/>
      <c r="T79" s="1154"/>
      <c r="U79" s="1154"/>
      <c r="V79" s="1154"/>
      <c r="W79" s="1145"/>
      <c r="X79" s="1146"/>
      <c r="Y79" s="1146"/>
      <c r="Z79" s="1146"/>
      <c r="AA79" s="1146"/>
      <c r="AB79" s="1146"/>
      <c r="AC79" s="1146"/>
      <c r="AD79" s="1147"/>
      <c r="AE79" s="706"/>
      <c r="AF79" s="707"/>
      <c r="AG79" s="707"/>
      <c r="AH79" s="707"/>
      <c r="AI79" s="707"/>
      <c r="AJ79" s="708"/>
    </row>
    <row r="80" spans="1:36" s="220" customFormat="1" ht="14.25" customHeight="1">
      <c r="A80" s="176">
        <v>21</v>
      </c>
      <c r="B80" s="1145"/>
      <c r="C80" s="1146"/>
      <c r="D80" s="1146"/>
      <c r="E80" s="1146"/>
      <c r="F80" s="1146"/>
      <c r="G80" s="1147"/>
      <c r="H80" s="1093"/>
      <c r="I80" s="1094"/>
      <c r="J80" s="1095"/>
      <c r="K80" s="1158"/>
      <c r="L80" s="1159"/>
      <c r="M80" s="1159"/>
      <c r="N80" s="1160"/>
      <c r="O80" s="1161"/>
      <c r="P80" s="1162"/>
      <c r="Q80" s="1162"/>
      <c r="R80" s="1163"/>
      <c r="S80" s="1154"/>
      <c r="T80" s="1154"/>
      <c r="U80" s="1154"/>
      <c r="V80" s="1154"/>
      <c r="W80" s="1145"/>
      <c r="X80" s="1146"/>
      <c r="Y80" s="1146"/>
      <c r="Z80" s="1146"/>
      <c r="AA80" s="1146"/>
      <c r="AB80" s="1146"/>
      <c r="AC80" s="1146"/>
      <c r="AD80" s="1147"/>
      <c r="AE80" s="706"/>
      <c r="AF80" s="707"/>
      <c r="AG80" s="707"/>
      <c r="AH80" s="707"/>
      <c r="AI80" s="707"/>
      <c r="AJ80" s="708"/>
    </row>
    <row r="81" spans="1:36" s="220" customFormat="1" ht="14.25" customHeight="1">
      <c r="A81" s="176">
        <v>22</v>
      </c>
      <c r="B81" s="1145"/>
      <c r="C81" s="1146"/>
      <c r="D81" s="1146"/>
      <c r="E81" s="1146"/>
      <c r="F81" s="1146"/>
      <c r="G81" s="1147"/>
      <c r="H81" s="1093"/>
      <c r="I81" s="1094"/>
      <c r="J81" s="1095"/>
      <c r="K81" s="1158"/>
      <c r="L81" s="1159"/>
      <c r="M81" s="1159"/>
      <c r="N81" s="1160"/>
      <c r="O81" s="1161"/>
      <c r="P81" s="1162"/>
      <c r="Q81" s="1162"/>
      <c r="R81" s="1163"/>
      <c r="S81" s="1154"/>
      <c r="T81" s="1154"/>
      <c r="U81" s="1154"/>
      <c r="V81" s="1154"/>
      <c r="W81" s="1145"/>
      <c r="X81" s="1146"/>
      <c r="Y81" s="1146"/>
      <c r="Z81" s="1146"/>
      <c r="AA81" s="1146"/>
      <c r="AB81" s="1146"/>
      <c r="AC81" s="1146"/>
      <c r="AD81" s="1147"/>
      <c r="AE81" s="706"/>
      <c r="AF81" s="707"/>
      <c r="AG81" s="707"/>
      <c r="AH81" s="707"/>
      <c r="AI81" s="707"/>
      <c r="AJ81" s="708"/>
    </row>
    <row r="82" spans="1:36" s="220" customFormat="1" ht="14.25" customHeight="1">
      <c r="A82" s="176">
        <v>23</v>
      </c>
      <c r="B82" s="1145"/>
      <c r="C82" s="1146"/>
      <c r="D82" s="1146"/>
      <c r="E82" s="1146"/>
      <c r="F82" s="1146"/>
      <c r="G82" s="1147"/>
      <c r="H82" s="1093"/>
      <c r="I82" s="1094"/>
      <c r="J82" s="1095"/>
      <c r="K82" s="1158"/>
      <c r="L82" s="1159"/>
      <c r="M82" s="1159"/>
      <c r="N82" s="1160"/>
      <c r="O82" s="1161"/>
      <c r="P82" s="1162"/>
      <c r="Q82" s="1162"/>
      <c r="R82" s="1163"/>
      <c r="S82" s="1154"/>
      <c r="T82" s="1154"/>
      <c r="U82" s="1154"/>
      <c r="V82" s="1154"/>
      <c r="W82" s="1145"/>
      <c r="X82" s="1146"/>
      <c r="Y82" s="1146"/>
      <c r="Z82" s="1146"/>
      <c r="AA82" s="1146"/>
      <c r="AB82" s="1146"/>
      <c r="AC82" s="1146"/>
      <c r="AD82" s="1147"/>
      <c r="AE82" s="706"/>
      <c r="AF82" s="707"/>
      <c r="AG82" s="707"/>
      <c r="AH82" s="707"/>
      <c r="AI82" s="707"/>
      <c r="AJ82" s="708"/>
    </row>
    <row r="83" spans="1:36" s="220" customFormat="1" ht="14.25" customHeight="1">
      <c r="A83" s="176">
        <v>24</v>
      </c>
      <c r="B83" s="1145"/>
      <c r="C83" s="1146"/>
      <c r="D83" s="1146"/>
      <c r="E83" s="1146"/>
      <c r="F83" s="1146"/>
      <c r="G83" s="1147"/>
      <c r="H83" s="1093"/>
      <c r="I83" s="1094"/>
      <c r="J83" s="1095"/>
      <c r="K83" s="1158"/>
      <c r="L83" s="1159"/>
      <c r="M83" s="1159"/>
      <c r="N83" s="1160"/>
      <c r="O83" s="1161"/>
      <c r="P83" s="1162"/>
      <c r="Q83" s="1162"/>
      <c r="R83" s="1163"/>
      <c r="S83" s="1154"/>
      <c r="T83" s="1154"/>
      <c r="U83" s="1154"/>
      <c r="V83" s="1154"/>
      <c r="W83" s="1145"/>
      <c r="X83" s="1146"/>
      <c r="Y83" s="1146"/>
      <c r="Z83" s="1146"/>
      <c r="AA83" s="1146"/>
      <c r="AB83" s="1146"/>
      <c r="AC83" s="1146"/>
      <c r="AD83" s="1147"/>
      <c r="AE83" s="706"/>
      <c r="AF83" s="707"/>
      <c r="AG83" s="707"/>
      <c r="AH83" s="707"/>
      <c r="AI83" s="707"/>
      <c r="AJ83" s="708"/>
    </row>
    <row r="84" spans="1:36" s="220" customFormat="1" ht="14.25" customHeight="1">
      <c r="A84" s="176">
        <v>25</v>
      </c>
      <c r="B84" s="1145"/>
      <c r="C84" s="1146"/>
      <c r="D84" s="1146"/>
      <c r="E84" s="1146"/>
      <c r="F84" s="1146"/>
      <c r="G84" s="1147"/>
      <c r="H84" s="1093"/>
      <c r="I84" s="1094"/>
      <c r="J84" s="1095"/>
      <c r="K84" s="1158"/>
      <c r="L84" s="1159"/>
      <c r="M84" s="1159"/>
      <c r="N84" s="1160"/>
      <c r="O84" s="1161"/>
      <c r="P84" s="1162"/>
      <c r="Q84" s="1162"/>
      <c r="R84" s="1163"/>
      <c r="S84" s="1154"/>
      <c r="T84" s="1154"/>
      <c r="U84" s="1154"/>
      <c r="V84" s="1154"/>
      <c r="W84" s="1145"/>
      <c r="X84" s="1146"/>
      <c r="Y84" s="1146"/>
      <c r="Z84" s="1146"/>
      <c r="AA84" s="1146"/>
      <c r="AB84" s="1146"/>
      <c r="AC84" s="1146"/>
      <c r="AD84" s="1147"/>
      <c r="AE84" s="706"/>
      <c r="AF84" s="707"/>
      <c r="AG84" s="707"/>
      <c r="AH84" s="707"/>
      <c r="AI84" s="707"/>
      <c r="AJ84" s="708"/>
    </row>
    <row r="85" spans="1:36" s="220" customFormat="1" ht="14.25" customHeight="1">
      <c r="A85" s="176">
        <v>26</v>
      </c>
      <c r="B85" s="1145"/>
      <c r="C85" s="1146"/>
      <c r="D85" s="1146"/>
      <c r="E85" s="1146"/>
      <c r="F85" s="1146"/>
      <c r="G85" s="1147"/>
      <c r="H85" s="1093"/>
      <c r="I85" s="1094"/>
      <c r="J85" s="1095"/>
      <c r="K85" s="1158"/>
      <c r="L85" s="1159"/>
      <c r="M85" s="1159"/>
      <c r="N85" s="1160"/>
      <c r="O85" s="1161"/>
      <c r="P85" s="1162"/>
      <c r="Q85" s="1162"/>
      <c r="R85" s="1163"/>
      <c r="S85" s="1154"/>
      <c r="T85" s="1154"/>
      <c r="U85" s="1154"/>
      <c r="V85" s="1154"/>
      <c r="W85" s="1145"/>
      <c r="X85" s="1146"/>
      <c r="Y85" s="1146"/>
      <c r="Z85" s="1146"/>
      <c r="AA85" s="1146"/>
      <c r="AB85" s="1146"/>
      <c r="AC85" s="1146"/>
      <c r="AD85" s="1147"/>
      <c r="AE85" s="706"/>
      <c r="AF85" s="707"/>
      <c r="AG85" s="707"/>
      <c r="AH85" s="707"/>
      <c r="AI85" s="707"/>
      <c r="AJ85" s="708"/>
    </row>
    <row r="86" spans="1:36" s="220" customFormat="1" ht="14.25" customHeight="1">
      <c r="A86" s="176">
        <v>27</v>
      </c>
      <c r="B86" s="1145"/>
      <c r="C86" s="1146"/>
      <c r="D86" s="1146"/>
      <c r="E86" s="1146"/>
      <c r="F86" s="1146"/>
      <c r="G86" s="1147"/>
      <c r="H86" s="1093"/>
      <c r="I86" s="1094"/>
      <c r="J86" s="1095"/>
      <c r="K86" s="1158"/>
      <c r="L86" s="1159"/>
      <c r="M86" s="1159"/>
      <c r="N86" s="1160"/>
      <c r="O86" s="1161"/>
      <c r="P86" s="1162"/>
      <c r="Q86" s="1162"/>
      <c r="R86" s="1163"/>
      <c r="S86" s="1154"/>
      <c r="T86" s="1154"/>
      <c r="U86" s="1154"/>
      <c r="V86" s="1154"/>
      <c r="W86" s="1145"/>
      <c r="X86" s="1146"/>
      <c r="Y86" s="1146"/>
      <c r="Z86" s="1146"/>
      <c r="AA86" s="1146"/>
      <c r="AB86" s="1146"/>
      <c r="AC86" s="1146"/>
      <c r="AD86" s="1147"/>
      <c r="AE86" s="706"/>
      <c r="AF86" s="707"/>
      <c r="AG86" s="707"/>
      <c r="AH86" s="707"/>
      <c r="AI86" s="707"/>
      <c r="AJ86" s="708"/>
    </row>
    <row r="87" spans="1:36" s="220" customFormat="1" ht="14.25" customHeight="1">
      <c r="A87" s="176">
        <v>28</v>
      </c>
      <c r="B87" s="1145"/>
      <c r="C87" s="1146"/>
      <c r="D87" s="1146"/>
      <c r="E87" s="1146"/>
      <c r="F87" s="1146"/>
      <c r="G87" s="1147"/>
      <c r="H87" s="1093"/>
      <c r="I87" s="1094"/>
      <c r="J87" s="1095"/>
      <c r="K87" s="1158"/>
      <c r="L87" s="1159"/>
      <c r="M87" s="1159"/>
      <c r="N87" s="1160"/>
      <c r="O87" s="1161"/>
      <c r="P87" s="1162"/>
      <c r="Q87" s="1162"/>
      <c r="R87" s="1163"/>
      <c r="S87" s="1154"/>
      <c r="T87" s="1154"/>
      <c r="U87" s="1154"/>
      <c r="V87" s="1154"/>
      <c r="W87" s="1145"/>
      <c r="X87" s="1146"/>
      <c r="Y87" s="1146"/>
      <c r="Z87" s="1146"/>
      <c r="AA87" s="1146"/>
      <c r="AB87" s="1146"/>
      <c r="AC87" s="1146"/>
      <c r="AD87" s="1147"/>
      <c r="AE87" s="706"/>
      <c r="AF87" s="707"/>
      <c r="AG87" s="707"/>
      <c r="AH87" s="707"/>
      <c r="AI87" s="707"/>
      <c r="AJ87" s="708"/>
    </row>
    <row r="88" spans="1:36" s="220" customFormat="1" ht="14.1" customHeight="1"/>
  </sheetData>
  <sheetProtection algorithmName="SHA-512" hashValue="S0v7q4bah8W/0NEizdGae0VMyXepUG70E6k0Nc2YumwaspZxDnP3AxYnq1WS/FgGxksZxk/vXoHA8DD2nEF6/A==" saltValue="qSgPChGZ2Zd9vOqEYaj9cA==" spinCount="100000" sheet="1" objects="1" scenarios="1" selectLockedCells="1"/>
  <mergeCells count="325">
    <mergeCell ref="AE69:AJ69"/>
    <mergeCell ref="AE68:AJ68"/>
    <mergeCell ref="AE67:AJ67"/>
    <mergeCell ref="AE66:AJ66"/>
    <mergeCell ref="AE65:AJ65"/>
    <mergeCell ref="AE64:AJ64"/>
    <mergeCell ref="AE63:AJ63"/>
    <mergeCell ref="AE62:AJ62"/>
    <mergeCell ref="AE61:AJ61"/>
    <mergeCell ref="AE78:AJ78"/>
    <mergeCell ref="AE77:AJ77"/>
    <mergeCell ref="AE76:AJ76"/>
    <mergeCell ref="AE75:AJ75"/>
    <mergeCell ref="AE74:AJ74"/>
    <mergeCell ref="AE73:AJ73"/>
    <mergeCell ref="AE72:AJ72"/>
    <mergeCell ref="AE71:AJ71"/>
    <mergeCell ref="AE70:AJ70"/>
    <mergeCell ref="AE87:AJ87"/>
    <mergeCell ref="AE86:AJ86"/>
    <mergeCell ref="AE85:AJ85"/>
    <mergeCell ref="AE84:AJ84"/>
    <mergeCell ref="AE83:AJ83"/>
    <mergeCell ref="AE82:AJ82"/>
    <mergeCell ref="AE81:AJ81"/>
    <mergeCell ref="AE80:AJ80"/>
    <mergeCell ref="AE79:AJ79"/>
    <mergeCell ref="W69:AD69"/>
    <mergeCell ref="W68:AD68"/>
    <mergeCell ref="W67:AD67"/>
    <mergeCell ref="W66:AD66"/>
    <mergeCell ref="W65:AD65"/>
    <mergeCell ref="W64:AD64"/>
    <mergeCell ref="W63:AD63"/>
    <mergeCell ref="W62:AD62"/>
    <mergeCell ref="W61:AD61"/>
    <mergeCell ref="W78:AD78"/>
    <mergeCell ref="W77:AD77"/>
    <mergeCell ref="W76:AD76"/>
    <mergeCell ref="W75:AD75"/>
    <mergeCell ref="W74:AD74"/>
    <mergeCell ref="W73:AD73"/>
    <mergeCell ref="W72:AD72"/>
    <mergeCell ref="W71:AD71"/>
    <mergeCell ref="W70:AD70"/>
    <mergeCell ref="W87:AD87"/>
    <mergeCell ref="W86:AD86"/>
    <mergeCell ref="W85:AD85"/>
    <mergeCell ref="W84:AD84"/>
    <mergeCell ref="W83:AD83"/>
    <mergeCell ref="W82:AD82"/>
    <mergeCell ref="W81:AD81"/>
    <mergeCell ref="W80:AD80"/>
    <mergeCell ref="W79:AD79"/>
    <mergeCell ref="S87:V87"/>
    <mergeCell ref="S74:V74"/>
    <mergeCell ref="S86:V86"/>
    <mergeCell ref="S83:V83"/>
    <mergeCell ref="S80:V80"/>
    <mergeCell ref="S82:V82"/>
    <mergeCell ref="S81:V81"/>
    <mergeCell ref="S71:V71"/>
    <mergeCell ref="S70:V70"/>
    <mergeCell ref="S76:V76"/>
    <mergeCell ref="S84:V84"/>
    <mergeCell ref="S79:V79"/>
    <mergeCell ref="S63:V63"/>
    <mergeCell ref="S78:V78"/>
    <mergeCell ref="O87:R87"/>
    <mergeCell ref="O85:R85"/>
    <mergeCell ref="O66:R66"/>
    <mergeCell ref="O62:R62"/>
    <mergeCell ref="O71:R71"/>
    <mergeCell ref="O73:R73"/>
    <mergeCell ref="O65:R65"/>
    <mergeCell ref="O70:R70"/>
    <mergeCell ref="O86:R86"/>
    <mergeCell ref="O74:R74"/>
    <mergeCell ref="O75:R75"/>
    <mergeCell ref="O79:R79"/>
    <mergeCell ref="O80:R80"/>
    <mergeCell ref="O81:R81"/>
    <mergeCell ref="O67:R67"/>
    <mergeCell ref="O77:R77"/>
    <mergeCell ref="O76:R76"/>
    <mergeCell ref="O68:R68"/>
    <mergeCell ref="O63:R63"/>
    <mergeCell ref="S85:V85"/>
    <mergeCell ref="S62:V62"/>
    <mergeCell ref="S69:V69"/>
    <mergeCell ref="O83:R83"/>
    <mergeCell ref="O84:R84"/>
    <mergeCell ref="O82:R82"/>
    <mergeCell ref="O78:R78"/>
    <mergeCell ref="O64:R64"/>
    <mergeCell ref="O69:R69"/>
    <mergeCell ref="O72:R72"/>
    <mergeCell ref="S72:V72"/>
    <mergeCell ref="S77:V77"/>
    <mergeCell ref="S75:V75"/>
    <mergeCell ref="S73:V73"/>
    <mergeCell ref="S65:V65"/>
    <mergeCell ref="S67:V67"/>
    <mergeCell ref="S64:V64"/>
    <mergeCell ref="S68:V68"/>
    <mergeCell ref="S66:V66"/>
    <mergeCell ref="K67:N67"/>
    <mergeCell ref="K66:N66"/>
    <mergeCell ref="K65:N65"/>
    <mergeCell ref="K64:N64"/>
    <mergeCell ref="K63:N63"/>
    <mergeCell ref="K61:N61"/>
    <mergeCell ref="K60:N60"/>
    <mergeCell ref="K62:N62"/>
    <mergeCell ref="O60:R60"/>
    <mergeCell ref="O61:R61"/>
    <mergeCell ref="H64:J64"/>
    <mergeCell ref="H63:J63"/>
    <mergeCell ref="H61:J61"/>
    <mergeCell ref="H60:J60"/>
    <mergeCell ref="K87:N87"/>
    <mergeCell ref="K86:N86"/>
    <mergeCell ref="K85:N85"/>
    <mergeCell ref="K84:N84"/>
    <mergeCell ref="K83:N83"/>
    <mergeCell ref="K82:N82"/>
    <mergeCell ref="K81:N81"/>
    <mergeCell ref="K80:N80"/>
    <mergeCell ref="K79:N79"/>
    <mergeCell ref="K78:N78"/>
    <mergeCell ref="K77:N77"/>
    <mergeCell ref="K76:N76"/>
    <mergeCell ref="K75:N75"/>
    <mergeCell ref="K74:N74"/>
    <mergeCell ref="K73:N73"/>
    <mergeCell ref="K72:N72"/>
    <mergeCell ref="K71:N71"/>
    <mergeCell ref="K70:N70"/>
    <mergeCell ref="K69:N69"/>
    <mergeCell ref="K68:N68"/>
    <mergeCell ref="B64:G64"/>
    <mergeCell ref="H87:J87"/>
    <mergeCell ref="H86:J86"/>
    <mergeCell ref="H85:J85"/>
    <mergeCell ref="H84:J84"/>
    <mergeCell ref="H83:J83"/>
    <mergeCell ref="H82:J82"/>
    <mergeCell ref="H81:J81"/>
    <mergeCell ref="H80:J80"/>
    <mergeCell ref="H79:J79"/>
    <mergeCell ref="H78:J78"/>
    <mergeCell ref="H77:J77"/>
    <mergeCell ref="H76:J76"/>
    <mergeCell ref="H75:J75"/>
    <mergeCell ref="H74:J74"/>
    <mergeCell ref="H73:J73"/>
    <mergeCell ref="H72:J72"/>
    <mergeCell ref="H71:J71"/>
    <mergeCell ref="H70:J70"/>
    <mergeCell ref="H69:J69"/>
    <mergeCell ref="H68:J68"/>
    <mergeCell ref="H67:J67"/>
    <mergeCell ref="H66:J66"/>
    <mergeCell ref="H65:J65"/>
    <mergeCell ref="B87:G87"/>
    <mergeCell ref="B86:G86"/>
    <mergeCell ref="B85:G85"/>
    <mergeCell ref="B84:G84"/>
    <mergeCell ref="B83:G83"/>
    <mergeCell ref="B82:G82"/>
    <mergeCell ref="B81:G81"/>
    <mergeCell ref="B63:G63"/>
    <mergeCell ref="B80:G80"/>
    <mergeCell ref="B79:G79"/>
    <mergeCell ref="B78:G78"/>
    <mergeCell ref="B77:G77"/>
    <mergeCell ref="B76:G76"/>
    <mergeCell ref="B75:G75"/>
    <mergeCell ref="B74:G74"/>
    <mergeCell ref="B73:G73"/>
    <mergeCell ref="B72:G72"/>
    <mergeCell ref="B71:G71"/>
    <mergeCell ref="B70:G70"/>
    <mergeCell ref="B69:G69"/>
    <mergeCell ref="B68:G68"/>
    <mergeCell ref="B67:G67"/>
    <mergeCell ref="B66:G66"/>
    <mergeCell ref="B65:G65"/>
    <mergeCell ref="H62:J62"/>
    <mergeCell ref="B58:G58"/>
    <mergeCell ref="H58:J58"/>
    <mergeCell ref="K58:N58"/>
    <mergeCell ref="O58:R58"/>
    <mergeCell ref="S58:V58"/>
    <mergeCell ref="B62:G62"/>
    <mergeCell ref="B61:G61"/>
    <mergeCell ref="B60:G60"/>
    <mergeCell ref="S60:V60"/>
    <mergeCell ref="S61:V61"/>
    <mergeCell ref="K55:AJ55"/>
    <mergeCell ref="W58:AD58"/>
    <mergeCell ref="AE58:AJ58"/>
    <mergeCell ref="W60:AD60"/>
    <mergeCell ref="AE60:AJ60"/>
    <mergeCell ref="B44:AJ44"/>
    <mergeCell ref="M47:S47"/>
    <mergeCell ref="M48:S48"/>
    <mergeCell ref="M49:S49"/>
    <mergeCell ref="M50:S50"/>
    <mergeCell ref="AD47:AJ47"/>
    <mergeCell ref="AD48:AJ48"/>
    <mergeCell ref="AD49:AJ49"/>
    <mergeCell ref="B53:AJ53"/>
    <mergeCell ref="B1:T2"/>
    <mergeCell ref="B7:AJ7"/>
    <mergeCell ref="AD12:AJ12"/>
    <mergeCell ref="AD11:AJ11"/>
    <mergeCell ref="AF26:AJ26"/>
    <mergeCell ref="AF27:AJ27"/>
    <mergeCell ref="N39:S39"/>
    <mergeCell ref="N40:S40"/>
    <mergeCell ref="N41:S41"/>
    <mergeCell ref="J38:S38"/>
    <mergeCell ref="AG39:AJ39"/>
    <mergeCell ref="AG40:AJ40"/>
    <mergeCell ref="AG41:AJ41"/>
    <mergeCell ref="AA38:AD38"/>
    <mergeCell ref="AF38:AJ38"/>
    <mergeCell ref="B15:L15"/>
    <mergeCell ref="AH16:AJ16"/>
    <mergeCell ref="AE16:AG16"/>
    <mergeCell ref="T16:V16"/>
    <mergeCell ref="W16:Z16"/>
    <mergeCell ref="AA16:AD16"/>
    <mergeCell ref="M16:O16"/>
    <mergeCell ref="AH10:AJ10"/>
    <mergeCell ref="O10:R10"/>
    <mergeCell ref="O11:R11"/>
    <mergeCell ref="O12:R12"/>
    <mergeCell ref="W15:Z15"/>
    <mergeCell ref="AE15:AG15"/>
    <mergeCell ref="P15:S15"/>
    <mergeCell ref="AH15:AJ15"/>
    <mergeCell ref="P16:S16"/>
    <mergeCell ref="P17:S17"/>
    <mergeCell ref="T17:V17"/>
    <mergeCell ref="W17:Z17"/>
    <mergeCell ref="AA17:AD17"/>
    <mergeCell ref="AH17:AJ17"/>
    <mergeCell ref="AE17:AG17"/>
    <mergeCell ref="M15:O15"/>
    <mergeCell ref="AA15:AD15"/>
    <mergeCell ref="T15:V15"/>
    <mergeCell ref="W19:Z19"/>
    <mergeCell ref="AE19:AG19"/>
    <mergeCell ref="T19:V19"/>
    <mergeCell ref="AH19:AJ19"/>
    <mergeCell ref="AA19:AD19"/>
    <mergeCell ref="M19:O19"/>
    <mergeCell ref="P19:S19"/>
    <mergeCell ref="M17:O17"/>
    <mergeCell ref="AH18:AJ18"/>
    <mergeCell ref="W18:Z18"/>
    <mergeCell ref="AE18:AG18"/>
    <mergeCell ref="AA18:AD18"/>
    <mergeCell ref="M18:O18"/>
    <mergeCell ref="P18:S18"/>
    <mergeCell ref="T18:V18"/>
    <mergeCell ref="B19:L19"/>
    <mergeCell ref="B18:L18"/>
    <mergeCell ref="B17:L17"/>
    <mergeCell ref="B16:L16"/>
    <mergeCell ref="AH24:AJ24"/>
    <mergeCell ref="W24:Z24"/>
    <mergeCell ref="M24:O24"/>
    <mergeCell ref="P24:S24"/>
    <mergeCell ref="T24:V24"/>
    <mergeCell ref="AH22:AJ22"/>
    <mergeCell ref="M22:O22"/>
    <mergeCell ref="W22:Z22"/>
    <mergeCell ref="P22:S22"/>
    <mergeCell ref="AA22:AD22"/>
    <mergeCell ref="AE22:AG22"/>
    <mergeCell ref="T22:V22"/>
    <mergeCell ref="AE21:AG21"/>
    <mergeCell ref="T21:V21"/>
    <mergeCell ref="W21:Z21"/>
    <mergeCell ref="AH21:AJ21"/>
    <mergeCell ref="M21:O21"/>
    <mergeCell ref="AA21:AD21"/>
    <mergeCell ref="P21:S21"/>
    <mergeCell ref="M20:O20"/>
    <mergeCell ref="P26:U26"/>
    <mergeCell ref="K26:N26"/>
    <mergeCell ref="K27:N27"/>
    <mergeCell ref="P27:U27"/>
    <mergeCell ref="B22:L22"/>
    <mergeCell ref="B21:L21"/>
    <mergeCell ref="B20:L20"/>
    <mergeCell ref="AH20:AJ20"/>
    <mergeCell ref="AE20:AG20"/>
    <mergeCell ref="W20:Z20"/>
    <mergeCell ref="AA20:AD20"/>
    <mergeCell ref="P20:S20"/>
    <mergeCell ref="T20:V20"/>
    <mergeCell ref="K30:M30"/>
    <mergeCell ref="T29:AJ29"/>
    <mergeCell ref="T32:AJ32"/>
    <mergeCell ref="T33:AJ33"/>
    <mergeCell ref="T30:AJ30"/>
    <mergeCell ref="T31:AJ31"/>
    <mergeCell ref="N35:P35"/>
    <mergeCell ref="K35:M35"/>
    <mergeCell ref="K33:M33"/>
    <mergeCell ref="K32:M32"/>
    <mergeCell ref="K31:M31"/>
    <mergeCell ref="Q35:S35"/>
    <mergeCell ref="Q32:S32"/>
    <mergeCell ref="N31:P31"/>
    <mergeCell ref="Q31:S31"/>
    <mergeCell ref="N30:P30"/>
    <mergeCell ref="Q33:S33"/>
    <mergeCell ref="N32:P32"/>
    <mergeCell ref="N33:P33"/>
    <mergeCell ref="Q30:S30"/>
  </mergeCells>
  <dataValidations count="26">
    <dataValidation type="list" showInputMessage="1" showErrorMessage="1" errorTitle="Dropdown Menu" error="Invalid entry._x000a__x000a_Please select an entry from the available list. (Press Retry, Esc then use Alt+DownArrow to reveal list choices.)_x000a_" sqref="AH10:AJ10 AG39:AJ41" xr:uid="{00000000-0002-0000-0B00-000000000000}">
      <formula1>nrYesNo</formula1>
    </dataValidation>
    <dataValidation type="whole" allowBlank="1" showInputMessage="1" showErrorMessage="1" errorTitle="Total # Beds Occupied" error="Enter a value of at least 0 but not greater than the corresponding Total # Beds." sqref="P16:S22" xr:uid="{00000000-0002-0000-0B00-000001000000}">
      <formula1>0</formula1>
      <formula2>M16</formula2>
    </dataValidation>
    <dataValidation type="whole" allowBlank="1" showInputMessage="1" showErrorMessage="1" errorTitle="Avg. S.F. / Until" error="Enter a whole number value." sqref="AA16:AD18" xr:uid="{00000000-0002-0000-0B00-000002000000}">
      <formula1>0</formula1>
      <formula2>9999999999</formula2>
    </dataValidation>
    <dataValidation type="decimal" allowBlank="1" showInputMessage="1" showErrorMessage="1" errorTitle="Dollar Amount" error="Please input a valid dollar amount." sqref="AE16:AG22" xr:uid="{00000000-0002-0000-0B00-000003000000}">
      <formula1>0</formula1>
      <formula2>99999999999</formula2>
    </dataValidation>
    <dataValidation type="whole" allowBlank="1" showInputMessage="1" showErrorMessage="1" errorTitle="Number" error="Please input a whole number." sqref="T16:V22 M16:O22" xr:uid="{00000000-0002-0000-0B00-000004000000}">
      <formula1>0</formula1>
      <formula2>9999999</formula2>
    </dataValidation>
    <dataValidation type="whole" allowBlank="1" showInputMessage="1" showErrorMessage="1" errorTitle="Number" error="Enter a value of at least 0 but not greater than the Total # of Units." sqref="W16:Z22" xr:uid="{00000000-0002-0000-0B00-000005000000}">
      <formula1>0</formula1>
      <formula2>T16</formula2>
    </dataValidation>
    <dataValidation type="whole" allowBlank="1" showInputMessage="1" showErrorMessage="1" errorTitle="Number" error="Please input a whole number" sqref="AA19:AD22" xr:uid="{00000000-0002-0000-0B00-000006000000}">
      <formula1>0</formula1>
      <formula2>9999999999</formula2>
    </dataValidation>
    <dataValidation type="list" showInputMessage="1" showErrorMessage="1" errorTitle="MBA Property Inspection Workbook" error="Invalid Unit Type._x000a__x000a_Please select an entry from the available list._x000a__x000a_Press Alt+DownArrow to reveal list choices._x000a_" sqref="B16:L22" xr:uid="{00000000-0002-0000-0B00-000007000000}">
      <formula1>nrPropTypeSecondary1</formula1>
    </dataValidation>
    <dataValidation allowBlank="1" showInputMessage="1" showErrorMessage="1" prompt="Input Last Name_x000a_" sqref="P27:U27 AF38:AJ38" xr:uid="{00000000-0002-0000-0B00-000008000000}"/>
    <dataValidation allowBlank="1" showInputMessage="1" showErrorMessage="1" prompt="Input Last Name" sqref="P26:U26" xr:uid="{00000000-0002-0000-0B00-000009000000}"/>
    <dataValidation allowBlank="1" showInputMessage="1" showErrorMessage="1" prompt="Input First Name" sqref="K26:N27 AA38:AD38" xr:uid="{00000000-0002-0000-0B00-00000A000000}"/>
    <dataValidation type="whole" allowBlank="1" showInputMessage="1" showErrorMessage="1" errorTitle="Number" error="Please input a whole number." sqref="K30:S34" xr:uid="{00000000-0002-0000-0B00-00000B000000}">
      <formula1>0</formula1>
      <formula2>999</formula2>
    </dataValidation>
    <dataValidation type="list" showInputMessage="1" showErrorMessage="1" errorTitle="Dropdown" error="Invalid entry._x000a__x000a_Please select an entry from the available list. (Press Retry, Esc then use Alt+DownArrow to reveal list choices.)_x000a_" sqref="AD12:AJ12" xr:uid="{00000000-0002-0000-0B00-00000C000000}">
      <formula1>nrHospitalProx</formula1>
    </dataValidation>
    <dataValidation type="list" showInputMessage="1" showErrorMessage="1" errorTitle="Dropdown Menu" error="Invalid entry._x000a__x000a_Please select an entry from the available list. (Press Retry, Esc then use Alt+DownArrow to reveal list choices.)_x000a_" sqref="AD11:AJ11" xr:uid="{00000000-0002-0000-0B00-00000D000000}">
      <formula1>nrWaitPeriod</formula1>
    </dataValidation>
    <dataValidation type="list" showInputMessage="1" showErrorMessage="1" errorTitle="Dropdown Menu" error="Invalid entry._x000a__x000a_Please select an entry from the available list. (Press Retry, Esc then use Alt+DownArrow to reveal list choices.)_x000a_" sqref="AF26:AJ27" xr:uid="{00000000-0002-0000-0B00-00000E000000}">
      <formula1>nrLenOfStay</formula1>
    </dataValidation>
    <dataValidation type="date" allowBlank="1" showInputMessage="1" showErrorMessage="1" errorTitle="Date" error="Please input a valid date." sqref="N39:S41" xr:uid="{00000000-0002-0000-0B00-00000F000000}">
      <formula1>32874</formula1>
      <formula2>402133</formula2>
    </dataValidation>
    <dataValidation type="list" showInputMessage="1" showErrorMessage="1" errorTitle="Dropdown Menu" error="Invalid entry._x000a__x000a_Please select an entry from the available list. (Press Retry, Esc then use Alt+DownArrow to reveal list choices.)_x000a_" sqref="AD47:AJ47" xr:uid="{00000000-0002-0000-0B00-000010000000}">
      <formula1>nrYesNoDescBelow</formula1>
    </dataValidation>
    <dataValidation type="list" allowBlank="1" showInputMessage="1" showErrorMessage="1" errorTitle="Make a selection" error="Invalid entry._x000a__x000a_Please select an entry from the available list. (Press Retry, Esc then use Alt+DownArrow to reveal list choices.)" sqref="M47:S50" xr:uid="{00000000-0002-0000-0B00-000011000000}">
      <formula1>nrYesNoDescBelow</formula1>
    </dataValidation>
    <dataValidation type="list" showInputMessage="1" showErrorMessage="1" errorTitle="Dropdown Menu" error="Invalid entry._x000a__x000a_Please select an entry from the available list. (Press Retry, Esc then use Alt+DownArrow to reveal list choices.)_x000a_" sqref="AD48:AJ48" xr:uid="{00000000-0002-0000-0B00-000012000000}">
      <formula1>nrIntercomStatus</formula1>
    </dataValidation>
    <dataValidation type="list" showInputMessage="1" showErrorMessage="1" errorTitle="Dropdown Menu" error="Invalid entry._x000a__x000a_Please select an entry from the available list. (Press Retry, Esc then use Alt+DownArrow to reveal list choices.)_x000a_" sqref="AD49:AJ49" xr:uid="{00000000-0002-0000-0B00-000013000000}">
      <formula1>nrGeneratorStatus</formula1>
    </dataValidation>
    <dataValidation type="decimal" allowBlank="1" showInputMessage="1" showErrorMessage="1" errorTitle="Number Of Bedrooms" error="Please input a valid number of bedrooms expressed as a whole number between 0 and 10." sqref="H60:J87" xr:uid="{00000000-0002-0000-0B00-000014000000}">
      <formula1>0</formula1>
      <formula2>10</formula2>
    </dataValidation>
    <dataValidation type="decimal" allowBlank="1" showInputMessage="1" showErrorMessage="1" errorTitle="Number Of Bathrooms" error="Please input a valid number of bathrooms expressed as a whole number or decimal between 0 and 10." sqref="K60:N87" xr:uid="{00000000-0002-0000-0B00-000015000000}">
      <formula1>0</formula1>
      <formula2>10</formula2>
    </dataValidation>
    <dataValidation type="whole" allowBlank="1" showInputMessage="1" showErrorMessage="1" errorTitle="Number" error="Please input a whole number." sqref="O60:R87" xr:uid="{00000000-0002-0000-0B00-000016000000}">
      <formula1>0</formula1>
      <formula2>9999999999</formula2>
    </dataValidation>
    <dataValidation type="decimal" allowBlank="1" showInputMessage="1" showErrorMessage="1" errorTitle="Dollar Amount" error="Please input a valid dollar amount." sqref="S60:V87" xr:uid="{00000000-0002-0000-0B00-000017000000}">
      <formula1>0</formula1>
      <formula2>999999999999</formula2>
    </dataValidation>
    <dataValidation type="list" showInputMessage="1" showErrorMessage="1" errorTitle="Dropdown Menu" error="Invalid entry._x000a__x000a_Please select an entry from the available list. (Press Retry, Esc then use Alt+DownArrow to reveal list choices.)_x000a_" sqref="W60:AD60 W61:AD61 W62:AD62 W63:AD63 W64:AD64 W65:AD65 W66:AD66 W67:AD67 W68:AD68 W69:AD69 W70:AD70 W71:AD71 W72:AD72 W73:AD73 W74:AD74 W75:AD75 W76:AD76 W77:AD77 W78:AD78 W79:AD79 W80:AD80 W81:AD81 W82:AD82 W83:AD83 W84:AD84 W85:AD85 W86:AD86 W87:AD87" xr:uid="{00000000-0002-0000-0B00-000018000000}">
      <formula1>nrCurrUseComplete</formula1>
    </dataValidation>
    <dataValidation type="list" showInputMessage="1" showErrorMessage="1" errorTitle="Dropdown Menu" error="Invalid entry._x000a__x000a_Please select an entry from the available list. (Press Retry, Esc then use Alt+DownArrow to reveal list choices.)_x000a_" sqref="AE60:AJ60 AE61:AJ61 AE62:AJ62 AE63:AJ63 AE64:AJ64 AE65:AJ65 AE66:AJ66 AE67:AJ67 AE68:AJ68 AE69:AJ69 AE70:AJ70 AE71:AJ71 AE72:AJ72 AE73:AJ73 AE74:AJ74 AE75:AJ75 AE76:AJ76 AE77:AJ77 AE78:AJ78 AE79:AJ79 AE80:AJ80 AE81:AJ81 AE82:AJ82 AE83:AJ83 AE84:AJ84 AE85:AJ85 AE86:AJ86 AE87:AJ87" xr:uid="{00000000-0002-0000-0B00-000019000000}">
      <formula1>nrOverallCond</formula1>
    </dataValidation>
  </dataValidations>
  <pageMargins left="0.25" right="0.25" top="0.75" bottom="0.75" header="0.3" footer="0.3"/>
  <pageSetup scale="97" orientation="portrait" r:id="rId1"/>
  <headerFooter>
    <oddHeader>&amp;R&amp;"Calibri,Italic"&amp;A</oddHeader>
    <oddFooter>&amp;L&amp;"Calibri Light,Italic"&amp;8Copyright 2008-24 Mortgage Bankers Association, Washington, DC_x000D_&amp;1#&amp;"Aptos"&amp;10&amp;K008000 Internal Use&amp;R&amp;"Calibri,Regular"&amp;P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ksData">
    <tabColor theme="1"/>
  </sheetPr>
  <dimension ref="A1:J62"/>
  <sheetViews>
    <sheetView workbookViewId="0"/>
  </sheetViews>
  <sheetFormatPr defaultRowHeight="15"/>
  <cols>
    <col min="1" max="1" width="24.42578125" style="385" bestFit="1" customWidth="1"/>
    <col min="2" max="2" width="3.5703125" customWidth="1"/>
    <col min="3" max="3" width="2.42578125" customWidth="1"/>
    <col min="4" max="4" width="24.5703125" customWidth="1"/>
    <col min="5" max="5" width="8.5703125"/>
    <col min="6" max="6" width="2.5703125" customWidth="1"/>
    <col min="7" max="7" width="28" bestFit="1" customWidth="1"/>
    <col min="8" max="8" width="8.5703125"/>
  </cols>
  <sheetData>
    <row r="1" spans="1:8" ht="14.25" customHeight="1">
      <c r="A1" s="383" t="s">
        <v>425</v>
      </c>
      <c r="C1" s="86" t="s">
        <v>584</v>
      </c>
    </row>
    <row r="2" spans="1:8" ht="14.25" customHeight="1">
      <c r="A2" s="399">
        <v>35</v>
      </c>
      <c r="C2" s="118" t="s">
        <v>583</v>
      </c>
      <c r="D2" s="335"/>
      <c r="E2" s="428" t="s">
        <v>585</v>
      </c>
      <c r="F2" s="335"/>
      <c r="G2" s="335"/>
      <c r="H2" s="401"/>
    </row>
    <row r="3" spans="1:8" ht="14.25" customHeight="1">
      <c r="A3" s="383" t="s">
        <v>944</v>
      </c>
      <c r="C3" s="70"/>
      <c r="D3" t="s">
        <v>282</v>
      </c>
      <c r="E3" s="394">
        <v>1000</v>
      </c>
      <c r="G3" t="s">
        <v>884</v>
      </c>
      <c r="H3" s="72">
        <v>244</v>
      </c>
    </row>
    <row r="4" spans="1:8" ht="14.25" customHeight="1">
      <c r="A4" s="400" t="s">
        <v>1070</v>
      </c>
      <c r="C4" s="70"/>
      <c r="D4" t="s">
        <v>589</v>
      </c>
      <c r="E4">
        <v>50</v>
      </c>
      <c r="G4" t="s">
        <v>838</v>
      </c>
      <c r="H4" s="402">
        <v>1000</v>
      </c>
    </row>
    <row r="5" spans="1:8" ht="14.25" customHeight="1">
      <c r="A5" s="383" t="s">
        <v>450</v>
      </c>
      <c r="C5" s="70"/>
      <c r="D5" t="s">
        <v>590</v>
      </c>
      <c r="E5" s="394">
        <v>1000</v>
      </c>
      <c r="G5" t="s">
        <v>849</v>
      </c>
      <c r="H5" s="402">
        <v>500</v>
      </c>
    </row>
    <row r="6" spans="1:8" ht="14.25" customHeight="1">
      <c r="A6" s="399"/>
      <c r="C6" s="71"/>
      <c r="D6" s="119" t="s">
        <v>591</v>
      </c>
      <c r="E6" s="429">
        <v>1000</v>
      </c>
      <c r="F6" s="119"/>
      <c r="G6" s="119"/>
      <c r="H6" s="73"/>
    </row>
    <row r="7" spans="1:8" ht="14.25" customHeight="1">
      <c r="A7" s="383" t="s">
        <v>449</v>
      </c>
      <c r="C7" s="85" t="s">
        <v>969</v>
      </c>
    </row>
    <row r="8" spans="1:8" ht="14.25" customHeight="1">
      <c r="A8" s="399">
        <f>SingleFamilyUsePercent+MultifamilyUsePercent+CommericalUsePercent+IndustrialUsePercent</f>
        <v>1</v>
      </c>
      <c r="D8" t="s">
        <v>979</v>
      </c>
      <c r="E8" s="394">
        <v>290</v>
      </c>
    </row>
    <row r="9" spans="1:8" ht="14.25" customHeight="1">
      <c r="A9" s="383" t="s">
        <v>448</v>
      </c>
      <c r="D9" t="s">
        <v>691</v>
      </c>
      <c r="E9" s="394">
        <v>220</v>
      </c>
    </row>
    <row r="10" spans="1:8" ht="14.25" customHeight="1">
      <c r="A10" s="403">
        <f>CorporateUsePercent+MilitaryUsePercent+SeasonalUsePercent+SeniorsUsePercent+StudentsUsePercent</f>
        <v>0.2</v>
      </c>
    </row>
    <row r="11" spans="1:8" ht="14.25" customHeight="1">
      <c r="A11" s="383" t="s">
        <v>473</v>
      </c>
    </row>
    <row r="12" spans="1:8" ht="14.25" customHeight="1">
      <c r="A12" s="404" t="s">
        <v>1015</v>
      </c>
      <c r="C12" s="85" t="s">
        <v>586</v>
      </c>
    </row>
    <row r="13" spans="1:8" ht="14.25" customHeight="1">
      <c r="A13" s="383" t="s">
        <v>474</v>
      </c>
      <c r="D13" t="s">
        <v>283</v>
      </c>
      <c r="E13">
        <v>1500</v>
      </c>
      <c r="G13" t="s">
        <v>989</v>
      </c>
      <c r="H13" s="394">
        <v>380</v>
      </c>
    </row>
    <row r="14" spans="1:8" ht="14.25" customHeight="1">
      <c r="A14" s="399">
        <v>124</v>
      </c>
      <c r="D14" t="s">
        <v>597</v>
      </c>
      <c r="E14" s="394">
        <v>1500</v>
      </c>
    </row>
    <row r="15" spans="1:8" ht="14.25" customHeight="1">
      <c r="A15" s="383" t="s">
        <v>878</v>
      </c>
      <c r="C15" s="85" t="s">
        <v>587</v>
      </c>
    </row>
    <row r="16" spans="1:8" ht="14.25" customHeight="1">
      <c r="A16" s="399">
        <v>129</v>
      </c>
      <c r="D16" t="s">
        <v>283</v>
      </c>
      <c r="E16" s="394">
        <v>500</v>
      </c>
    </row>
    <row r="17" spans="1:8" ht="14.25" customHeight="1">
      <c r="A17" s="383" t="s">
        <v>825</v>
      </c>
      <c r="D17" t="s">
        <v>588</v>
      </c>
      <c r="E17" s="394">
        <v>500</v>
      </c>
    </row>
    <row r="18" spans="1:8" ht="14.25" customHeight="1">
      <c r="A18" s="399">
        <v>29</v>
      </c>
      <c r="C18" s="85" t="s">
        <v>593</v>
      </c>
    </row>
    <row r="19" spans="1:8" ht="14.25" customHeight="1">
      <c r="A19" s="383" t="s">
        <v>695</v>
      </c>
      <c r="D19" t="s">
        <v>594</v>
      </c>
      <c r="E19" s="394">
        <v>380</v>
      </c>
    </row>
    <row r="20" spans="1:8" ht="14.25" customHeight="1">
      <c r="A20" s="399">
        <v>5</v>
      </c>
      <c r="C20" s="85" t="s">
        <v>861</v>
      </c>
    </row>
    <row r="21" spans="1:8" ht="14.25" customHeight="1">
      <c r="A21" s="383" t="s">
        <v>748</v>
      </c>
      <c r="D21" t="s">
        <v>595</v>
      </c>
      <c r="E21" s="394">
        <v>380</v>
      </c>
    </row>
    <row r="22" spans="1:8" ht="14.25" customHeight="1">
      <c r="A22" s="384">
        <f>COUNTIF('Physical Condition &amp; DM'!$AC$93:$AC$142,"Yes (I)")+COUNTIF('Physical Condition &amp; DM'!$AC$93:$AC$142,"Yes (P)")+COUNTIF('Physical Condition &amp; DM'!$AC$93:$AC$142,"Yes")</f>
        <v>2</v>
      </c>
      <c r="D22" t="s">
        <v>596</v>
      </c>
      <c r="E22" s="394">
        <v>380</v>
      </c>
    </row>
    <row r="23" spans="1:8" ht="14.25" customHeight="1">
      <c r="A23" s="383" t="s">
        <v>749</v>
      </c>
      <c r="C23" s="118" t="s">
        <v>485</v>
      </c>
      <c r="D23" s="351"/>
      <c r="E23" s="335"/>
      <c r="F23" s="335"/>
      <c r="G23" s="335"/>
      <c r="H23" s="401"/>
    </row>
    <row r="24" spans="1:8" ht="14.25" customHeight="1">
      <c r="A24" s="384">
        <f>COUNTIF('Physical Condition &amp; DM'!$AA$93:$AB$142,"Major")</f>
        <v>2</v>
      </c>
      <c r="C24" s="70"/>
      <c r="D24" s="70" t="s">
        <v>592</v>
      </c>
      <c r="E24">
        <v>400</v>
      </c>
      <c r="G24" t="s">
        <v>594</v>
      </c>
      <c r="H24" s="72">
        <v>830</v>
      </c>
    </row>
    <row r="25" spans="1:8" ht="14.25" customHeight="1">
      <c r="A25" s="383" t="s">
        <v>752</v>
      </c>
      <c r="C25" s="71"/>
      <c r="D25" s="71" t="s">
        <v>282</v>
      </c>
      <c r="E25" s="119">
        <v>400</v>
      </c>
      <c r="F25" s="119"/>
      <c r="G25" s="119"/>
      <c r="H25" s="73"/>
    </row>
    <row r="26" spans="1:8" ht="14.25" customHeight="1">
      <c r="A26" s="384">
        <f>IF(A24-A22&lt;0,0,A24-A22)</f>
        <v>0</v>
      </c>
      <c r="C26" s="85" t="s">
        <v>605</v>
      </c>
    </row>
    <row r="27" spans="1:8" ht="14.25" customHeight="1">
      <c r="A27" s="383" t="s">
        <v>750</v>
      </c>
      <c r="D27" t="s">
        <v>283</v>
      </c>
      <c r="E27" s="394">
        <v>780</v>
      </c>
    </row>
    <row r="28" spans="1:8" ht="14.25" customHeight="1">
      <c r="A28" s="384">
        <f>COUNTIF('Physical Condition &amp; DM'!$AA$93:$AB$142,"Minor")</f>
        <v>0</v>
      </c>
      <c r="C28" s="85" t="s">
        <v>609</v>
      </c>
    </row>
    <row r="29" spans="1:8" ht="14.25" customHeight="1">
      <c r="A29" s="383" t="s">
        <v>753</v>
      </c>
      <c r="D29" t="s">
        <v>283</v>
      </c>
      <c r="E29">
        <v>250</v>
      </c>
    </row>
    <row r="30" spans="1:8" ht="14.25" customHeight="1">
      <c r="A30" s="384" t="str">
        <f>IF(A22=0,"",A22&amp;" Life Safety")</f>
        <v>2 Life Safety</v>
      </c>
      <c r="C30" s="118" t="s">
        <v>606</v>
      </c>
      <c r="D30" s="335"/>
      <c r="E30" s="335"/>
      <c r="F30" s="335"/>
      <c r="G30" s="335"/>
      <c r="H30" s="401"/>
    </row>
    <row r="31" spans="1:8" ht="14.25" customHeight="1">
      <c r="A31" s="384" t="str">
        <f>IF(A26=0,"",A26&amp;" Major")</f>
        <v/>
      </c>
      <c r="C31" s="350"/>
      <c r="D31" t="s">
        <v>613</v>
      </c>
      <c r="E31">
        <v>30</v>
      </c>
      <c r="G31" t="s">
        <v>851</v>
      </c>
      <c r="H31" s="72">
        <v>200</v>
      </c>
    </row>
    <row r="32" spans="1:8" ht="14.25" customHeight="1">
      <c r="A32" s="384" t="str">
        <f>IF(A28=0,"",A28&amp;" Minor")</f>
        <v/>
      </c>
      <c r="C32" s="70"/>
      <c r="D32" t="s">
        <v>615</v>
      </c>
      <c r="E32">
        <v>52</v>
      </c>
      <c r="G32" t="s">
        <v>852</v>
      </c>
      <c r="H32" s="72">
        <v>170</v>
      </c>
    </row>
    <row r="33" spans="1:10" ht="14.25" customHeight="1">
      <c r="A33" s="486" t="str">
        <f>A30&amp;IF(AND(A30&lt;&gt;"",A31&lt;&gt;""),", "&amp;A31,A31)&amp;IF(A32="","",IF(OR(A30&lt;&gt;"",A31&lt;&gt;""),", "&amp;A32,A32))</f>
        <v>2 Life Safety</v>
      </c>
      <c r="C33" s="70"/>
      <c r="D33" t="s">
        <v>616</v>
      </c>
      <c r="E33">
        <v>70</v>
      </c>
      <c r="H33" s="72"/>
      <c r="J33" t="str">
        <f>A30&amp;IF(AND(A30&lt;&gt;"",A31&lt;&gt;""),", "&amp;A31,A31)&amp;IF(A32="","",IF(OR(A30&lt;&gt;"",A31&lt;&gt;""),", "&amp;A32,A32))</f>
        <v>2 Life Safety</v>
      </c>
    </row>
    <row r="34" spans="1:10" ht="14.25" customHeight="1">
      <c r="A34" s="384" t="str">
        <f>IF(AND(A31="",A30=""),"",IF(AND(A31&lt;&gt;"",A30&lt;&gt;""),""&amp;A30&amp;", "&amp;A31,IF(AND(A30&lt;&gt;"",A31=""),""&amp;A30,""&amp;A31)))</f>
        <v>2 Life Safety</v>
      </c>
      <c r="C34" s="70"/>
      <c r="D34" t="s">
        <v>607</v>
      </c>
      <c r="E34">
        <v>285</v>
      </c>
      <c r="H34" s="72"/>
    </row>
    <row r="35" spans="1:10" ht="14.25" customHeight="1">
      <c r="C35" s="71"/>
      <c r="D35" s="119" t="s">
        <v>608</v>
      </c>
      <c r="E35" s="119">
        <v>426</v>
      </c>
      <c r="F35" s="119"/>
      <c r="G35" s="119"/>
      <c r="H35" s="73"/>
    </row>
    <row r="36" spans="1:10" ht="14.25" customHeight="1">
      <c r="A36" s="383" t="s">
        <v>755</v>
      </c>
      <c r="C36" s="118" t="s">
        <v>610</v>
      </c>
      <c r="D36" s="335"/>
      <c r="E36" s="335"/>
      <c r="F36" s="335"/>
      <c r="G36" s="335"/>
      <c r="H36" s="401"/>
    </row>
    <row r="37" spans="1:10" ht="14.25" customHeight="1">
      <c r="A37" s="384">
        <v>5</v>
      </c>
      <c r="C37" s="70"/>
      <c r="D37" s="433" t="s">
        <v>613</v>
      </c>
      <c r="E37" s="433">
        <v>52</v>
      </c>
      <c r="H37" s="72"/>
    </row>
    <row r="38" spans="1:10" ht="14.25" customHeight="1">
      <c r="C38" s="70"/>
      <c r="D38" s="433" t="s">
        <v>615</v>
      </c>
      <c r="E38" s="433">
        <v>61</v>
      </c>
      <c r="H38" s="72"/>
    </row>
    <row r="39" spans="1:10" ht="14.25" customHeight="1">
      <c r="A39" s="383" t="s">
        <v>826</v>
      </c>
      <c r="C39" s="71"/>
      <c r="D39" s="119" t="s">
        <v>614</v>
      </c>
      <c r="E39" s="429">
        <v>270</v>
      </c>
      <c r="F39" s="119"/>
      <c r="G39" s="119"/>
      <c r="H39" s="73"/>
    </row>
    <row r="40" spans="1:10" ht="14.25" customHeight="1">
      <c r="A40" s="384">
        <f>MAX(COUNTA('Physical Condition &amp; DM'!$AA$93:$AA$142),COUNTA('Physical Condition &amp; DM'!$AC$93:$AC$142),COUNTA('Physical Condition &amp; DM'!$AE$93:$AE$142),COUNTA('Physical Condition &amp; DM'!$AG$93:$AG$142))</f>
        <v>2</v>
      </c>
      <c r="C40" s="85" t="s">
        <v>611</v>
      </c>
    </row>
    <row r="41" spans="1:10" ht="14.25" customHeight="1">
      <c r="D41" s="351" t="s">
        <v>283</v>
      </c>
      <c r="E41" s="335">
        <v>115</v>
      </c>
      <c r="F41" s="335"/>
      <c r="G41" s="335" t="s">
        <v>853</v>
      </c>
      <c r="H41" s="432">
        <v>270</v>
      </c>
    </row>
    <row r="42" spans="1:10" ht="14.25" customHeight="1">
      <c r="A42" s="383" t="s">
        <v>833</v>
      </c>
      <c r="D42" s="70" t="s">
        <v>855</v>
      </c>
      <c r="E42">
        <v>130</v>
      </c>
      <c r="H42" s="72"/>
    </row>
    <row r="43" spans="1:10" ht="14.25" customHeight="1">
      <c r="A43" s="384">
        <v>7</v>
      </c>
      <c r="D43" s="71" t="s">
        <v>854</v>
      </c>
      <c r="E43" s="119">
        <v>115</v>
      </c>
      <c r="F43" s="119"/>
      <c r="G43" s="119"/>
      <c r="H43" s="73"/>
    </row>
    <row r="44" spans="1:10" ht="14.25" customHeight="1">
      <c r="A44" s="383" t="s">
        <v>834</v>
      </c>
      <c r="C44" s="85" t="s">
        <v>612</v>
      </c>
    </row>
    <row r="45" spans="1:10" ht="14.25" customHeight="1">
      <c r="A45" s="384">
        <v>2</v>
      </c>
      <c r="D45" t="s">
        <v>613</v>
      </c>
      <c r="E45">
        <v>48</v>
      </c>
    </row>
    <row r="46" spans="1:10" ht="14.25" customHeight="1">
      <c r="A46" s="383" t="s">
        <v>839</v>
      </c>
      <c r="D46" t="s">
        <v>615</v>
      </c>
      <c r="E46">
        <v>63</v>
      </c>
    </row>
    <row r="47" spans="1:10" ht="14.25" customHeight="1">
      <c r="A47" s="384">
        <f>MAX(COUNTA('Repairs Verification'!$B$29:$B$2177),COUNTA('Repairs Verification'!$V$29:$V$2177))</f>
        <v>3</v>
      </c>
      <c r="D47" t="s">
        <v>616</v>
      </c>
      <c r="E47">
        <v>80</v>
      </c>
      <c r="G47" t="s">
        <v>986</v>
      </c>
      <c r="H47" s="394">
        <v>560</v>
      </c>
    </row>
    <row r="48" spans="1:10" ht="14.25" customHeight="1">
      <c r="C48" s="85" t="s">
        <v>949</v>
      </c>
    </row>
    <row r="49" spans="1:5" ht="14.25" customHeight="1">
      <c r="A49" s="383" t="s">
        <v>837</v>
      </c>
      <c r="C49" s="85"/>
      <c r="D49" t="s">
        <v>950</v>
      </c>
      <c r="E49" s="394">
        <v>220</v>
      </c>
    </row>
    <row r="50" spans="1:5" ht="14.25" customHeight="1">
      <c r="A50" s="384">
        <v>28</v>
      </c>
    </row>
    <row r="51" spans="1:5" ht="13.5" customHeight="1"/>
    <row r="52" spans="1:5" ht="13.5" customHeight="1">
      <c r="A52" s="383" t="s">
        <v>451</v>
      </c>
    </row>
    <row r="53" spans="1:5" ht="13.5" customHeight="1">
      <c r="A53" s="386" t="s">
        <v>935</v>
      </c>
    </row>
    <row r="54" spans="1:5" ht="13.5" customHeight="1"/>
    <row r="55" spans="1:5">
      <c r="A55" s="383" t="s">
        <v>945</v>
      </c>
    </row>
    <row r="56" spans="1:5">
      <c r="A56" s="388">
        <v>46185.648599537039</v>
      </c>
    </row>
    <row r="58" spans="1:5">
      <c r="A58" s="383"/>
    </row>
    <row r="59" spans="1:5">
      <c r="A59" s="439"/>
    </row>
    <row r="61" spans="1:5">
      <c r="A61" s="383" t="s">
        <v>958</v>
      </c>
    </row>
    <row r="62" spans="1:5">
      <c r="A62" s="385" t="s">
        <v>959</v>
      </c>
    </row>
  </sheetData>
  <pageMargins left="0.7" right="0.7" top="0.75" bottom="0.75" header="0.3" footer="0.3"/>
  <pageSetup orientation="portrait" horizontalDpi="1200" verticalDpi="1200" r:id="rId1"/>
  <headerFooter>
    <oddFooter>&amp;L_x000D_&amp;1#&amp;"Aptos"&amp;10&amp;K008000 Internal Use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ksResources">
    <tabColor theme="1"/>
  </sheetPr>
  <dimension ref="B1:BA216"/>
  <sheetViews>
    <sheetView topLeftCell="A133" workbookViewId="0">
      <selection activeCell="L161" sqref="L161"/>
    </sheetView>
  </sheetViews>
  <sheetFormatPr defaultRowHeight="12.75"/>
  <cols>
    <col min="1" max="1" width="1.42578125" customWidth="1"/>
    <col min="2" max="2" width="19.42578125" customWidth="1"/>
    <col min="4" max="5" width="4" customWidth="1"/>
    <col min="6" max="6" width="4.42578125" customWidth="1"/>
    <col min="7" max="7" width="21.42578125" customWidth="1"/>
    <col min="8" max="8" width="4.42578125" customWidth="1"/>
    <col min="9" max="9" width="2" customWidth="1"/>
    <col min="10" max="10" width="21" bestFit="1" customWidth="1"/>
    <col min="11" max="11" width="4.42578125" customWidth="1"/>
    <col min="12" max="12" width="34.5703125" customWidth="1"/>
    <col min="13" max="14" width="3.42578125" customWidth="1"/>
    <col min="15" max="15" width="22.5703125" customWidth="1"/>
    <col min="16" max="16" width="8.5703125" customWidth="1"/>
    <col min="18" max="18" width="3.42578125" customWidth="1"/>
    <col min="19" max="54" width="2.5703125" customWidth="1"/>
  </cols>
  <sheetData>
    <row r="1" spans="2:16">
      <c r="B1" s="98" t="s">
        <v>323</v>
      </c>
      <c r="C1" s="99" t="s">
        <v>324</v>
      </c>
      <c r="D1" s="31"/>
      <c r="E1" s="31"/>
      <c r="F1" s="31"/>
      <c r="G1" s="81" t="s">
        <v>378</v>
      </c>
      <c r="H1" s="438"/>
      <c r="I1" s="31"/>
      <c r="J1" s="437" t="s">
        <v>988</v>
      </c>
      <c r="K1" s="32"/>
      <c r="L1" s="82" t="s">
        <v>987</v>
      </c>
      <c r="N1" s="1164" t="s">
        <v>426</v>
      </c>
      <c r="O1" s="43" t="s">
        <v>446</v>
      </c>
    </row>
    <row r="2" spans="2:16">
      <c r="B2" s="70"/>
      <c r="C2" s="72"/>
      <c r="G2" s="34"/>
      <c r="H2" s="37">
        <v>0</v>
      </c>
      <c r="I2" s="33"/>
      <c r="J2" s="436" t="str">
        <f>IF(PropertyPrimaryType="","nrPropTypeSecondary0","nrPropTypeSecondary"&amp;VLOOKUP(PropertyPrimaryType,nrPropTypePrimIdx,2,FALSE))</f>
        <v>nrPropTypeSecondary6</v>
      </c>
      <c r="L2" s="436"/>
      <c r="N2" s="1164"/>
      <c r="O2" s="6"/>
      <c r="P2" s="24"/>
    </row>
    <row r="3" spans="2:16">
      <c r="B3" s="70" t="s">
        <v>295</v>
      </c>
      <c r="C3" s="72" t="s">
        <v>33</v>
      </c>
      <c r="G3" s="35" t="s">
        <v>350</v>
      </c>
      <c r="H3" s="38" t="s">
        <v>383</v>
      </c>
      <c r="I3" s="33"/>
      <c r="N3" s="1164"/>
      <c r="O3" s="40">
        <v>1</v>
      </c>
    </row>
    <row r="4" spans="2:16">
      <c r="B4" s="70" t="s">
        <v>296</v>
      </c>
      <c r="C4" s="72" t="s">
        <v>33</v>
      </c>
      <c r="G4" s="35" t="s">
        <v>182</v>
      </c>
      <c r="H4" s="38" t="s">
        <v>384</v>
      </c>
      <c r="I4" s="33"/>
      <c r="J4" t="s">
        <v>1002</v>
      </c>
      <c r="K4" s="72"/>
      <c r="L4" s="83" t="s">
        <v>393</v>
      </c>
      <c r="N4" s="1164"/>
      <c r="O4" s="40">
        <v>2</v>
      </c>
    </row>
    <row r="5" spans="2:16">
      <c r="B5" s="70" t="s">
        <v>297</v>
      </c>
      <c r="C5" s="72" t="s">
        <v>33</v>
      </c>
      <c r="G5" s="35" t="s">
        <v>156</v>
      </c>
      <c r="H5" s="38" t="s">
        <v>385</v>
      </c>
      <c r="I5" s="33"/>
      <c r="J5" s="436" t="str">
        <f t="array" ref="J5">IF(RepairsVerificationCategory="Freddie Mac","nrRepairsVerificationFollowUpCategoryFHLMC","nrRepairsVerificationFollowUpCategory")</f>
        <v>nrRepairsVerificationFollowUpCategory</v>
      </c>
      <c r="K5" s="435"/>
      <c r="L5" s="67" t="s">
        <v>353</v>
      </c>
      <c r="N5" s="1164"/>
      <c r="O5" s="41">
        <v>3</v>
      </c>
    </row>
    <row r="6" spans="2:16">
      <c r="B6" s="70" t="s">
        <v>299</v>
      </c>
      <c r="C6" s="72" t="s">
        <v>33</v>
      </c>
      <c r="G6" s="35" t="s">
        <v>194</v>
      </c>
      <c r="H6" s="38" t="s">
        <v>386</v>
      </c>
      <c r="I6" s="33"/>
      <c r="J6" s="435"/>
      <c r="K6" s="435"/>
      <c r="L6" s="8" t="s">
        <v>294</v>
      </c>
      <c r="N6" s="1164"/>
      <c r="O6" s="41">
        <v>4</v>
      </c>
    </row>
    <row r="7" spans="2:16">
      <c r="B7" s="70" t="s">
        <v>300</v>
      </c>
      <c r="C7" s="72" t="s">
        <v>33</v>
      </c>
      <c r="G7" s="35" t="s">
        <v>250</v>
      </c>
      <c r="H7" s="38" t="s">
        <v>387</v>
      </c>
      <c r="I7" s="33"/>
      <c r="J7" s="435"/>
      <c r="K7" s="435"/>
      <c r="L7" s="8" t="s">
        <v>354</v>
      </c>
      <c r="N7" s="1164"/>
      <c r="O7" s="40">
        <v>5</v>
      </c>
    </row>
    <row r="8" spans="2:16">
      <c r="B8" s="70" t="s">
        <v>301</v>
      </c>
      <c r="C8" s="72" t="s">
        <v>33</v>
      </c>
      <c r="G8" s="35" t="s">
        <v>192</v>
      </c>
      <c r="H8" s="38" t="s">
        <v>388</v>
      </c>
      <c r="I8" s="33"/>
      <c r="J8" s="435"/>
      <c r="K8" s="435"/>
      <c r="L8" s="8" t="s">
        <v>325</v>
      </c>
      <c r="N8" s="1164"/>
      <c r="O8" s="42" t="s">
        <v>230</v>
      </c>
    </row>
    <row r="9" spans="2:16">
      <c r="B9" s="70" t="s">
        <v>303</v>
      </c>
      <c r="C9" s="72" t="s">
        <v>33</v>
      </c>
      <c r="G9" s="35" t="s">
        <v>195</v>
      </c>
      <c r="H9" s="38" t="s">
        <v>389</v>
      </c>
      <c r="I9" s="33"/>
      <c r="J9" s="435"/>
      <c r="K9" s="435"/>
      <c r="L9" s="8" t="s">
        <v>326</v>
      </c>
      <c r="N9" s="1164"/>
      <c r="O9" s="42" t="s">
        <v>190</v>
      </c>
    </row>
    <row r="10" spans="2:16">
      <c r="B10" s="70" t="s">
        <v>304</v>
      </c>
      <c r="C10" s="72" t="s">
        <v>33</v>
      </c>
      <c r="G10" s="35" t="s">
        <v>309</v>
      </c>
      <c r="H10" s="38" t="s">
        <v>390</v>
      </c>
      <c r="I10" s="33"/>
      <c r="L10" s="29"/>
    </row>
    <row r="11" spans="2:16">
      <c r="B11" s="70" t="s">
        <v>305</v>
      </c>
      <c r="C11" s="72" t="s">
        <v>33</v>
      </c>
      <c r="G11" s="35" t="s">
        <v>196</v>
      </c>
      <c r="H11" s="38" t="s">
        <v>391</v>
      </c>
      <c r="I11" s="33"/>
      <c r="J11" s="435"/>
      <c r="L11" s="79" t="s">
        <v>394</v>
      </c>
      <c r="O11" s="45" t="s">
        <v>427</v>
      </c>
    </row>
    <row r="12" spans="2:16">
      <c r="B12" s="70" t="s">
        <v>306</v>
      </c>
      <c r="C12" s="72" t="s">
        <v>33</v>
      </c>
      <c r="G12" s="36" t="s">
        <v>197</v>
      </c>
      <c r="H12" s="39" t="s">
        <v>392</v>
      </c>
      <c r="K12" s="435"/>
      <c r="L12" s="67" t="s">
        <v>355</v>
      </c>
      <c r="O12" s="10"/>
    </row>
    <row r="13" spans="2:16">
      <c r="B13" s="70" t="s">
        <v>308</v>
      </c>
      <c r="C13" s="72" t="s">
        <v>33</v>
      </c>
      <c r="J13" s="435"/>
      <c r="K13" s="435"/>
      <c r="L13" s="8" t="s">
        <v>356</v>
      </c>
      <c r="O13" s="10" t="s">
        <v>185</v>
      </c>
    </row>
    <row r="14" spans="2:16">
      <c r="B14" s="70" t="s">
        <v>311</v>
      </c>
      <c r="C14" s="72" t="s">
        <v>33</v>
      </c>
      <c r="G14" s="49" t="s">
        <v>447</v>
      </c>
      <c r="J14" s="435"/>
      <c r="K14" s="435"/>
      <c r="L14" s="8" t="s">
        <v>327</v>
      </c>
      <c r="O14" s="10" t="s">
        <v>186</v>
      </c>
    </row>
    <row r="15" spans="2:16">
      <c r="B15" s="70" t="s">
        <v>312</v>
      </c>
      <c r="C15" s="72" t="s">
        <v>33</v>
      </c>
      <c r="G15" s="50"/>
      <c r="J15" s="435"/>
      <c r="K15" s="435"/>
      <c r="L15" s="8" t="s">
        <v>357</v>
      </c>
      <c r="O15" s="11" t="s">
        <v>187</v>
      </c>
    </row>
    <row r="16" spans="2:16">
      <c r="B16" s="70" t="s">
        <v>314</v>
      </c>
      <c r="C16" s="72" t="s">
        <v>33</v>
      </c>
      <c r="G16" s="51" t="s">
        <v>351</v>
      </c>
      <c r="J16" s="435"/>
      <c r="K16" s="435"/>
      <c r="L16" s="8" t="s">
        <v>358</v>
      </c>
      <c r="O16" s="10" t="s">
        <v>293</v>
      </c>
    </row>
    <row r="17" spans="2:15">
      <c r="B17" s="70" t="s">
        <v>315</v>
      </c>
      <c r="C17" s="72" t="s">
        <v>33</v>
      </c>
      <c r="G17" s="52" t="s">
        <v>189</v>
      </c>
      <c r="J17" s="435"/>
      <c r="K17" s="435"/>
      <c r="L17" s="8" t="s">
        <v>328</v>
      </c>
    </row>
    <row r="18" spans="2:15">
      <c r="B18" s="70" t="s">
        <v>316</v>
      </c>
      <c r="C18" s="72" t="s">
        <v>33</v>
      </c>
      <c r="G18" s="53" t="s">
        <v>293</v>
      </c>
      <c r="L18" s="68"/>
      <c r="O18" s="77" t="s">
        <v>428</v>
      </c>
    </row>
    <row r="19" spans="2:15">
      <c r="B19" s="70" t="s">
        <v>317</v>
      </c>
      <c r="C19" s="72" t="s">
        <v>33</v>
      </c>
      <c r="G19" s="54"/>
      <c r="J19" s="435"/>
      <c r="L19" s="79" t="s">
        <v>395</v>
      </c>
      <c r="O19" s="8"/>
    </row>
    <row r="20" spans="2:15">
      <c r="B20" s="70" t="s">
        <v>318</v>
      </c>
      <c r="C20" s="72" t="s">
        <v>33</v>
      </c>
      <c r="E20" s="1166" t="s">
        <v>454</v>
      </c>
      <c r="F20" s="1168" t="s">
        <v>453</v>
      </c>
      <c r="G20" s="77" t="s">
        <v>419</v>
      </c>
      <c r="K20" s="435"/>
      <c r="L20" s="67" t="s">
        <v>329</v>
      </c>
      <c r="O20" s="8" t="s">
        <v>222</v>
      </c>
    </row>
    <row r="21" spans="2:15">
      <c r="B21" s="70" t="s">
        <v>319</v>
      </c>
      <c r="C21" s="72" t="s">
        <v>33</v>
      </c>
      <c r="E21" s="1166"/>
      <c r="F21" s="1168"/>
      <c r="G21" s="8"/>
      <c r="J21" s="435"/>
      <c r="K21" s="435"/>
      <c r="L21" s="8" t="s">
        <v>330</v>
      </c>
      <c r="O21" s="8" t="s">
        <v>223</v>
      </c>
    </row>
    <row r="22" spans="2:15">
      <c r="B22" s="70" t="s">
        <v>320</v>
      </c>
      <c r="C22" s="72" t="s">
        <v>33</v>
      </c>
      <c r="E22" s="1166"/>
      <c r="F22" s="1168"/>
      <c r="G22" s="8" t="s">
        <v>212</v>
      </c>
      <c r="J22" s="435"/>
      <c r="K22" s="435"/>
      <c r="L22" s="8" t="s">
        <v>331</v>
      </c>
    </row>
    <row r="23" spans="2:15">
      <c r="B23" s="70" t="s">
        <v>321</v>
      </c>
      <c r="C23" s="72" t="s">
        <v>33</v>
      </c>
      <c r="E23" s="1166"/>
      <c r="F23" s="1168"/>
      <c r="G23" s="8" t="s">
        <v>189</v>
      </c>
      <c r="J23" s="435"/>
      <c r="K23" s="435"/>
      <c r="L23" s="8" t="s">
        <v>332</v>
      </c>
      <c r="O23" s="47" t="s">
        <v>429</v>
      </c>
    </row>
    <row r="24" spans="2:15">
      <c r="B24" s="70" t="s">
        <v>322</v>
      </c>
      <c r="C24" s="72" t="s">
        <v>33</v>
      </c>
      <c r="E24" s="1166"/>
      <c r="F24" s="1168"/>
      <c r="G24" s="7" t="s">
        <v>230</v>
      </c>
      <c r="J24" s="435"/>
      <c r="K24" s="435"/>
      <c r="L24" s="8" t="s">
        <v>359</v>
      </c>
      <c r="O24" s="7"/>
    </row>
    <row r="25" spans="2:15">
      <c r="B25" s="70" t="s">
        <v>1</v>
      </c>
      <c r="C25" s="72" t="s">
        <v>33</v>
      </c>
      <c r="E25" s="1166"/>
      <c r="F25" s="9"/>
      <c r="G25" s="10" t="s">
        <v>293</v>
      </c>
      <c r="J25" s="435"/>
      <c r="L25" s="80" t="s">
        <v>396</v>
      </c>
      <c r="O25" s="7" t="s">
        <v>212</v>
      </c>
    </row>
    <row r="26" spans="2:15">
      <c r="B26" s="70" t="s">
        <v>2</v>
      </c>
      <c r="C26" s="72" t="s">
        <v>33</v>
      </c>
      <c r="G26" s="3"/>
      <c r="L26" s="74" t="s">
        <v>99</v>
      </c>
      <c r="O26" s="7" t="s">
        <v>189</v>
      </c>
    </row>
    <row r="27" spans="2:15">
      <c r="B27" s="70" t="s">
        <v>3</v>
      </c>
      <c r="C27" s="72" t="s">
        <v>33</v>
      </c>
      <c r="G27" s="56" t="s">
        <v>420</v>
      </c>
      <c r="J27" s="435"/>
      <c r="K27" s="435"/>
      <c r="L27" s="74" t="s">
        <v>333</v>
      </c>
      <c r="O27" s="7" t="s">
        <v>231</v>
      </c>
    </row>
    <row r="28" spans="2:15">
      <c r="B28" s="70" t="s">
        <v>5</v>
      </c>
      <c r="C28" s="72" t="s">
        <v>33</v>
      </c>
      <c r="G28" s="14"/>
      <c r="J28" s="435"/>
      <c r="K28" s="435"/>
      <c r="L28" s="74" t="s">
        <v>334</v>
      </c>
    </row>
    <row r="29" spans="2:15">
      <c r="B29" s="70" t="s">
        <v>6</v>
      </c>
      <c r="C29" s="72" t="s">
        <v>33</v>
      </c>
      <c r="G29" s="14" t="s">
        <v>278</v>
      </c>
      <c r="J29" s="435"/>
      <c r="K29" s="435"/>
      <c r="L29" s="74" t="s">
        <v>335</v>
      </c>
      <c r="O29" s="46" t="s">
        <v>430</v>
      </c>
    </row>
    <row r="30" spans="2:15">
      <c r="B30" s="70" t="s">
        <v>7</v>
      </c>
      <c r="C30" s="72" t="s">
        <v>33</v>
      </c>
      <c r="G30" s="15" t="s">
        <v>189</v>
      </c>
      <c r="J30" s="435"/>
      <c r="K30" s="435"/>
      <c r="L30" s="74" t="s">
        <v>98</v>
      </c>
      <c r="O30" s="11"/>
    </row>
    <row r="31" spans="2:15">
      <c r="B31" s="70" t="s">
        <v>8</v>
      </c>
      <c r="C31" s="72" t="s">
        <v>33</v>
      </c>
      <c r="G31" s="3"/>
      <c r="J31" s="435"/>
      <c r="K31" s="435"/>
      <c r="L31" s="74" t="s">
        <v>247</v>
      </c>
      <c r="O31" s="10" t="s">
        <v>229</v>
      </c>
    </row>
    <row r="32" spans="2:15">
      <c r="B32" s="70" t="s">
        <v>9</v>
      </c>
      <c r="C32" s="72" t="s">
        <v>33</v>
      </c>
      <c r="F32" s="1167" t="s">
        <v>439</v>
      </c>
      <c r="G32" s="77" t="s">
        <v>438</v>
      </c>
      <c r="J32" s="435"/>
      <c r="K32" s="435"/>
      <c r="L32" s="74" t="s">
        <v>482</v>
      </c>
      <c r="O32" s="10" t="s">
        <v>198</v>
      </c>
    </row>
    <row r="33" spans="2:15">
      <c r="B33" s="70" t="s">
        <v>10</v>
      </c>
      <c r="C33" s="72" t="s">
        <v>33</v>
      </c>
      <c r="F33" s="1167"/>
      <c r="G33" s="8"/>
      <c r="J33" s="435"/>
      <c r="K33" s="435"/>
      <c r="L33" s="74" t="s">
        <v>360</v>
      </c>
      <c r="O33" s="10" t="s">
        <v>199</v>
      </c>
    </row>
    <row r="34" spans="2:15">
      <c r="B34" s="70" t="s">
        <v>11</v>
      </c>
      <c r="C34" s="72" t="s">
        <v>33</v>
      </c>
      <c r="F34" s="1167"/>
      <c r="G34" s="8" t="s">
        <v>212</v>
      </c>
      <c r="J34" s="435"/>
      <c r="K34" s="435"/>
      <c r="L34" s="74" t="s">
        <v>483</v>
      </c>
      <c r="O34" s="7" t="s">
        <v>184</v>
      </c>
    </row>
    <row r="35" spans="2:15">
      <c r="B35" s="70" t="s">
        <v>12</v>
      </c>
      <c r="C35" s="72" t="s">
        <v>33</v>
      </c>
      <c r="F35" s="1167"/>
      <c r="G35" s="8" t="s">
        <v>238</v>
      </c>
      <c r="J35" s="435"/>
      <c r="K35" s="435"/>
      <c r="L35" s="74" t="s">
        <v>484</v>
      </c>
      <c r="O35" s="3"/>
    </row>
    <row r="36" spans="2:15">
      <c r="B36" s="70" t="s">
        <v>13</v>
      </c>
      <c r="C36" s="72" t="s">
        <v>33</v>
      </c>
      <c r="F36" s="1167"/>
      <c r="G36" s="19" t="s">
        <v>230</v>
      </c>
      <c r="L36" s="29"/>
      <c r="N36" s="1165" t="s">
        <v>433</v>
      </c>
      <c r="O36" s="77" t="s">
        <v>432</v>
      </c>
    </row>
    <row r="37" spans="2:15">
      <c r="B37" s="70" t="s">
        <v>14</v>
      </c>
      <c r="C37" s="72" t="s">
        <v>33</v>
      </c>
      <c r="F37" s="13"/>
      <c r="G37" s="3"/>
      <c r="J37" s="435"/>
      <c r="L37" s="79" t="s">
        <v>397</v>
      </c>
      <c r="N37" s="1165"/>
      <c r="O37" s="8"/>
    </row>
    <row r="38" spans="2:15">
      <c r="B38" s="70" t="s">
        <v>15</v>
      </c>
      <c r="C38" s="72" t="s">
        <v>33</v>
      </c>
      <c r="G38" s="47" t="s">
        <v>431</v>
      </c>
      <c r="K38" s="435"/>
      <c r="L38" s="67" t="s">
        <v>250</v>
      </c>
      <c r="N38" s="1165"/>
      <c r="O38" s="8" t="s">
        <v>272</v>
      </c>
    </row>
    <row r="39" spans="2:15">
      <c r="B39" s="70" t="s">
        <v>16</v>
      </c>
      <c r="C39" s="72" t="s">
        <v>33</v>
      </c>
      <c r="G39" s="19"/>
      <c r="L39" s="29"/>
      <c r="N39" s="1165"/>
      <c r="O39" s="8" t="s">
        <v>273</v>
      </c>
    </row>
    <row r="40" spans="2:15">
      <c r="B40" s="70" t="s">
        <v>17</v>
      </c>
      <c r="C40" s="72" t="s">
        <v>33</v>
      </c>
      <c r="G40" s="19" t="s">
        <v>212</v>
      </c>
      <c r="J40" s="435"/>
      <c r="L40" s="79" t="s">
        <v>398</v>
      </c>
      <c r="N40" s="1165"/>
      <c r="O40" s="7" t="s">
        <v>230</v>
      </c>
    </row>
    <row r="41" spans="2:15">
      <c r="B41" s="70" t="s">
        <v>18</v>
      </c>
      <c r="C41" s="72" t="s">
        <v>33</v>
      </c>
      <c r="G41" s="19" t="s">
        <v>189</v>
      </c>
      <c r="K41" s="435"/>
      <c r="L41" s="67" t="s">
        <v>336</v>
      </c>
      <c r="N41" s="1165"/>
      <c r="O41" s="27"/>
    </row>
    <row r="42" spans="2:15">
      <c r="B42" s="70" t="s">
        <v>21</v>
      </c>
      <c r="C42" s="72" t="s">
        <v>33</v>
      </c>
      <c r="G42" s="19" t="s">
        <v>293</v>
      </c>
      <c r="J42" s="435"/>
      <c r="K42" s="435"/>
      <c r="L42" s="8" t="s">
        <v>361</v>
      </c>
    </row>
    <row r="43" spans="2:15">
      <c r="B43" s="70" t="s">
        <v>22</v>
      </c>
      <c r="C43" s="72" t="s">
        <v>33</v>
      </c>
      <c r="J43" s="435"/>
      <c r="K43" s="435"/>
      <c r="L43" s="8" t="s">
        <v>362</v>
      </c>
      <c r="O43" s="45" t="s">
        <v>434</v>
      </c>
    </row>
    <row r="44" spans="2:15" ht="12.75" customHeight="1">
      <c r="B44" s="70" t="s">
        <v>23</v>
      </c>
      <c r="C44" s="72" t="s">
        <v>33</v>
      </c>
      <c r="G44" s="78" t="s">
        <v>418</v>
      </c>
      <c r="J44" s="435"/>
      <c r="K44" s="435"/>
      <c r="L44" s="8" t="s">
        <v>337</v>
      </c>
      <c r="N44" s="267"/>
      <c r="O44" s="12"/>
    </row>
    <row r="45" spans="2:15">
      <c r="B45" s="70" t="s">
        <v>24</v>
      </c>
      <c r="C45" s="72" t="s">
        <v>33</v>
      </c>
      <c r="G45" s="16"/>
      <c r="L45" s="29"/>
      <c r="N45" s="267"/>
      <c r="O45" s="10" t="s">
        <v>663</v>
      </c>
    </row>
    <row r="46" spans="2:15">
      <c r="B46" s="70" t="s">
        <v>25</v>
      </c>
      <c r="C46" s="72" t="s">
        <v>33</v>
      </c>
      <c r="G46" s="17" t="s">
        <v>149</v>
      </c>
      <c r="J46" s="435"/>
      <c r="L46" s="79" t="s">
        <v>399</v>
      </c>
      <c r="N46" s="267"/>
      <c r="O46" s="10" t="s">
        <v>664</v>
      </c>
    </row>
    <row r="47" spans="2:15">
      <c r="B47" s="70" t="s">
        <v>26</v>
      </c>
      <c r="C47" s="72" t="s">
        <v>33</v>
      </c>
      <c r="G47" s="17" t="s">
        <v>150</v>
      </c>
      <c r="K47" s="435"/>
      <c r="L47" s="67" t="s">
        <v>363</v>
      </c>
      <c r="N47" s="267"/>
      <c r="O47" s="10" t="s">
        <v>227</v>
      </c>
    </row>
    <row r="48" spans="2:15">
      <c r="B48" s="70" t="s">
        <v>27</v>
      </c>
      <c r="C48" s="72" t="s">
        <v>33</v>
      </c>
      <c r="G48" s="17" t="s">
        <v>151</v>
      </c>
      <c r="J48" s="435"/>
      <c r="K48" s="435"/>
      <c r="L48" s="8" t="s">
        <v>381</v>
      </c>
      <c r="N48" s="267"/>
      <c r="O48" s="10" t="s">
        <v>410</v>
      </c>
    </row>
    <row r="49" spans="2:15">
      <c r="B49" s="70" t="s">
        <v>29</v>
      </c>
      <c r="C49" s="72" t="s">
        <v>33</v>
      </c>
      <c r="G49" s="18" t="s">
        <v>152</v>
      </c>
      <c r="J49" s="435"/>
      <c r="K49" s="435"/>
      <c r="L49" s="8" t="s">
        <v>364</v>
      </c>
      <c r="N49" s="267"/>
      <c r="O49" s="10" t="s">
        <v>411</v>
      </c>
    </row>
    <row r="50" spans="2:15">
      <c r="B50" s="70" t="s">
        <v>30</v>
      </c>
      <c r="C50" s="72" t="s">
        <v>33</v>
      </c>
      <c r="G50" s="18" t="s">
        <v>967</v>
      </c>
      <c r="J50" s="435"/>
      <c r="K50" s="435"/>
      <c r="L50" s="8" t="s">
        <v>365</v>
      </c>
      <c r="N50" s="267"/>
      <c r="O50" s="10" t="s">
        <v>412</v>
      </c>
    </row>
    <row r="51" spans="2:15">
      <c r="B51" s="70" t="s">
        <v>100</v>
      </c>
      <c r="C51" s="72" t="s">
        <v>33</v>
      </c>
      <c r="G51" s="55" t="s">
        <v>417</v>
      </c>
      <c r="J51" s="435"/>
      <c r="K51" s="435"/>
      <c r="L51" s="8" t="s">
        <v>366</v>
      </c>
      <c r="N51" s="267"/>
      <c r="O51" s="11" t="s">
        <v>413</v>
      </c>
    </row>
    <row r="52" spans="2:15">
      <c r="B52" s="70" t="s">
        <v>101</v>
      </c>
      <c r="C52" s="72" t="s">
        <v>33</v>
      </c>
      <c r="G52" s="10"/>
      <c r="J52" s="435"/>
      <c r="K52" s="435"/>
      <c r="L52" s="8" t="s">
        <v>338</v>
      </c>
      <c r="N52" s="267"/>
      <c r="O52" s="10" t="s">
        <v>228</v>
      </c>
    </row>
    <row r="53" spans="2:15">
      <c r="B53" s="70" t="s">
        <v>102</v>
      </c>
      <c r="C53" s="72" t="s">
        <v>33</v>
      </c>
      <c r="G53" s="10" t="s">
        <v>153</v>
      </c>
      <c r="J53" s="435"/>
      <c r="K53" s="435"/>
      <c r="L53" s="8" t="s">
        <v>466</v>
      </c>
      <c r="N53" s="267"/>
      <c r="O53" s="10" t="s">
        <v>271</v>
      </c>
    </row>
    <row r="54" spans="2:15">
      <c r="B54" s="70" t="s">
        <v>19</v>
      </c>
      <c r="C54" s="72" t="s">
        <v>19</v>
      </c>
      <c r="G54" s="10" t="s">
        <v>154</v>
      </c>
      <c r="K54" s="435"/>
      <c r="N54" s="267"/>
      <c r="O54" s="3"/>
    </row>
    <row r="55" spans="2:15">
      <c r="B55" s="70" t="s">
        <v>28</v>
      </c>
      <c r="C55" s="72" t="s">
        <v>28</v>
      </c>
      <c r="G55" s="10" t="s">
        <v>155</v>
      </c>
      <c r="J55" s="435"/>
      <c r="K55" s="435"/>
      <c r="L55" s="79" t="s">
        <v>400</v>
      </c>
      <c r="N55" s="267"/>
      <c r="O55" s="3"/>
    </row>
    <row r="56" spans="2:15">
      <c r="B56" s="70" t="s">
        <v>112</v>
      </c>
      <c r="C56" s="72" t="s">
        <v>47</v>
      </c>
      <c r="K56" s="435"/>
      <c r="L56" s="67" t="s">
        <v>339</v>
      </c>
      <c r="N56" s="267"/>
      <c r="O56" s="3"/>
    </row>
    <row r="57" spans="2:15">
      <c r="B57" s="70" t="s">
        <v>111</v>
      </c>
      <c r="C57" s="72" t="s">
        <v>75</v>
      </c>
      <c r="G57" s="48" t="s">
        <v>421</v>
      </c>
      <c r="J57" s="435"/>
      <c r="K57" s="435"/>
      <c r="L57" s="8" t="s">
        <v>340</v>
      </c>
      <c r="N57" s="267"/>
      <c r="O57" s="3"/>
    </row>
    <row r="58" spans="2:15">
      <c r="B58" s="70" t="s">
        <v>117</v>
      </c>
      <c r="C58" s="72" t="s">
        <v>80</v>
      </c>
      <c r="G58" s="20"/>
      <c r="J58" s="435"/>
      <c r="L58" s="8" t="s">
        <v>188</v>
      </c>
    </row>
    <row r="59" spans="2:15">
      <c r="B59" s="70" t="s">
        <v>120</v>
      </c>
      <c r="C59" s="72" t="s">
        <v>80</v>
      </c>
      <c r="G59" s="21">
        <v>0</v>
      </c>
      <c r="J59" s="435"/>
      <c r="L59" s="8" t="s">
        <v>341</v>
      </c>
      <c r="O59" s="77" t="s">
        <v>435</v>
      </c>
    </row>
    <row r="60" spans="2:15">
      <c r="B60" s="70" t="s">
        <v>130</v>
      </c>
      <c r="C60" s="72" t="s">
        <v>80</v>
      </c>
      <c r="G60" s="21">
        <v>0.05</v>
      </c>
      <c r="J60" s="435"/>
      <c r="K60" s="435"/>
      <c r="L60" s="8" t="s">
        <v>382</v>
      </c>
      <c r="O60" s="25"/>
    </row>
    <row r="61" spans="2:15">
      <c r="B61" s="70" t="s">
        <v>132</v>
      </c>
      <c r="C61" s="72" t="s">
        <v>80</v>
      </c>
      <c r="G61" s="21">
        <v>0.1</v>
      </c>
      <c r="J61" s="435"/>
      <c r="K61" s="435"/>
      <c r="L61" s="8" t="s">
        <v>367</v>
      </c>
      <c r="O61" s="28">
        <v>1</v>
      </c>
    </row>
    <row r="62" spans="2:15">
      <c r="B62" s="70" t="s">
        <v>135</v>
      </c>
      <c r="C62" s="72" t="s">
        <v>80</v>
      </c>
      <c r="G62" s="21">
        <v>0.15</v>
      </c>
      <c r="J62" s="435"/>
      <c r="K62" s="435"/>
      <c r="L62" s="8" t="s">
        <v>368</v>
      </c>
      <c r="O62" s="28">
        <v>2</v>
      </c>
    </row>
    <row r="63" spans="2:15">
      <c r="B63" s="70" t="s">
        <v>298</v>
      </c>
      <c r="C63" s="72" t="s">
        <v>298</v>
      </c>
      <c r="G63" s="21">
        <v>0.2</v>
      </c>
      <c r="J63" s="435"/>
      <c r="K63" s="435"/>
      <c r="L63" s="8" t="s">
        <v>369</v>
      </c>
      <c r="O63" s="28">
        <v>3</v>
      </c>
    </row>
    <row r="64" spans="2:15">
      <c r="B64" s="70" t="s">
        <v>113</v>
      </c>
      <c r="C64" s="72" t="s">
        <v>76</v>
      </c>
      <c r="G64" s="21">
        <v>0.25</v>
      </c>
      <c r="J64" s="435"/>
      <c r="K64" s="435"/>
      <c r="L64" s="8" t="s">
        <v>342</v>
      </c>
      <c r="O64" s="28">
        <v>4</v>
      </c>
    </row>
    <row r="65" spans="2:15">
      <c r="B65" s="70" t="s">
        <v>114</v>
      </c>
      <c r="C65" s="72" t="s">
        <v>77</v>
      </c>
      <c r="G65" s="21">
        <v>0.3</v>
      </c>
      <c r="J65" s="435"/>
      <c r="K65" s="435"/>
      <c r="L65" s="8" t="s">
        <v>343</v>
      </c>
      <c r="O65" s="28">
        <v>5</v>
      </c>
    </row>
    <row r="66" spans="2:15">
      <c r="B66" s="70" t="s">
        <v>116</v>
      </c>
      <c r="C66" s="72" t="s">
        <v>79</v>
      </c>
      <c r="G66" s="21">
        <v>0.35</v>
      </c>
      <c r="J66" s="435"/>
      <c r="K66" s="435"/>
      <c r="L66" s="8" t="s">
        <v>344</v>
      </c>
      <c r="O66" s="8" t="s">
        <v>230</v>
      </c>
    </row>
    <row r="67" spans="2:15">
      <c r="B67" s="70" t="s">
        <v>142</v>
      </c>
      <c r="C67" s="72" t="s">
        <v>49</v>
      </c>
      <c r="G67" s="21">
        <v>0.4</v>
      </c>
      <c r="J67" s="435"/>
      <c r="K67" s="435"/>
      <c r="L67" s="8" t="s">
        <v>345</v>
      </c>
      <c r="O67" s="8" t="s">
        <v>190</v>
      </c>
    </row>
    <row r="68" spans="2:15">
      <c r="B68" s="70" t="s">
        <v>115</v>
      </c>
      <c r="C68" s="72" t="s">
        <v>78</v>
      </c>
      <c r="G68" s="21">
        <v>0.45</v>
      </c>
      <c r="L68" s="29"/>
      <c r="O68" s="8" t="s">
        <v>191</v>
      </c>
    </row>
    <row r="69" spans="2:15">
      <c r="B69" s="70" t="s">
        <v>34</v>
      </c>
      <c r="C69" s="72" t="s">
        <v>300</v>
      </c>
      <c r="G69" s="21">
        <v>0.5</v>
      </c>
      <c r="J69" s="435"/>
      <c r="L69" s="79" t="s">
        <v>401</v>
      </c>
    </row>
    <row r="70" spans="2:15">
      <c r="B70" s="70" t="s">
        <v>35</v>
      </c>
      <c r="C70" s="72" t="s">
        <v>300</v>
      </c>
      <c r="G70" s="21">
        <v>0.55000000000000004</v>
      </c>
      <c r="K70" s="435"/>
      <c r="L70" s="67" t="s">
        <v>370</v>
      </c>
      <c r="O70" s="44" t="s">
        <v>436</v>
      </c>
    </row>
    <row r="71" spans="2:15">
      <c r="B71" s="70" t="s">
        <v>36</v>
      </c>
      <c r="C71" s="72" t="s">
        <v>300</v>
      </c>
      <c r="G71" s="21">
        <v>0.6</v>
      </c>
      <c r="J71" s="435"/>
      <c r="K71" s="435"/>
      <c r="L71" s="8" t="s">
        <v>346</v>
      </c>
      <c r="O71" s="5"/>
    </row>
    <row r="72" spans="2:15">
      <c r="B72" s="70" t="s">
        <v>37</v>
      </c>
      <c r="C72" s="72" t="s">
        <v>300</v>
      </c>
      <c r="G72" s="21">
        <v>0.65</v>
      </c>
      <c r="J72" s="435"/>
      <c r="K72" s="435"/>
      <c r="L72" s="8" t="s">
        <v>371</v>
      </c>
      <c r="O72" s="5" t="s">
        <v>243</v>
      </c>
    </row>
    <row r="73" spans="2:15">
      <c r="B73" s="70" t="s">
        <v>38</v>
      </c>
      <c r="C73" s="72" t="s">
        <v>300</v>
      </c>
      <c r="G73" s="21">
        <v>0.7</v>
      </c>
      <c r="J73" s="435"/>
      <c r="K73" s="435"/>
      <c r="L73" s="8" t="s">
        <v>372</v>
      </c>
      <c r="O73" s="5" t="s">
        <v>242</v>
      </c>
    </row>
    <row r="74" spans="2:15">
      <c r="B74" s="70" t="s">
        <v>40</v>
      </c>
      <c r="C74" s="72" t="s">
        <v>300</v>
      </c>
      <c r="G74" s="21">
        <v>0.75</v>
      </c>
      <c r="J74" s="435"/>
      <c r="K74" s="435"/>
      <c r="L74" s="8" t="s">
        <v>347</v>
      </c>
      <c r="O74" s="5" t="s">
        <v>244</v>
      </c>
    </row>
    <row r="75" spans="2:15">
      <c r="B75" s="70" t="s">
        <v>39</v>
      </c>
      <c r="C75" s="72" t="s">
        <v>300</v>
      </c>
      <c r="G75" s="22">
        <v>0.8</v>
      </c>
      <c r="J75" s="435"/>
      <c r="K75" s="435"/>
      <c r="L75" s="8" t="s">
        <v>348</v>
      </c>
      <c r="O75" s="5" t="s">
        <v>245</v>
      </c>
    </row>
    <row r="76" spans="2:15">
      <c r="B76" s="70" t="s">
        <v>41</v>
      </c>
      <c r="C76" s="72" t="s">
        <v>300</v>
      </c>
      <c r="G76" s="22">
        <v>0.85</v>
      </c>
      <c r="J76" s="435"/>
      <c r="K76" s="435"/>
      <c r="L76" s="8" t="s">
        <v>373</v>
      </c>
      <c r="O76" s="5" t="s">
        <v>406</v>
      </c>
    </row>
    <row r="77" spans="2:15">
      <c r="B77" s="70" t="s">
        <v>42</v>
      </c>
      <c r="C77" s="72" t="s">
        <v>300</v>
      </c>
      <c r="G77" s="22">
        <v>0.9</v>
      </c>
      <c r="J77" s="435"/>
      <c r="K77" s="435"/>
      <c r="L77" s="8" t="s">
        <v>349</v>
      </c>
      <c r="O77" s="5" t="s">
        <v>232</v>
      </c>
    </row>
    <row r="78" spans="2:15">
      <c r="B78" s="70" t="s">
        <v>43</v>
      </c>
      <c r="C78" s="72" t="s">
        <v>300</v>
      </c>
      <c r="G78" s="22">
        <v>0.95</v>
      </c>
      <c r="J78" s="435"/>
      <c r="K78" s="435"/>
      <c r="L78" s="8" t="s">
        <v>374</v>
      </c>
    </row>
    <row r="79" spans="2:15">
      <c r="B79" s="70" t="s">
        <v>44</v>
      </c>
      <c r="C79" s="72" t="s">
        <v>300</v>
      </c>
      <c r="G79" s="22">
        <v>1</v>
      </c>
      <c r="J79" s="435"/>
      <c r="K79" s="435"/>
      <c r="L79" s="8" t="s">
        <v>375</v>
      </c>
      <c r="O79" s="46" t="s">
        <v>437</v>
      </c>
    </row>
    <row r="80" spans="2:15">
      <c r="B80" s="70" t="s">
        <v>45</v>
      </c>
      <c r="C80" s="72" t="s">
        <v>300</v>
      </c>
      <c r="G80" s="23" t="s">
        <v>231</v>
      </c>
      <c r="J80" s="435"/>
      <c r="K80" s="435"/>
      <c r="L80" s="8" t="s">
        <v>376</v>
      </c>
      <c r="O80" s="11"/>
    </row>
    <row r="81" spans="2:15">
      <c r="B81" s="70" t="s">
        <v>46</v>
      </c>
      <c r="C81" s="72" t="s">
        <v>300</v>
      </c>
      <c r="L81" s="29"/>
      <c r="O81" s="10" t="s">
        <v>234</v>
      </c>
    </row>
    <row r="82" spans="2:15">
      <c r="B82" s="70" t="s">
        <v>119</v>
      </c>
      <c r="C82" s="72" t="s">
        <v>82</v>
      </c>
      <c r="G82" s="43" t="s">
        <v>422</v>
      </c>
      <c r="J82" s="435"/>
      <c r="L82" s="79" t="s">
        <v>402</v>
      </c>
      <c r="O82" s="10" t="s">
        <v>233</v>
      </c>
    </row>
    <row r="83" spans="2:15">
      <c r="B83" s="70" t="s">
        <v>121</v>
      </c>
      <c r="C83" s="72" t="s">
        <v>83</v>
      </c>
      <c r="G83" s="5"/>
      <c r="K83" s="435"/>
      <c r="L83" s="67" t="s">
        <v>197</v>
      </c>
      <c r="O83" s="10" t="s">
        <v>407</v>
      </c>
    </row>
    <row r="84" spans="2:15">
      <c r="B84" s="70" t="s">
        <v>122</v>
      </c>
      <c r="C84" s="72" t="s">
        <v>84</v>
      </c>
      <c r="G84" s="5" t="s">
        <v>210</v>
      </c>
      <c r="O84" s="10" t="s">
        <v>408</v>
      </c>
    </row>
    <row r="85" spans="2:15">
      <c r="B85" s="70" t="s">
        <v>307</v>
      </c>
      <c r="C85" s="72" t="s">
        <v>307</v>
      </c>
      <c r="G85" s="5" t="s">
        <v>211</v>
      </c>
      <c r="L85" s="76" t="s">
        <v>493</v>
      </c>
      <c r="O85" s="10" t="s">
        <v>465</v>
      </c>
    </row>
    <row r="86" spans="2:15">
      <c r="B86" s="70" t="s">
        <v>123</v>
      </c>
      <c r="C86" s="72" t="s">
        <v>85</v>
      </c>
      <c r="L86" s="425"/>
    </row>
    <row r="87" spans="2:15">
      <c r="B87" s="70" t="s">
        <v>124</v>
      </c>
      <c r="C87" s="72" t="s">
        <v>86</v>
      </c>
      <c r="G87" s="77" t="s">
        <v>423</v>
      </c>
      <c r="J87" s="89" t="s">
        <v>600</v>
      </c>
      <c r="L87" s="425" t="s">
        <v>486</v>
      </c>
      <c r="O87" s="77" t="s">
        <v>440</v>
      </c>
    </row>
    <row r="88" spans="2:15">
      <c r="B88" s="70" t="s">
        <v>131</v>
      </c>
      <c r="C88" s="72" t="s">
        <v>86</v>
      </c>
      <c r="G88" s="8"/>
      <c r="J88" s="87">
        <v>1</v>
      </c>
      <c r="L88" s="425" t="s">
        <v>598</v>
      </c>
      <c r="O88" s="8"/>
    </row>
    <row r="89" spans="2:15">
      <c r="B89" s="70" t="s">
        <v>310</v>
      </c>
      <c r="C89" s="72" t="s">
        <v>310</v>
      </c>
      <c r="G89" s="8" t="s">
        <v>157</v>
      </c>
      <c r="J89" s="87">
        <v>2</v>
      </c>
      <c r="L89" s="425" t="s">
        <v>599</v>
      </c>
      <c r="O89" s="8" t="s">
        <v>414</v>
      </c>
    </row>
    <row r="90" spans="2:15">
      <c r="B90" s="70" t="s">
        <v>125</v>
      </c>
      <c r="C90" s="72" t="s">
        <v>87</v>
      </c>
      <c r="G90" s="8" t="s">
        <v>276</v>
      </c>
      <c r="J90" s="87">
        <v>3</v>
      </c>
      <c r="L90" s="425" t="s">
        <v>487</v>
      </c>
      <c r="O90" s="8" t="s">
        <v>415</v>
      </c>
    </row>
    <row r="91" spans="2:15">
      <c r="B91" s="70" t="s">
        <v>126</v>
      </c>
      <c r="C91" s="72" t="s">
        <v>88</v>
      </c>
      <c r="G91" s="8" t="s">
        <v>409</v>
      </c>
      <c r="J91" s="87">
        <v>4</v>
      </c>
      <c r="L91" s="425" t="s">
        <v>824</v>
      </c>
      <c r="O91" s="8" t="s">
        <v>416</v>
      </c>
    </row>
    <row r="92" spans="2:15">
      <c r="B92" s="70" t="s">
        <v>127</v>
      </c>
      <c r="C92" s="72" t="s">
        <v>89</v>
      </c>
      <c r="G92" s="8" t="s">
        <v>277</v>
      </c>
      <c r="J92" s="87">
        <v>5</v>
      </c>
      <c r="L92" s="425" t="s">
        <v>488</v>
      </c>
    </row>
    <row r="93" spans="2:15">
      <c r="B93" s="70" t="s">
        <v>133</v>
      </c>
      <c r="C93" s="72" t="s">
        <v>91</v>
      </c>
      <c r="J93" s="88" t="s">
        <v>230</v>
      </c>
      <c r="L93" s="425" t="s">
        <v>293</v>
      </c>
      <c r="O93" s="44" t="s">
        <v>441</v>
      </c>
    </row>
    <row r="94" spans="2:15">
      <c r="B94" s="70" t="s">
        <v>118</v>
      </c>
      <c r="C94" s="72" t="s">
        <v>318</v>
      </c>
      <c r="G94" s="46" t="s">
        <v>424</v>
      </c>
      <c r="J94" s="88" t="s">
        <v>190</v>
      </c>
      <c r="O94" s="5"/>
    </row>
    <row r="95" spans="2:15">
      <c r="B95" s="70" t="s">
        <v>134</v>
      </c>
      <c r="C95" s="72" t="s">
        <v>92</v>
      </c>
      <c r="G95" s="10"/>
      <c r="L95" s="76" t="s">
        <v>975</v>
      </c>
      <c r="O95" s="5" t="s">
        <v>239</v>
      </c>
    </row>
    <row r="96" spans="2:15">
      <c r="B96" s="70" t="s">
        <v>136</v>
      </c>
      <c r="C96" s="72" t="s">
        <v>93</v>
      </c>
      <c r="G96" s="10" t="s">
        <v>467</v>
      </c>
      <c r="J96" s="90" t="s">
        <v>656</v>
      </c>
      <c r="L96" s="457"/>
      <c r="O96" s="5" t="s">
        <v>240</v>
      </c>
    </row>
    <row r="97" spans="2:19">
      <c r="B97" s="70" t="s">
        <v>0</v>
      </c>
      <c r="C97" s="72" t="s">
        <v>0</v>
      </c>
      <c r="G97" s="10" t="s">
        <v>403</v>
      </c>
      <c r="J97" s="91" t="s">
        <v>657</v>
      </c>
      <c r="L97" s="457" t="s">
        <v>998</v>
      </c>
      <c r="O97" s="5" t="s">
        <v>193</v>
      </c>
    </row>
    <row r="98" spans="2:19">
      <c r="B98" s="70" t="s">
        <v>4</v>
      </c>
      <c r="C98" s="72" t="s">
        <v>4</v>
      </c>
      <c r="G98" s="10" t="s">
        <v>404</v>
      </c>
      <c r="J98" s="92" t="s">
        <v>648</v>
      </c>
      <c r="L98" s="457" t="s">
        <v>996</v>
      </c>
    </row>
    <row r="99" spans="2:19">
      <c r="B99" s="70" t="s">
        <v>128</v>
      </c>
      <c r="C99" s="72" t="s">
        <v>90</v>
      </c>
      <c r="G99" s="10" t="s">
        <v>405</v>
      </c>
      <c r="J99" s="92" t="s">
        <v>649</v>
      </c>
      <c r="L99" s="457" t="s">
        <v>997</v>
      </c>
      <c r="O99" s="44" t="s">
        <v>971</v>
      </c>
    </row>
    <row r="100" spans="2:19">
      <c r="B100" s="70" t="s">
        <v>129</v>
      </c>
      <c r="C100" s="72" t="s">
        <v>5</v>
      </c>
      <c r="G100" s="10" t="s">
        <v>380</v>
      </c>
      <c r="J100" s="92" t="s">
        <v>654</v>
      </c>
      <c r="L100" s="29"/>
      <c r="O100" s="5"/>
    </row>
    <row r="101" spans="2:19">
      <c r="B101" s="70" t="s">
        <v>47</v>
      </c>
      <c r="C101" s="72" t="s">
        <v>48</v>
      </c>
      <c r="J101" s="92" t="s">
        <v>650</v>
      </c>
      <c r="O101" s="5" t="s">
        <v>972</v>
      </c>
    </row>
    <row r="102" spans="2:19">
      <c r="B102" s="70" t="s">
        <v>35</v>
      </c>
      <c r="C102" s="72" t="s">
        <v>48</v>
      </c>
      <c r="F102" s="29"/>
      <c r="G102" s="77" t="s">
        <v>953</v>
      </c>
      <c r="H102" s="29"/>
      <c r="I102" s="29"/>
      <c r="J102" s="456" t="s">
        <v>651</v>
      </c>
      <c r="K102" s="29"/>
      <c r="L102" s="29"/>
      <c r="M102" s="29"/>
      <c r="N102" s="29"/>
      <c r="O102" s="5" t="s">
        <v>973</v>
      </c>
    </row>
    <row r="103" spans="2:19">
      <c r="B103" s="70" t="s">
        <v>49</v>
      </c>
      <c r="C103" s="72" t="s">
        <v>48</v>
      </c>
      <c r="F103" s="29"/>
      <c r="G103" s="8"/>
      <c r="H103" s="29"/>
      <c r="I103" s="29"/>
      <c r="J103" s="456" t="s">
        <v>652</v>
      </c>
      <c r="K103" s="29"/>
      <c r="M103" s="29"/>
      <c r="N103" s="29"/>
      <c r="O103" s="5" t="s">
        <v>974</v>
      </c>
    </row>
    <row r="104" spans="2:19">
      <c r="B104" s="70" t="s">
        <v>52</v>
      </c>
      <c r="C104" s="72" t="s">
        <v>48</v>
      </c>
      <c r="F104" s="29"/>
      <c r="G104" s="8" t="s">
        <v>189</v>
      </c>
      <c r="H104" s="29"/>
      <c r="I104" s="29"/>
      <c r="J104" s="456" t="s">
        <v>653</v>
      </c>
      <c r="K104" s="29"/>
      <c r="L104" s="76" t="s">
        <v>995</v>
      </c>
      <c r="M104" s="29"/>
      <c r="N104" s="29"/>
      <c r="O104" s="29"/>
    </row>
    <row r="105" spans="2:19">
      <c r="B105" s="70" t="s">
        <v>53</v>
      </c>
      <c r="C105" s="72" t="s">
        <v>48</v>
      </c>
      <c r="F105" s="29"/>
      <c r="G105" s="8" t="s">
        <v>954</v>
      </c>
      <c r="H105" s="29"/>
      <c r="I105" s="29"/>
      <c r="J105" s="456" t="s">
        <v>655</v>
      </c>
      <c r="K105" s="29"/>
      <c r="L105" s="457"/>
      <c r="M105" s="29"/>
      <c r="N105" s="29"/>
      <c r="O105" s="76" t="s">
        <v>829</v>
      </c>
    </row>
    <row r="106" spans="2:19">
      <c r="B106" s="70" t="s">
        <v>50</v>
      </c>
      <c r="C106" s="72" t="s">
        <v>48</v>
      </c>
      <c r="F106" s="29"/>
      <c r="G106" s="8" t="s">
        <v>955</v>
      </c>
      <c r="H106" s="29"/>
      <c r="I106" s="29"/>
      <c r="J106" s="29"/>
      <c r="K106" s="29"/>
      <c r="L106" s="457" t="s">
        <v>998</v>
      </c>
      <c r="M106" s="29"/>
      <c r="N106" s="29"/>
      <c r="O106" s="425"/>
    </row>
    <row r="107" spans="2:19">
      <c r="B107" s="70" t="s">
        <v>301</v>
      </c>
      <c r="C107" s="72" t="s">
        <v>48</v>
      </c>
      <c r="F107" s="29"/>
      <c r="G107" s="29"/>
      <c r="H107" s="29"/>
      <c r="I107" s="29"/>
      <c r="K107" s="29"/>
      <c r="L107" s="457" t="s">
        <v>996</v>
      </c>
      <c r="M107" s="29"/>
      <c r="N107" s="29"/>
      <c r="O107" s="425" t="s">
        <v>830</v>
      </c>
      <c r="S107" s="29"/>
    </row>
    <row r="108" spans="2:19">
      <c r="B108" s="70" t="s">
        <v>51</v>
      </c>
      <c r="C108" s="72" t="s">
        <v>48</v>
      </c>
      <c r="F108" s="29"/>
      <c r="G108" s="29"/>
      <c r="H108" s="29"/>
      <c r="I108" s="29"/>
      <c r="J108" s="29"/>
      <c r="K108" s="29"/>
      <c r="L108" s="457" t="s">
        <v>997</v>
      </c>
      <c r="M108" s="29"/>
      <c r="N108" s="29"/>
      <c r="O108" s="425" t="s">
        <v>831</v>
      </c>
      <c r="S108" s="29"/>
    </row>
    <row r="109" spans="2:19">
      <c r="B109" s="70" t="s">
        <v>54</v>
      </c>
      <c r="C109" s="72" t="s">
        <v>48</v>
      </c>
      <c r="F109" s="29"/>
      <c r="G109" s="29"/>
      <c r="H109" s="29"/>
      <c r="I109" s="29"/>
      <c r="J109" s="29"/>
      <c r="K109" s="29"/>
      <c r="L109" s="457" t="s">
        <v>1010</v>
      </c>
      <c r="M109" s="29"/>
      <c r="N109" s="29"/>
      <c r="O109" s="425" t="s">
        <v>832</v>
      </c>
      <c r="S109" s="29"/>
    </row>
    <row r="110" spans="2:19">
      <c r="B110" s="70" t="s">
        <v>55</v>
      </c>
      <c r="C110" s="72" t="s">
        <v>48</v>
      </c>
      <c r="F110" s="29"/>
      <c r="G110" s="29"/>
      <c r="H110" s="29"/>
      <c r="I110" s="29"/>
      <c r="J110" s="29"/>
      <c r="K110" s="29"/>
      <c r="L110" s="457" t="s">
        <v>999</v>
      </c>
      <c r="M110" s="29"/>
      <c r="N110" s="29"/>
      <c r="O110" s="425" t="s">
        <v>293</v>
      </c>
    </row>
    <row r="111" spans="2:19">
      <c r="B111" s="70" t="s">
        <v>60</v>
      </c>
      <c r="C111" s="72" t="s">
        <v>48</v>
      </c>
      <c r="F111" s="29"/>
      <c r="G111" s="29"/>
      <c r="H111" s="29"/>
      <c r="I111" s="29"/>
      <c r="J111" s="29"/>
      <c r="K111" s="29"/>
      <c r="L111" s="457" t="s">
        <v>1000</v>
      </c>
      <c r="M111" s="29"/>
      <c r="N111" s="29"/>
      <c r="O111" s="29"/>
    </row>
    <row r="112" spans="2:19">
      <c r="B112" s="70" t="s">
        <v>57</v>
      </c>
      <c r="C112" s="72" t="s">
        <v>48</v>
      </c>
    </row>
    <row r="113" spans="2:15">
      <c r="B113" s="70" t="s">
        <v>56</v>
      </c>
      <c r="C113" s="72" t="s">
        <v>48</v>
      </c>
      <c r="G113" s="60" t="s">
        <v>459</v>
      </c>
      <c r="H113" s="27"/>
      <c r="I113" s="27"/>
      <c r="J113" s="27"/>
      <c r="K113" s="27"/>
      <c r="L113" s="27"/>
      <c r="O113" s="93" t="s">
        <v>661</v>
      </c>
    </row>
    <row r="114" spans="2:15">
      <c r="B114" s="70" t="s">
        <v>58</v>
      </c>
      <c r="C114" s="72" t="s">
        <v>48</v>
      </c>
      <c r="G114" s="75" t="s">
        <v>865</v>
      </c>
      <c r="H114" s="58"/>
      <c r="I114" s="58"/>
      <c r="J114" s="58"/>
      <c r="K114" s="58"/>
      <c r="L114" s="58"/>
      <c r="O114" s="94"/>
    </row>
    <row r="115" spans="2:15">
      <c r="B115" s="70" t="s">
        <v>59</v>
      </c>
      <c r="C115" s="72" t="s">
        <v>48</v>
      </c>
      <c r="G115" s="75" t="s">
        <v>984</v>
      </c>
      <c r="H115" s="58"/>
      <c r="I115" s="58"/>
      <c r="J115" s="58"/>
      <c r="K115" s="58"/>
      <c r="L115" s="58"/>
      <c r="O115" s="94" t="s">
        <v>442</v>
      </c>
    </row>
    <row r="116" spans="2:15">
      <c r="B116" s="70" t="s">
        <v>1</v>
      </c>
      <c r="C116" s="72" t="s">
        <v>48</v>
      </c>
      <c r="G116" s="75" t="s">
        <v>866</v>
      </c>
      <c r="H116" s="58"/>
      <c r="I116" s="58"/>
      <c r="J116" s="58"/>
      <c r="K116" s="58"/>
      <c r="L116" s="58"/>
      <c r="O116" s="94" t="s">
        <v>443</v>
      </c>
    </row>
    <row r="117" spans="2:15">
      <c r="B117" s="70" t="s">
        <v>3</v>
      </c>
      <c r="C117" s="72" t="s">
        <v>48</v>
      </c>
      <c r="G117" s="75" t="s">
        <v>867</v>
      </c>
      <c r="H117" s="58"/>
      <c r="I117" s="58"/>
      <c r="J117" s="58"/>
      <c r="K117" s="58"/>
      <c r="L117" s="58"/>
      <c r="O117" s="94" t="s">
        <v>444</v>
      </c>
    </row>
    <row r="118" spans="2:15">
      <c r="B118" s="70" t="s">
        <v>61</v>
      </c>
      <c r="C118" s="72" t="s">
        <v>48</v>
      </c>
      <c r="G118" s="58" t="s">
        <v>868</v>
      </c>
      <c r="H118" s="84"/>
      <c r="I118" s="84"/>
      <c r="J118" s="84"/>
      <c r="K118" s="84"/>
      <c r="L118" s="58"/>
    </row>
    <row r="119" spans="2:15">
      <c r="B119" s="70" t="s">
        <v>38</v>
      </c>
      <c r="C119" s="72" t="s">
        <v>48</v>
      </c>
      <c r="G119" s="61" t="s">
        <v>460</v>
      </c>
      <c r="H119" s="62"/>
      <c r="I119" s="62"/>
      <c r="J119" s="62"/>
      <c r="K119" s="62"/>
      <c r="L119" s="62"/>
      <c r="M119" s="62"/>
      <c r="N119" s="62"/>
      <c r="O119" s="62"/>
    </row>
    <row r="120" spans="2:15">
      <c r="B120" s="70" t="s">
        <v>62</v>
      </c>
      <c r="C120" s="72" t="s">
        <v>48</v>
      </c>
      <c r="G120" s="239" t="s">
        <v>869</v>
      </c>
      <c r="H120" s="26"/>
      <c r="I120" s="26"/>
      <c r="J120" s="26"/>
      <c r="K120" s="26"/>
      <c r="L120" s="26"/>
      <c r="M120" s="26"/>
      <c r="N120" s="26"/>
      <c r="O120" s="26"/>
    </row>
    <row r="121" spans="2:15">
      <c r="B121" s="70" t="s">
        <v>63</v>
      </c>
      <c r="C121" s="72" t="s">
        <v>48</v>
      </c>
      <c r="G121" s="239" t="s">
        <v>870</v>
      </c>
      <c r="H121" s="26"/>
      <c r="I121" s="26"/>
      <c r="J121" s="26"/>
      <c r="K121" s="26"/>
      <c r="L121" s="26"/>
      <c r="M121" s="26"/>
      <c r="N121" s="26"/>
      <c r="O121" s="26"/>
    </row>
    <row r="122" spans="2:15">
      <c r="B122" s="70" t="s">
        <v>65</v>
      </c>
      <c r="C122" s="72" t="s">
        <v>48</v>
      </c>
      <c r="G122" s="239" t="s">
        <v>934</v>
      </c>
      <c r="H122" s="26"/>
      <c r="I122" s="26"/>
      <c r="J122" s="26"/>
      <c r="K122" s="26"/>
      <c r="L122" s="26"/>
      <c r="M122" s="26"/>
      <c r="N122" s="26"/>
      <c r="O122" s="26"/>
    </row>
    <row r="123" spans="2:15">
      <c r="B123" s="70" t="s">
        <v>64</v>
      </c>
      <c r="C123" s="72" t="s">
        <v>48</v>
      </c>
      <c r="G123" s="239" t="s">
        <v>871</v>
      </c>
      <c r="H123" s="26"/>
      <c r="I123" s="26"/>
      <c r="J123" s="26"/>
      <c r="K123" s="26"/>
      <c r="L123" s="26"/>
      <c r="M123" s="26"/>
      <c r="N123" s="26"/>
      <c r="O123" s="26"/>
    </row>
    <row r="124" spans="2:15">
      <c r="B124" s="70" t="s">
        <v>67</v>
      </c>
      <c r="C124" s="72" t="s">
        <v>48</v>
      </c>
      <c r="G124" s="239" t="s">
        <v>872</v>
      </c>
      <c r="H124" s="26"/>
      <c r="I124" s="26"/>
      <c r="J124" s="26"/>
      <c r="K124" s="26"/>
      <c r="L124" s="26"/>
      <c r="M124" s="26"/>
      <c r="N124" s="26"/>
      <c r="O124" s="26"/>
    </row>
    <row r="125" spans="2:15">
      <c r="B125" s="70" t="s">
        <v>66</v>
      </c>
      <c r="C125" s="72" t="s">
        <v>48</v>
      </c>
    </row>
    <row r="126" spans="2:15">
      <c r="B126" s="70" t="s">
        <v>68</v>
      </c>
      <c r="C126" s="72" t="s">
        <v>48</v>
      </c>
      <c r="G126" s="63" t="s">
        <v>461</v>
      </c>
      <c r="H126" s="64"/>
      <c r="I126" s="64"/>
      <c r="J126" s="64"/>
      <c r="K126" s="64"/>
      <c r="L126" s="64"/>
      <c r="M126" s="64"/>
      <c r="N126" s="64"/>
      <c r="O126" s="64"/>
    </row>
    <row r="127" spans="2:15">
      <c r="B127" s="70" t="s">
        <v>69</v>
      </c>
      <c r="C127" s="72" t="s">
        <v>48</v>
      </c>
      <c r="G127" s="238" t="s">
        <v>873</v>
      </c>
      <c r="H127" s="25"/>
      <c r="I127" s="25"/>
      <c r="J127" s="25"/>
      <c r="K127" s="25"/>
      <c r="L127" s="25"/>
      <c r="M127" s="25"/>
      <c r="N127" s="25"/>
      <c r="O127" s="25"/>
    </row>
    <row r="128" spans="2:15">
      <c r="B128" s="70" t="s">
        <v>71</v>
      </c>
      <c r="C128" s="72" t="s">
        <v>48</v>
      </c>
      <c r="G128" s="238" t="s">
        <v>874</v>
      </c>
      <c r="H128" s="25"/>
      <c r="I128" s="25"/>
      <c r="J128" s="25"/>
      <c r="K128" s="25"/>
      <c r="L128" s="25"/>
      <c r="M128" s="25"/>
      <c r="N128" s="25"/>
      <c r="O128" s="25"/>
    </row>
    <row r="129" spans="2:15">
      <c r="B129" s="70" t="s">
        <v>70</v>
      </c>
      <c r="C129" s="72" t="s">
        <v>48</v>
      </c>
      <c r="G129" s="238" t="s">
        <v>875</v>
      </c>
      <c r="H129" s="25"/>
      <c r="I129" s="25"/>
      <c r="J129" s="25"/>
      <c r="K129" s="25"/>
      <c r="L129" s="25"/>
      <c r="M129" s="25"/>
      <c r="N129" s="25"/>
      <c r="O129" s="25"/>
    </row>
    <row r="130" spans="2:15">
      <c r="B130" s="70" t="s">
        <v>72</v>
      </c>
      <c r="C130" s="72" t="s">
        <v>48</v>
      </c>
      <c r="G130" s="238" t="s">
        <v>876</v>
      </c>
      <c r="H130" s="25"/>
      <c r="I130" s="25"/>
      <c r="J130" s="25"/>
      <c r="K130" s="25"/>
      <c r="L130" s="25"/>
      <c r="M130" s="25"/>
      <c r="N130" s="25"/>
      <c r="O130" s="25"/>
    </row>
    <row r="131" spans="2:15">
      <c r="B131" s="70" t="s">
        <v>73</v>
      </c>
      <c r="C131" s="72" t="s">
        <v>48</v>
      </c>
      <c r="G131" s="238" t="s">
        <v>877</v>
      </c>
      <c r="H131" s="25"/>
      <c r="I131" s="25"/>
      <c r="J131" s="25"/>
      <c r="K131" s="25"/>
      <c r="L131" s="25"/>
      <c r="M131" s="25"/>
      <c r="N131" s="25"/>
      <c r="O131" s="25"/>
    </row>
    <row r="132" spans="2:15">
      <c r="B132" s="70" t="s">
        <v>74</v>
      </c>
      <c r="C132" s="72" t="s">
        <v>48</v>
      </c>
    </row>
    <row r="133" spans="2:15">
      <c r="B133" s="70" t="s">
        <v>20</v>
      </c>
      <c r="C133" s="72" t="s">
        <v>20</v>
      </c>
      <c r="G133" s="45" t="s">
        <v>462</v>
      </c>
      <c r="H133" s="65"/>
      <c r="I133" s="65"/>
      <c r="J133" s="65"/>
      <c r="K133" s="65"/>
      <c r="L133" s="65"/>
      <c r="M133" s="65"/>
      <c r="N133" s="65"/>
      <c r="O133" s="65"/>
    </row>
    <row r="134" spans="2:15">
      <c r="B134" s="70" t="s">
        <v>138</v>
      </c>
      <c r="C134" s="72" t="s">
        <v>95</v>
      </c>
      <c r="G134" s="237" t="s">
        <v>863</v>
      </c>
      <c r="H134" s="9"/>
      <c r="I134" s="9"/>
      <c r="J134" s="9"/>
      <c r="K134" s="9"/>
      <c r="L134" s="9"/>
      <c r="M134" s="9"/>
      <c r="N134" s="9"/>
      <c r="O134" s="9"/>
    </row>
    <row r="135" spans="2:15">
      <c r="B135" s="70" t="s">
        <v>140</v>
      </c>
      <c r="C135" s="72" t="s">
        <v>97</v>
      </c>
      <c r="G135" s="237" t="s">
        <v>864</v>
      </c>
      <c r="H135" s="9"/>
      <c r="I135" s="9"/>
      <c r="J135" s="9"/>
      <c r="K135" s="9"/>
      <c r="L135" s="9"/>
      <c r="M135" s="9"/>
      <c r="N135" s="9"/>
      <c r="O135" s="9"/>
    </row>
    <row r="136" spans="2:15">
      <c r="B136" s="70" t="s">
        <v>139</v>
      </c>
      <c r="C136" s="72" t="s">
        <v>96</v>
      </c>
      <c r="G136" s="237" t="s">
        <v>938</v>
      </c>
      <c r="H136" s="9"/>
      <c r="I136" s="9"/>
      <c r="J136" s="9"/>
      <c r="K136" s="9"/>
      <c r="L136" s="9"/>
      <c r="M136" s="9"/>
      <c r="N136" s="9"/>
      <c r="O136" s="9"/>
    </row>
    <row r="137" spans="2:15">
      <c r="B137" s="70" t="s">
        <v>137</v>
      </c>
      <c r="C137" s="72" t="s">
        <v>94</v>
      </c>
      <c r="G137" s="237" t="s">
        <v>939</v>
      </c>
      <c r="H137" s="9"/>
      <c r="I137" s="9"/>
      <c r="J137" s="9"/>
      <c r="K137" s="9"/>
      <c r="L137" s="9"/>
      <c r="M137" s="9"/>
      <c r="N137" s="9"/>
      <c r="O137" s="9"/>
    </row>
    <row r="138" spans="2:15">
      <c r="B138" s="71" t="s">
        <v>141</v>
      </c>
      <c r="C138" s="73" t="s">
        <v>81</v>
      </c>
      <c r="G138" s="237" t="s">
        <v>940</v>
      </c>
      <c r="H138" s="9"/>
      <c r="I138" s="9"/>
      <c r="J138" s="9"/>
      <c r="K138" s="9"/>
      <c r="L138" s="9"/>
      <c r="M138" s="9"/>
      <c r="N138" s="9"/>
      <c r="O138" s="9"/>
    </row>
    <row r="140" spans="2:15">
      <c r="G140" s="414" t="s">
        <v>463</v>
      </c>
      <c r="H140" s="414"/>
      <c r="I140" s="414"/>
      <c r="J140" s="414"/>
      <c r="K140" s="414"/>
      <c r="L140" s="414"/>
      <c r="M140" s="27"/>
      <c r="N140" s="27"/>
      <c r="O140" s="27"/>
    </row>
    <row r="141" spans="2:15">
      <c r="G141" s="415" t="s">
        <v>882</v>
      </c>
      <c r="H141" s="30"/>
      <c r="I141" s="30"/>
      <c r="J141" s="30"/>
      <c r="K141" s="30"/>
      <c r="L141" s="30"/>
      <c r="M141" s="59"/>
      <c r="N141" s="59"/>
      <c r="O141" s="59"/>
    </row>
    <row r="142" spans="2:15">
      <c r="G142" s="415" t="s">
        <v>883</v>
      </c>
      <c r="H142" s="30"/>
      <c r="I142" s="30"/>
      <c r="J142" s="30"/>
      <c r="K142" s="30"/>
      <c r="L142" s="30"/>
      <c r="M142" s="59"/>
      <c r="N142" s="59"/>
      <c r="O142" s="59"/>
    </row>
    <row r="143" spans="2:15">
      <c r="G143" s="415" t="s">
        <v>941</v>
      </c>
      <c r="H143" s="30"/>
      <c r="I143" s="30"/>
      <c r="J143" s="30"/>
      <c r="K143" s="30"/>
      <c r="L143" s="30"/>
      <c r="M143" s="59"/>
      <c r="N143" s="59"/>
      <c r="O143" s="59"/>
    </row>
    <row r="144" spans="2:15">
      <c r="G144" s="415" t="s">
        <v>942</v>
      </c>
      <c r="H144" s="30"/>
      <c r="I144" s="30"/>
      <c r="J144" s="30"/>
      <c r="K144" s="30"/>
      <c r="L144" s="30"/>
      <c r="M144" s="59"/>
      <c r="N144" s="59"/>
      <c r="O144" s="59"/>
    </row>
    <row r="145" spans="7:52" ht="15.75">
      <c r="G145" s="415" t="s">
        <v>933</v>
      </c>
      <c r="H145" s="30"/>
      <c r="I145" s="30"/>
      <c r="J145" s="30"/>
      <c r="K145" s="30"/>
      <c r="L145" s="30"/>
      <c r="M145" s="59"/>
      <c r="N145" s="59"/>
      <c r="O145" s="59"/>
      <c r="Z145" s="397"/>
    </row>
    <row r="146" spans="7:52" ht="15.75">
      <c r="G146" s="29"/>
      <c r="H146" s="29"/>
      <c r="I146" s="29"/>
      <c r="J146" s="29"/>
      <c r="K146" s="29"/>
      <c r="L146" s="29"/>
      <c r="Z146" s="396"/>
    </row>
    <row r="147" spans="7:52">
      <c r="G147" s="60" t="s">
        <v>739</v>
      </c>
      <c r="J147" s="60" t="s">
        <v>754</v>
      </c>
      <c r="L147" s="60" t="s">
        <v>445</v>
      </c>
    </row>
    <row r="148" spans="7:52">
      <c r="G148" s="411"/>
      <c r="J148" s="412"/>
      <c r="L148" s="84"/>
    </row>
    <row r="149" spans="7:52">
      <c r="G149" s="411" t="s">
        <v>475</v>
      </c>
      <c r="J149" s="411" t="s">
        <v>189</v>
      </c>
      <c r="K149" s="413"/>
      <c r="L149" s="58" t="s">
        <v>779</v>
      </c>
    </row>
    <row r="150" spans="7:52">
      <c r="G150" s="411" t="s">
        <v>476</v>
      </c>
      <c r="J150" s="411" t="s">
        <v>223</v>
      </c>
      <c r="K150" s="413"/>
      <c r="L150" s="411" t="s">
        <v>951</v>
      </c>
    </row>
    <row r="151" spans="7:52">
      <c r="G151" s="411" t="s">
        <v>477</v>
      </c>
      <c r="J151" s="411" t="s">
        <v>222</v>
      </c>
      <c r="K151" s="413"/>
      <c r="L151" s="411" t="s">
        <v>952</v>
      </c>
    </row>
    <row r="152" spans="7:52">
      <c r="G152" s="411" t="s">
        <v>740</v>
      </c>
      <c r="K152" s="413"/>
      <c r="L152" s="411" t="s">
        <v>1012</v>
      </c>
    </row>
    <row r="153" spans="7:52">
      <c r="G153" s="411" t="s">
        <v>741</v>
      </c>
      <c r="J153" s="60" t="s">
        <v>962</v>
      </c>
      <c r="K153" s="413"/>
      <c r="L153" s="411" t="s">
        <v>948</v>
      </c>
    </row>
    <row r="154" spans="7:52">
      <c r="G154" s="411" t="s">
        <v>742</v>
      </c>
      <c r="J154" s="411"/>
      <c r="K154" s="413"/>
    </row>
    <row r="155" spans="7:52">
      <c r="G155" s="411" t="s">
        <v>743</v>
      </c>
      <c r="J155" s="411" t="s">
        <v>212</v>
      </c>
      <c r="K155" s="413"/>
      <c r="S155" s="116"/>
      <c r="T155" s="116"/>
      <c r="U155" s="116"/>
      <c r="V155" s="116"/>
      <c r="W155" s="116"/>
      <c r="X155" s="116"/>
      <c r="Y155" s="116"/>
      <c r="Z155" s="116"/>
      <c r="AA155" s="116"/>
      <c r="AB155" s="116"/>
      <c r="AC155" s="116"/>
      <c r="AD155" s="116"/>
      <c r="AE155" s="116"/>
      <c r="AF155" s="116"/>
      <c r="AG155" s="29"/>
      <c r="AH155" s="29"/>
      <c r="AI155" s="113"/>
      <c r="AJ155" s="29"/>
      <c r="AK155" s="113"/>
      <c r="AL155" s="113"/>
      <c r="AM155" s="113"/>
      <c r="AN155" s="113"/>
      <c r="AO155" s="113"/>
      <c r="AP155" s="113"/>
      <c r="AQ155" s="113"/>
      <c r="AR155" s="29"/>
      <c r="AS155" s="29"/>
      <c r="AT155" s="29"/>
      <c r="AU155" s="29"/>
      <c r="AV155" s="29"/>
      <c r="AW155" s="29"/>
      <c r="AX155" s="29"/>
      <c r="AY155" s="29"/>
      <c r="AZ155" s="117"/>
    </row>
    <row r="156" spans="7:52">
      <c r="G156" s="411" t="s">
        <v>293</v>
      </c>
      <c r="J156" s="411" t="s">
        <v>963</v>
      </c>
      <c r="L156" s="60" t="s">
        <v>947</v>
      </c>
      <c r="S156" s="317"/>
      <c r="T156" s="317"/>
      <c r="U156" s="317"/>
      <c r="V156" s="317"/>
      <c r="W156" s="317"/>
      <c r="X156" s="317"/>
      <c r="Y156" s="317"/>
      <c r="Z156" s="317"/>
      <c r="AA156" s="317"/>
      <c r="AB156" s="317"/>
      <c r="AC156" s="317"/>
      <c r="AD156" s="317"/>
      <c r="AE156" s="317"/>
      <c r="AF156" s="317"/>
      <c r="AG156" s="317"/>
      <c r="AH156" s="317"/>
      <c r="AI156" s="113"/>
      <c r="AJ156" s="29"/>
      <c r="AK156" s="29"/>
      <c r="AL156" s="29"/>
      <c r="AM156" s="29"/>
      <c r="AN156" s="29"/>
      <c r="AO156" s="29"/>
      <c r="AP156" s="29"/>
      <c r="AQ156" s="29"/>
      <c r="AR156" s="29"/>
      <c r="AS156" s="29"/>
      <c r="AT156" s="29"/>
      <c r="AU156" s="29"/>
      <c r="AV156" s="29"/>
      <c r="AW156" s="29"/>
      <c r="AX156" s="29"/>
      <c r="AY156" s="29"/>
      <c r="AZ156" s="29"/>
    </row>
    <row r="157" spans="7:52">
      <c r="J157" s="411" t="s">
        <v>964</v>
      </c>
      <c r="L157" s="58" t="s">
        <v>779</v>
      </c>
      <c r="S157" s="317"/>
      <c r="T157" s="317"/>
      <c r="U157" s="317"/>
      <c r="V157" s="317"/>
      <c r="W157" s="317"/>
      <c r="X157" s="317"/>
      <c r="Y157" s="317"/>
      <c r="Z157" s="317"/>
      <c r="AA157" s="317"/>
      <c r="AB157" s="317"/>
      <c r="AC157" s="317"/>
      <c r="AD157" s="317"/>
      <c r="AE157" s="317"/>
      <c r="AF157" s="317"/>
      <c r="AG157" s="317"/>
      <c r="AH157" s="317"/>
      <c r="AI157" s="113"/>
      <c r="AJ157" s="29"/>
      <c r="AK157" s="29"/>
      <c r="AL157" s="29"/>
      <c r="AM157" s="29"/>
      <c r="AN157" s="29"/>
      <c r="AO157" s="29"/>
      <c r="AP157" s="29"/>
      <c r="AQ157" s="29"/>
      <c r="AR157" s="29"/>
      <c r="AS157" s="29"/>
      <c r="AT157" s="29"/>
      <c r="AU157" s="29"/>
      <c r="AV157" s="29"/>
      <c r="AW157" s="29"/>
      <c r="AX157" s="29"/>
      <c r="AY157" s="29"/>
      <c r="AZ157" s="29"/>
    </row>
    <row r="158" spans="7:52">
      <c r="J158" s="411" t="s">
        <v>965</v>
      </c>
      <c r="L158" s="58" t="s">
        <v>951</v>
      </c>
      <c r="S158" s="318"/>
      <c r="T158" s="318"/>
      <c r="U158" s="318"/>
      <c r="V158" s="318"/>
      <c r="W158" s="318"/>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row>
    <row r="159" spans="7:52">
      <c r="J159" s="411" t="s">
        <v>966</v>
      </c>
      <c r="L159" s="58" t="s">
        <v>952</v>
      </c>
      <c r="S159" s="318"/>
      <c r="T159" s="318"/>
      <c r="U159" s="318"/>
      <c r="V159" s="318"/>
      <c r="W159" s="318"/>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row>
    <row r="160" spans="7:52">
      <c r="J160" s="411" t="s">
        <v>230</v>
      </c>
      <c r="L160" s="58" t="s">
        <v>1012</v>
      </c>
      <c r="S160" s="113"/>
      <c r="T160" s="113"/>
      <c r="U160" s="113"/>
      <c r="V160" s="113"/>
      <c r="W160" s="113"/>
      <c r="X160" s="113"/>
      <c r="Y160" s="113"/>
      <c r="Z160" s="113"/>
      <c r="AA160" s="113"/>
      <c r="AB160" s="113"/>
      <c r="AC160" s="113"/>
      <c r="AD160" s="113"/>
      <c r="AE160" s="113"/>
      <c r="AF160" s="113"/>
      <c r="AG160" s="113"/>
      <c r="AH160" s="113"/>
      <c r="AI160" s="113"/>
      <c r="AJ160" s="29"/>
      <c r="AK160" s="113"/>
      <c r="AL160" s="113"/>
      <c r="AM160" s="113"/>
      <c r="AN160" s="113"/>
      <c r="AO160" s="113"/>
      <c r="AP160" s="113"/>
      <c r="AQ160" s="113"/>
      <c r="AR160" s="113"/>
      <c r="AS160" s="113"/>
      <c r="AT160" s="315"/>
      <c r="AU160" s="315"/>
      <c r="AV160" s="315"/>
      <c r="AW160" s="315"/>
      <c r="AX160" s="315"/>
      <c r="AY160" s="315"/>
      <c r="AZ160" s="315"/>
    </row>
    <row r="161" spans="7:52">
      <c r="G161" s="60" t="s">
        <v>791</v>
      </c>
      <c r="L161" s="58" t="s">
        <v>948</v>
      </c>
      <c r="S161" s="113"/>
      <c r="T161" s="113"/>
      <c r="U161" s="113"/>
      <c r="V161" s="113"/>
      <c r="W161" s="113"/>
      <c r="X161" s="113"/>
      <c r="Y161" s="113"/>
      <c r="Z161" s="113"/>
      <c r="AA161" s="113"/>
      <c r="AB161" s="315"/>
      <c r="AC161" s="315"/>
      <c r="AD161" s="315"/>
      <c r="AE161" s="315"/>
      <c r="AF161" s="315"/>
      <c r="AG161" s="315"/>
      <c r="AH161" s="315"/>
      <c r="AI161" s="113"/>
      <c r="AJ161" s="29"/>
      <c r="AK161" s="113"/>
      <c r="AL161" s="113"/>
      <c r="AM161" s="113"/>
      <c r="AN161" s="113"/>
      <c r="AO161" s="113"/>
      <c r="AP161" s="113"/>
      <c r="AQ161" s="113"/>
      <c r="AR161" s="113"/>
      <c r="AS161" s="113"/>
      <c r="AT161" s="316"/>
      <c r="AU161" s="316"/>
      <c r="AV161" s="316"/>
      <c r="AW161" s="316"/>
      <c r="AX161" s="316"/>
      <c r="AY161" s="316"/>
      <c r="AZ161" s="316"/>
    </row>
    <row r="162" spans="7:52">
      <c r="G162" s="411"/>
      <c r="S162" s="113"/>
      <c r="T162" s="113"/>
      <c r="U162" s="113"/>
      <c r="V162" s="113"/>
      <c r="W162" s="113"/>
      <c r="X162" s="113"/>
      <c r="Y162" s="113"/>
      <c r="Z162" s="113"/>
      <c r="AA162" s="113"/>
      <c r="AB162" s="113"/>
      <c r="AC162" s="113"/>
      <c r="AD162" s="113"/>
      <c r="AE162" s="113"/>
      <c r="AF162" s="113"/>
      <c r="AG162" s="113"/>
      <c r="AH162" s="113"/>
      <c r="AI162" s="113"/>
      <c r="AJ162" s="29"/>
      <c r="AK162" s="113"/>
      <c r="AL162" s="113"/>
      <c r="AM162" s="113"/>
      <c r="AN162" s="113"/>
      <c r="AO162" s="113"/>
      <c r="AP162" s="113"/>
      <c r="AQ162" s="113"/>
      <c r="AR162" s="113"/>
      <c r="AS162" s="113"/>
      <c r="AT162" s="316"/>
      <c r="AU162" s="316"/>
      <c r="AV162" s="316"/>
      <c r="AW162" s="316"/>
      <c r="AX162" s="316"/>
      <c r="AY162" s="316"/>
      <c r="AZ162" s="316"/>
    </row>
    <row r="163" spans="7:52">
      <c r="G163" s="411" t="s">
        <v>792</v>
      </c>
      <c r="S163" s="113"/>
      <c r="T163" s="113"/>
      <c r="U163" s="113"/>
      <c r="V163" s="113"/>
      <c r="W163" s="113"/>
      <c r="X163" s="113"/>
      <c r="Y163" s="113"/>
      <c r="Z163" s="113"/>
      <c r="AA163" s="113"/>
      <c r="AB163" s="315"/>
      <c r="AC163" s="315"/>
      <c r="AD163" s="315"/>
      <c r="AE163" s="315"/>
      <c r="AF163" s="315"/>
      <c r="AG163" s="315"/>
      <c r="AH163" s="315"/>
      <c r="AI163" s="113"/>
      <c r="AJ163" s="29"/>
      <c r="AK163" s="113"/>
      <c r="AL163" s="113"/>
      <c r="AM163" s="113"/>
      <c r="AN163" s="113"/>
      <c r="AO163" s="113"/>
      <c r="AP163" s="113"/>
      <c r="AQ163" s="113"/>
      <c r="AR163" s="113"/>
      <c r="AS163" s="113"/>
      <c r="AT163" s="316"/>
      <c r="AU163" s="316"/>
      <c r="AV163" s="316"/>
      <c r="AW163" s="316"/>
      <c r="AX163" s="316"/>
      <c r="AY163" s="316"/>
      <c r="AZ163" s="316"/>
    </row>
    <row r="164" spans="7:52">
      <c r="G164" s="411" t="s">
        <v>793</v>
      </c>
      <c r="S164" s="113"/>
      <c r="T164" s="113"/>
      <c r="U164" s="113"/>
      <c r="V164" s="113"/>
      <c r="W164" s="113"/>
      <c r="X164" s="113"/>
      <c r="Y164" s="113"/>
      <c r="Z164" s="113"/>
      <c r="AA164" s="113"/>
      <c r="AB164" s="315"/>
      <c r="AC164" s="315"/>
      <c r="AD164" s="315"/>
      <c r="AE164" s="315"/>
      <c r="AF164" s="315"/>
      <c r="AG164" s="315"/>
      <c r="AH164" s="315"/>
      <c r="AI164" s="113"/>
      <c r="AJ164" s="29"/>
      <c r="AK164" s="113"/>
      <c r="AL164" s="113"/>
      <c r="AM164" s="113"/>
      <c r="AN164" s="113"/>
      <c r="AO164" s="113"/>
      <c r="AP164" s="113"/>
      <c r="AQ164" s="113"/>
      <c r="AR164" s="113"/>
      <c r="AS164" s="113"/>
      <c r="AT164" s="316"/>
      <c r="AU164" s="316"/>
      <c r="AV164" s="316"/>
      <c r="AW164" s="316"/>
      <c r="AX164" s="316"/>
      <c r="AY164" s="316"/>
      <c r="AZ164" s="316"/>
    </row>
    <row r="165" spans="7:52">
      <c r="G165" s="411" t="s">
        <v>189</v>
      </c>
      <c r="S165" s="113"/>
      <c r="T165" s="113"/>
      <c r="U165" s="113"/>
      <c r="V165" s="113"/>
      <c r="W165" s="113"/>
      <c r="X165" s="113"/>
      <c r="Y165" s="113"/>
      <c r="Z165" s="113"/>
      <c r="AA165" s="113"/>
      <c r="AB165" s="315"/>
      <c r="AC165" s="315"/>
      <c r="AD165" s="315"/>
      <c r="AE165" s="315"/>
      <c r="AF165" s="315"/>
      <c r="AG165" s="315"/>
      <c r="AH165" s="315"/>
      <c r="AI165" s="113"/>
      <c r="AJ165" s="29"/>
      <c r="AK165" s="113"/>
      <c r="AL165" s="113"/>
      <c r="AM165" s="113"/>
      <c r="AN165" s="113"/>
      <c r="AO165" s="113"/>
      <c r="AP165" s="113"/>
      <c r="AQ165" s="113"/>
      <c r="AR165" s="113"/>
      <c r="AS165" s="113"/>
      <c r="AT165" s="316"/>
      <c r="AU165" s="316"/>
      <c r="AV165" s="316"/>
      <c r="AW165" s="316"/>
      <c r="AX165" s="316"/>
      <c r="AY165" s="316"/>
      <c r="AZ165" s="316"/>
    </row>
    <row r="166" spans="7:52">
      <c r="G166" s="411" t="s">
        <v>293</v>
      </c>
      <c r="S166" s="113"/>
      <c r="T166" s="113"/>
      <c r="U166" s="113"/>
      <c r="V166" s="113"/>
      <c r="W166" s="113"/>
      <c r="X166" s="113"/>
      <c r="Y166" s="113"/>
      <c r="Z166" s="113"/>
      <c r="AA166" s="113"/>
      <c r="AB166" s="315"/>
      <c r="AC166" s="315"/>
      <c r="AD166" s="315"/>
      <c r="AE166" s="315"/>
      <c r="AF166" s="315"/>
      <c r="AG166" s="315"/>
      <c r="AH166" s="315"/>
      <c r="AI166" s="113"/>
      <c r="AJ166" s="29"/>
      <c r="AK166" s="113"/>
      <c r="AL166" s="113"/>
      <c r="AM166" s="113"/>
      <c r="AN166" s="113"/>
      <c r="AO166" s="113"/>
      <c r="AP166" s="113"/>
      <c r="AQ166" s="113"/>
      <c r="AR166" s="113"/>
      <c r="AS166" s="113"/>
      <c r="AT166" s="316"/>
      <c r="AU166" s="316"/>
      <c r="AV166" s="316"/>
      <c r="AW166" s="316"/>
      <c r="AX166" s="316"/>
      <c r="AY166" s="316"/>
      <c r="AZ166" s="316"/>
    </row>
    <row r="167" spans="7:52">
      <c r="S167" s="113"/>
      <c r="T167" s="113"/>
      <c r="U167" s="113"/>
      <c r="V167" s="113"/>
      <c r="W167" s="113"/>
      <c r="X167" s="113"/>
      <c r="Y167" s="113"/>
      <c r="Z167" s="113"/>
      <c r="AA167" s="113"/>
      <c r="AB167" s="315"/>
      <c r="AC167" s="315"/>
      <c r="AD167" s="315"/>
      <c r="AE167" s="315"/>
      <c r="AF167" s="315"/>
      <c r="AG167" s="315"/>
      <c r="AH167" s="315"/>
      <c r="AI167" s="113"/>
      <c r="AJ167" s="29"/>
      <c r="AK167" s="113"/>
      <c r="AL167" s="113"/>
      <c r="AM167" s="113"/>
      <c r="AN167" s="113"/>
      <c r="AO167" s="113"/>
      <c r="AP167" s="113"/>
      <c r="AQ167" s="113"/>
      <c r="AR167" s="113"/>
      <c r="AS167" s="113"/>
      <c r="AT167" s="316"/>
      <c r="AU167" s="316"/>
      <c r="AV167" s="316"/>
      <c r="AW167" s="316"/>
      <c r="AX167" s="316"/>
      <c r="AY167" s="316"/>
      <c r="AZ167" s="316"/>
    </row>
    <row r="168" spans="7:52">
      <c r="S168" s="113"/>
      <c r="T168" s="113"/>
      <c r="U168" s="113"/>
      <c r="V168" s="113"/>
      <c r="W168" s="113"/>
      <c r="X168" s="113"/>
      <c r="Y168" s="113"/>
      <c r="Z168" s="113"/>
      <c r="AA168" s="113"/>
      <c r="AB168" s="315"/>
      <c r="AC168" s="315"/>
      <c r="AD168" s="315"/>
      <c r="AE168" s="315"/>
      <c r="AF168" s="315"/>
      <c r="AG168" s="315"/>
      <c r="AH168" s="315"/>
      <c r="AI168" s="29"/>
      <c r="AJ168" s="29"/>
      <c r="AK168" s="113"/>
      <c r="AL168" s="113"/>
      <c r="AM168" s="113"/>
      <c r="AN168" s="113"/>
      <c r="AO168" s="113"/>
      <c r="AP168" s="113"/>
      <c r="AQ168" s="113"/>
      <c r="AR168" s="113"/>
      <c r="AS168" s="113"/>
      <c r="AT168" s="316"/>
      <c r="AU168" s="316"/>
      <c r="AV168" s="316"/>
      <c r="AW168" s="316"/>
      <c r="AX168" s="316"/>
      <c r="AY168" s="316"/>
      <c r="AZ168" s="316"/>
    </row>
    <row r="169" spans="7:52">
      <c r="S169" s="113"/>
      <c r="T169" s="113"/>
      <c r="U169" s="113"/>
      <c r="V169" s="113"/>
      <c r="W169" s="113"/>
      <c r="X169" s="113"/>
      <c r="Y169" s="113"/>
      <c r="Z169" s="113"/>
      <c r="AA169" s="113"/>
      <c r="AB169" s="315"/>
      <c r="AL169" s="113"/>
      <c r="AM169" s="113"/>
      <c r="AN169" s="113"/>
      <c r="AO169" s="113"/>
      <c r="AP169" s="113"/>
      <c r="AQ169" s="113"/>
      <c r="AR169" s="113"/>
      <c r="AS169" s="113"/>
      <c r="AT169" s="113"/>
      <c r="AU169" s="113"/>
      <c r="AV169" s="113"/>
      <c r="AW169" s="113"/>
      <c r="AX169" s="113"/>
      <c r="AY169" s="113"/>
      <c r="AZ169" s="113"/>
    </row>
    <row r="170" spans="7:52" ht="12.75" customHeight="1">
      <c r="S170" s="29"/>
      <c r="T170" s="29"/>
      <c r="U170" s="29"/>
      <c r="V170" s="29"/>
      <c r="W170" s="29"/>
      <c r="X170" s="29"/>
      <c r="Y170" s="29"/>
      <c r="Z170" s="29"/>
      <c r="AA170" s="29"/>
      <c r="AB170" s="29"/>
      <c r="AL170" s="29"/>
      <c r="AM170" s="29"/>
      <c r="AN170" s="29"/>
      <c r="AO170" s="29"/>
      <c r="AP170" s="29"/>
      <c r="AQ170" s="29"/>
      <c r="AR170" s="29"/>
      <c r="AS170" s="29"/>
      <c r="AT170" s="29"/>
      <c r="AU170" s="29"/>
      <c r="AV170" s="29"/>
      <c r="AW170" s="29"/>
      <c r="AX170" s="29"/>
      <c r="AY170" s="29"/>
      <c r="AZ170" s="29"/>
    </row>
    <row r="171" spans="7:52" ht="12.75" customHeight="1">
      <c r="S171" s="113"/>
      <c r="T171" s="113"/>
      <c r="AU171" s="440"/>
      <c r="AV171" s="29"/>
      <c r="AW171" s="29"/>
      <c r="AX171" s="29"/>
      <c r="AY171" s="29"/>
      <c r="AZ171" s="29"/>
    </row>
    <row r="172" spans="7:52" ht="12.75" customHeight="1">
      <c r="S172" s="113"/>
      <c r="T172" s="113"/>
      <c r="AU172" s="440"/>
      <c r="AV172" s="113"/>
      <c r="AW172" s="113"/>
      <c r="AX172" s="113"/>
      <c r="AY172" s="113"/>
      <c r="AZ172" s="113"/>
    </row>
    <row r="173" spans="7:52" ht="12.75" customHeight="1">
      <c r="S173" s="29"/>
      <c r="T173" s="29"/>
      <c r="AV173" s="29"/>
      <c r="AW173" s="29"/>
      <c r="AX173" s="29"/>
      <c r="AY173" s="29"/>
      <c r="AZ173" s="29"/>
    </row>
    <row r="174" spans="7:52" ht="12.75" customHeight="1">
      <c r="S174" s="29"/>
      <c r="T174" s="29"/>
      <c r="AV174" s="29"/>
      <c r="AW174" s="29"/>
      <c r="AX174" s="29"/>
      <c r="AY174" s="29"/>
      <c r="AZ174" s="29"/>
    </row>
    <row r="175" spans="7:52" ht="12.75" customHeight="1">
      <c r="S175" s="29"/>
      <c r="T175" s="29"/>
      <c r="AS175" s="29"/>
      <c r="AT175" s="29"/>
      <c r="AU175" s="29"/>
      <c r="AV175" s="29"/>
      <c r="AW175" s="29"/>
      <c r="AX175" s="29"/>
      <c r="AY175" s="29"/>
      <c r="AZ175" s="29"/>
    </row>
    <row r="176" spans="7:52" ht="14.25" customHeight="1">
      <c r="S176" s="672"/>
      <c r="T176" s="672"/>
      <c r="U176" s="441"/>
      <c r="V176" s="441"/>
      <c r="W176" s="441"/>
      <c r="X176" s="441"/>
      <c r="Y176" s="441"/>
      <c r="Z176" s="441"/>
      <c r="AA176" s="441"/>
      <c r="AB176" s="441"/>
      <c r="AC176" s="441"/>
      <c r="AD176" s="441"/>
      <c r="AE176" s="441"/>
      <c r="AF176" s="441"/>
      <c r="AG176" s="441"/>
      <c r="AH176" s="441"/>
      <c r="AI176" s="441"/>
      <c r="AJ176" s="441"/>
      <c r="AK176" s="441"/>
      <c r="AL176" s="441"/>
      <c r="AM176" s="441"/>
      <c r="AN176" s="441"/>
      <c r="AO176" s="441"/>
      <c r="AP176" s="441"/>
      <c r="AQ176" s="441"/>
      <c r="AR176" s="441"/>
      <c r="AS176" s="442"/>
      <c r="AT176" s="440"/>
      <c r="AU176" s="440"/>
      <c r="AV176" s="440"/>
      <c r="AW176" s="440"/>
      <c r="AX176" s="440"/>
      <c r="AY176" s="442"/>
    </row>
    <row r="177" spans="18:53" ht="14.25" customHeight="1">
      <c r="S177" s="672"/>
      <c r="T177" s="672"/>
      <c r="U177" s="441"/>
      <c r="V177" s="441"/>
      <c r="W177" s="441"/>
      <c r="X177" s="441"/>
      <c r="Y177" s="441"/>
      <c r="Z177" s="441"/>
      <c r="AA177" s="441"/>
      <c r="AB177" s="441"/>
      <c r="AC177" s="441"/>
      <c r="AD177" s="441"/>
      <c r="AE177" s="441"/>
      <c r="AF177" s="441"/>
      <c r="AG177" s="441"/>
      <c r="AH177" s="441"/>
      <c r="AI177" s="441"/>
      <c r="AJ177" s="441"/>
      <c r="AK177" s="441"/>
      <c r="AL177" s="441"/>
      <c r="AM177" s="441"/>
      <c r="AN177" s="441"/>
      <c r="AO177" s="441"/>
      <c r="AP177" s="441"/>
      <c r="AQ177" s="441"/>
      <c r="AR177" s="441"/>
      <c r="AS177" s="442"/>
      <c r="AT177" s="440"/>
      <c r="AU177" s="440"/>
      <c r="AV177" s="440"/>
      <c r="AW177" s="440"/>
      <c r="AX177" s="440"/>
      <c r="AY177" s="442"/>
    </row>
    <row r="178" spans="18:53" ht="14.25" customHeight="1">
      <c r="S178" s="672"/>
      <c r="T178" s="672"/>
      <c r="U178" s="441"/>
      <c r="V178" s="441"/>
      <c r="W178" s="441"/>
      <c r="X178" s="441"/>
      <c r="Y178" s="441"/>
      <c r="Z178" s="441"/>
      <c r="AA178" s="441"/>
      <c r="AB178" s="441"/>
      <c r="AC178" s="441"/>
      <c r="AD178" s="441"/>
      <c r="AE178" s="441"/>
      <c r="AF178" s="441"/>
      <c r="AG178" s="441"/>
      <c r="AH178" s="441"/>
      <c r="AI178" s="441"/>
      <c r="AJ178" s="441"/>
      <c r="AK178" s="441"/>
      <c r="AL178" s="441"/>
      <c r="AM178" s="441"/>
      <c r="AN178" s="441"/>
      <c r="AO178" s="441"/>
      <c r="AP178" s="441"/>
      <c r="AQ178" s="441"/>
      <c r="AR178" s="441"/>
      <c r="AS178" s="369"/>
    </row>
    <row r="179" spans="18:53" ht="12.75" customHeight="1"/>
    <row r="180" spans="18:53" ht="12.75" customHeight="1"/>
    <row r="181" spans="18:53" ht="12.75" customHeight="1"/>
    <row r="182" spans="18:53" ht="12.75" customHeight="1">
      <c r="R182" t="s">
        <v>494</v>
      </c>
    </row>
    <row r="183" spans="18:53">
      <c r="R183" t="s">
        <v>946</v>
      </c>
    </row>
    <row r="184" spans="18:53">
      <c r="R184" s="393"/>
      <c r="S184" s="393"/>
      <c r="T184" s="393"/>
      <c r="U184" s="393"/>
      <c r="V184" s="393"/>
      <c r="W184" s="393"/>
      <c r="X184" s="393"/>
      <c r="Y184" s="393"/>
      <c r="Z184" s="393"/>
      <c r="AA184" s="393"/>
      <c r="AB184" s="393"/>
      <c r="AC184" s="393"/>
      <c r="AD184" s="393"/>
      <c r="AE184" s="393"/>
      <c r="AF184" s="393"/>
      <c r="AG184" s="393"/>
      <c r="AH184" s="393"/>
      <c r="AI184" s="393"/>
      <c r="AJ184" s="393"/>
      <c r="AK184" s="393"/>
      <c r="AL184" s="393"/>
      <c r="AM184" s="393"/>
      <c r="AN184" s="393"/>
      <c r="AO184" s="393"/>
      <c r="AP184" s="393"/>
      <c r="AQ184" s="393"/>
      <c r="AR184" s="393"/>
      <c r="AS184" s="393"/>
      <c r="AT184" s="393"/>
      <c r="AU184" s="393"/>
      <c r="AV184" s="393"/>
      <c r="AW184" s="393"/>
      <c r="AX184" s="393"/>
      <c r="AY184" s="393"/>
      <c r="AZ184" s="393"/>
      <c r="BA184" s="393"/>
    </row>
    <row r="185" spans="18:53">
      <c r="R185" s="393"/>
      <c r="S185" s="116"/>
      <c r="T185" s="116"/>
      <c r="U185" s="116"/>
      <c r="V185" s="116"/>
      <c r="W185" s="116"/>
      <c r="X185" s="116"/>
      <c r="Y185" s="116"/>
      <c r="Z185" s="116"/>
      <c r="AA185" s="116"/>
      <c r="AB185" s="116"/>
      <c r="AC185" s="116"/>
      <c r="AD185" s="116"/>
      <c r="AE185" s="116"/>
      <c r="AF185" s="116"/>
      <c r="AG185" s="29"/>
      <c r="AH185" s="29"/>
      <c r="AI185" s="113"/>
      <c r="AJ185" s="29"/>
      <c r="AK185" s="113"/>
      <c r="AL185" s="113"/>
      <c r="AM185" s="113"/>
      <c r="AN185" s="113"/>
      <c r="AO185" s="113"/>
      <c r="AP185" s="113"/>
      <c r="AQ185" s="113"/>
      <c r="AR185" s="29"/>
      <c r="AS185" s="29"/>
      <c r="AT185" s="29"/>
      <c r="AU185" s="29"/>
      <c r="AV185" s="29"/>
      <c r="AW185" s="29"/>
      <c r="AX185" s="29"/>
      <c r="AY185" s="29"/>
      <c r="AZ185" s="117"/>
      <c r="BA185" s="393"/>
    </row>
    <row r="186" spans="18:53">
      <c r="R186" s="393"/>
      <c r="S186" s="317"/>
      <c r="T186" s="317"/>
      <c r="U186" s="317"/>
      <c r="V186" s="317"/>
      <c r="W186" s="317"/>
      <c r="X186" s="317"/>
      <c r="Y186" s="317"/>
      <c r="Z186" s="317"/>
      <c r="AA186" s="317"/>
      <c r="AB186" s="317"/>
      <c r="AC186" s="317"/>
      <c r="AD186" s="317"/>
      <c r="AE186" s="317"/>
      <c r="AF186" s="317"/>
      <c r="AG186" s="317"/>
      <c r="AH186" s="317"/>
      <c r="AI186" s="113"/>
      <c r="AJ186" s="29"/>
      <c r="AK186" s="29"/>
      <c r="AL186" s="29"/>
      <c r="AM186" s="29"/>
      <c r="AN186" s="29"/>
      <c r="AO186" s="29"/>
      <c r="AP186" s="29"/>
      <c r="AQ186" s="29"/>
      <c r="AR186" s="29"/>
      <c r="AS186" s="29"/>
      <c r="AT186" s="29"/>
      <c r="AU186" s="29"/>
      <c r="AV186" s="29"/>
      <c r="AW186" s="29"/>
      <c r="AX186" s="29"/>
      <c r="AY186" s="29"/>
      <c r="AZ186" s="29"/>
      <c r="BA186" s="393"/>
    </row>
    <row r="187" spans="18:53">
      <c r="R187" s="393"/>
      <c r="S187" s="317"/>
      <c r="T187" s="317"/>
      <c r="U187" s="317"/>
      <c r="V187" s="317"/>
      <c r="W187" s="317"/>
      <c r="X187" s="317"/>
      <c r="Y187" s="317"/>
      <c r="Z187" s="317"/>
      <c r="AA187" s="317"/>
      <c r="AB187" s="317"/>
      <c r="AC187" s="317"/>
      <c r="AD187" s="317"/>
      <c r="AE187" s="317"/>
      <c r="AF187" s="317"/>
      <c r="AG187" s="317"/>
      <c r="AH187" s="317"/>
      <c r="AI187" s="113"/>
      <c r="AJ187" s="29"/>
      <c r="AK187" s="29"/>
      <c r="AL187" s="29"/>
      <c r="AM187" s="29"/>
      <c r="AN187" s="29"/>
      <c r="AO187" s="29"/>
      <c r="AP187" s="29"/>
      <c r="AQ187" s="29"/>
      <c r="AR187" s="29"/>
      <c r="AS187" s="29"/>
      <c r="AT187" s="29"/>
      <c r="AU187" s="29"/>
      <c r="AV187" s="29"/>
      <c r="AW187" s="29"/>
      <c r="AX187" s="29"/>
      <c r="AY187" s="29"/>
      <c r="AZ187" s="29"/>
      <c r="BA187" s="393"/>
    </row>
    <row r="188" spans="18:53">
      <c r="R188" s="393"/>
      <c r="S188" s="318"/>
      <c r="T188" s="318"/>
      <c r="U188" s="318"/>
      <c r="V188" s="318"/>
      <c r="W188" s="318"/>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393"/>
    </row>
    <row r="189" spans="18:53">
      <c r="R189" s="393"/>
      <c r="S189" s="318"/>
      <c r="T189" s="318"/>
      <c r="U189" s="318"/>
      <c r="V189" s="318"/>
      <c r="W189" s="318"/>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393"/>
    </row>
    <row r="190" spans="18:53">
      <c r="R190" s="393"/>
      <c r="S190" s="113"/>
      <c r="T190" s="113"/>
      <c r="U190" s="113"/>
      <c r="V190" s="113"/>
      <c r="W190" s="113"/>
      <c r="X190" s="113"/>
      <c r="Y190" s="113"/>
      <c r="Z190" s="113"/>
      <c r="AA190" s="113"/>
      <c r="AB190" s="113"/>
      <c r="AC190" s="113"/>
      <c r="AD190" s="113"/>
      <c r="AE190" s="113"/>
      <c r="AF190" s="113"/>
      <c r="AG190" s="113"/>
      <c r="AH190" s="113"/>
      <c r="AI190" s="113"/>
      <c r="AJ190" s="29"/>
      <c r="AK190" s="113"/>
      <c r="AL190" s="113"/>
      <c r="AM190" s="113"/>
      <c r="AN190" s="113"/>
      <c r="AO190" s="113"/>
      <c r="AP190" s="113"/>
      <c r="AQ190" s="113"/>
      <c r="AR190" s="113"/>
      <c r="AS190" s="113"/>
      <c r="AT190" s="315"/>
      <c r="AU190" s="315"/>
      <c r="AV190" s="315"/>
      <c r="AW190" s="315"/>
      <c r="AX190" s="315"/>
      <c r="AY190" s="315"/>
      <c r="AZ190" s="315"/>
      <c r="BA190" s="393"/>
    </row>
    <row r="191" spans="18:53">
      <c r="R191" s="393"/>
      <c r="S191" s="113"/>
      <c r="T191" s="113"/>
      <c r="U191" s="113"/>
      <c r="V191" s="113"/>
      <c r="W191" s="113"/>
      <c r="X191" s="113"/>
      <c r="Y191" s="113"/>
      <c r="Z191" s="113"/>
      <c r="AA191" s="113"/>
      <c r="AB191" s="315"/>
      <c r="AC191" s="315"/>
      <c r="AD191" s="315"/>
      <c r="AE191" s="315"/>
      <c r="AF191" s="315"/>
      <c r="AG191" s="315"/>
      <c r="AH191" s="315"/>
      <c r="AI191" s="113"/>
      <c r="AJ191" s="29"/>
      <c r="AK191" s="113"/>
      <c r="AL191" s="113"/>
      <c r="AM191" s="113"/>
      <c r="AN191" s="113"/>
      <c r="AO191" s="113"/>
      <c r="AP191" s="113"/>
      <c r="AQ191" s="113"/>
      <c r="AR191" s="113"/>
      <c r="AS191" s="113"/>
      <c r="AT191" s="316"/>
      <c r="AU191" s="316"/>
      <c r="AV191" s="316"/>
      <c r="AW191" s="316"/>
      <c r="AX191" s="316"/>
      <c r="AY191" s="316"/>
      <c r="AZ191" s="316"/>
      <c r="BA191" s="393"/>
    </row>
    <row r="192" spans="18:53">
      <c r="R192" s="393"/>
      <c r="S192" s="113"/>
      <c r="T192" s="113"/>
      <c r="U192" s="113"/>
      <c r="V192" s="113"/>
      <c r="W192" s="113"/>
      <c r="X192" s="113"/>
      <c r="Y192" s="113"/>
      <c r="Z192" s="113"/>
      <c r="AA192" s="113"/>
      <c r="AB192" s="113"/>
      <c r="AC192" s="113"/>
      <c r="AD192" s="113"/>
      <c r="AE192" s="113"/>
      <c r="AF192" s="113"/>
      <c r="AG192" s="113"/>
      <c r="AH192" s="113"/>
      <c r="AI192" s="113"/>
      <c r="AJ192" s="29"/>
      <c r="AK192" s="113"/>
      <c r="AL192" s="113"/>
      <c r="AM192" s="113"/>
      <c r="AN192" s="113"/>
      <c r="AO192" s="113"/>
      <c r="AP192" s="113"/>
      <c r="AQ192" s="113"/>
      <c r="AR192" s="113"/>
      <c r="AS192" s="113"/>
      <c r="AT192" s="316"/>
      <c r="AU192" s="316"/>
      <c r="AV192" s="316"/>
      <c r="AW192" s="316"/>
      <c r="AX192" s="316"/>
      <c r="AY192" s="316"/>
      <c r="AZ192" s="316"/>
      <c r="BA192" s="393"/>
    </row>
    <row r="193" spans="12:53">
      <c r="R193" s="393"/>
      <c r="S193" s="113"/>
      <c r="T193" s="113"/>
      <c r="U193" s="113"/>
      <c r="V193" s="113"/>
      <c r="W193" s="113"/>
      <c r="X193" s="113"/>
      <c r="Y193" s="113"/>
      <c r="Z193" s="113"/>
      <c r="AA193" s="113"/>
      <c r="AB193" s="315"/>
      <c r="AC193" s="315"/>
      <c r="AD193" s="315"/>
      <c r="AE193" s="315"/>
      <c r="AF193" s="315"/>
      <c r="AG193" s="315"/>
      <c r="AH193" s="315"/>
      <c r="AI193" s="113"/>
      <c r="AJ193" s="29"/>
      <c r="AK193" s="113"/>
      <c r="AL193" s="113"/>
      <c r="AM193" s="113"/>
      <c r="AN193" s="113"/>
      <c r="AO193" s="113"/>
      <c r="AP193" s="113"/>
      <c r="AQ193" s="113"/>
      <c r="AR193" s="113"/>
      <c r="AS193" s="113"/>
      <c r="AT193" s="316"/>
      <c r="AU193" s="316"/>
      <c r="AV193" s="316"/>
      <c r="AW193" s="316"/>
      <c r="AX193" s="316"/>
      <c r="AY193" s="316"/>
      <c r="AZ193" s="316"/>
      <c r="BA193" s="393"/>
    </row>
    <row r="194" spans="12:53">
      <c r="R194" s="393"/>
      <c r="S194" s="113"/>
      <c r="T194" s="113"/>
      <c r="U194" s="113"/>
      <c r="V194" s="113"/>
      <c r="W194" s="113"/>
      <c r="X194" s="113"/>
      <c r="Y194" s="113"/>
      <c r="Z194" s="113"/>
      <c r="AA194" s="113"/>
      <c r="AB194" s="315"/>
      <c r="AC194" s="315"/>
      <c r="AD194" s="315"/>
      <c r="AE194" s="315"/>
      <c r="AF194" s="315"/>
      <c r="AG194" s="315"/>
      <c r="AH194" s="315"/>
      <c r="AI194" s="113"/>
      <c r="AJ194" s="29"/>
      <c r="AK194" s="113"/>
      <c r="AL194" s="113"/>
      <c r="AM194" s="113"/>
      <c r="AN194" s="113"/>
      <c r="AO194" s="113"/>
      <c r="AP194" s="113"/>
      <c r="AQ194" s="113"/>
      <c r="AR194" s="113"/>
      <c r="AS194" s="113"/>
      <c r="AT194" s="316"/>
      <c r="AU194" s="316"/>
      <c r="AV194" s="316"/>
      <c r="AW194" s="316"/>
      <c r="AX194" s="316"/>
      <c r="AY194" s="316"/>
      <c r="AZ194" s="316"/>
      <c r="BA194" s="393"/>
    </row>
    <row r="195" spans="12:53">
      <c r="R195" s="393"/>
      <c r="S195" s="113"/>
      <c r="T195" s="113"/>
      <c r="U195" s="113"/>
      <c r="V195" s="113"/>
      <c r="W195" s="113"/>
      <c r="X195" s="113"/>
      <c r="Y195" s="113"/>
      <c r="Z195" s="113"/>
      <c r="AA195" s="113"/>
      <c r="AB195" s="315"/>
      <c r="AC195" s="315"/>
      <c r="AD195" s="315"/>
      <c r="AE195" s="315"/>
      <c r="AF195" s="315"/>
      <c r="AG195" s="315"/>
      <c r="AH195" s="315"/>
      <c r="AI195" s="113"/>
      <c r="AJ195" s="29"/>
      <c r="AK195" s="113"/>
      <c r="AL195" s="113"/>
      <c r="AM195" s="113"/>
      <c r="AN195" s="113"/>
      <c r="AO195" s="113"/>
      <c r="AP195" s="113"/>
      <c r="AQ195" s="113"/>
      <c r="AR195" s="113"/>
      <c r="AS195" s="113"/>
      <c r="AT195" s="316"/>
      <c r="AU195" s="316"/>
      <c r="AV195" s="316"/>
      <c r="AW195" s="316"/>
      <c r="AX195" s="316"/>
      <c r="AY195" s="316"/>
      <c r="AZ195" s="316"/>
      <c r="BA195" s="393"/>
    </row>
    <row r="196" spans="12:53">
      <c r="R196" s="393"/>
      <c r="S196" s="113"/>
      <c r="T196" s="113"/>
      <c r="U196" s="113"/>
      <c r="V196" s="113"/>
      <c r="W196" s="113"/>
      <c r="X196" s="113"/>
      <c r="Y196" s="113"/>
      <c r="Z196" s="113"/>
      <c r="AA196" s="113"/>
      <c r="AB196" s="315"/>
      <c r="AC196" s="315"/>
      <c r="AD196" s="315"/>
      <c r="AE196" s="315"/>
      <c r="AF196" s="315"/>
      <c r="AG196" s="315"/>
      <c r="AH196" s="315"/>
      <c r="AI196" s="113"/>
      <c r="AJ196" s="29"/>
      <c r="AK196" s="113"/>
      <c r="AL196" s="113"/>
      <c r="AM196" s="113"/>
      <c r="AN196" s="113"/>
      <c r="AO196" s="113"/>
      <c r="AP196" s="113"/>
      <c r="AQ196" s="113"/>
      <c r="AR196" s="113"/>
      <c r="AS196" s="113"/>
      <c r="AT196" s="316"/>
      <c r="AU196" s="316"/>
      <c r="AV196" s="316"/>
      <c r="AW196" s="316"/>
      <c r="AX196" s="316"/>
      <c r="AY196" s="316"/>
      <c r="AZ196" s="316"/>
      <c r="BA196" s="393"/>
    </row>
    <row r="197" spans="12:53">
      <c r="R197" s="393"/>
      <c r="S197" s="113"/>
      <c r="T197" s="113"/>
      <c r="U197" s="113"/>
      <c r="V197" s="113"/>
      <c r="W197" s="113"/>
      <c r="X197" s="113"/>
      <c r="Y197" s="113"/>
      <c r="Z197" s="113"/>
      <c r="AA197" s="113"/>
      <c r="AB197" s="315"/>
      <c r="AC197" s="315"/>
      <c r="AD197" s="315"/>
      <c r="AE197" s="315"/>
      <c r="AF197" s="315"/>
      <c r="AG197" s="315"/>
      <c r="AH197" s="315"/>
      <c r="AI197" s="113"/>
      <c r="AJ197" s="29"/>
      <c r="AK197" s="113"/>
      <c r="AL197" s="113"/>
      <c r="AM197" s="113"/>
      <c r="AN197" s="113"/>
      <c r="AO197" s="113"/>
      <c r="AP197" s="113"/>
      <c r="AQ197" s="113"/>
      <c r="AR197" s="113"/>
      <c r="AS197" s="113"/>
      <c r="AT197" s="316"/>
      <c r="AU197" s="316"/>
      <c r="AV197" s="316"/>
      <c r="AW197" s="316"/>
      <c r="AX197" s="316"/>
      <c r="AY197" s="316"/>
      <c r="AZ197" s="316"/>
      <c r="BA197" s="393"/>
    </row>
    <row r="198" spans="12:53">
      <c r="R198" s="393"/>
      <c r="S198" s="113"/>
      <c r="T198" s="113"/>
      <c r="U198" s="113"/>
      <c r="V198" s="113"/>
      <c r="W198" s="113"/>
      <c r="X198" s="113"/>
      <c r="Y198" s="113"/>
      <c r="Z198" s="113"/>
      <c r="AA198" s="113"/>
      <c r="AB198" s="315"/>
      <c r="AC198" s="315"/>
      <c r="AD198" s="315"/>
      <c r="AE198" s="315"/>
      <c r="AF198" s="315"/>
      <c r="AG198" s="315"/>
      <c r="AH198" s="315"/>
      <c r="AI198" s="29"/>
      <c r="AJ198" s="29"/>
      <c r="AK198" s="113"/>
      <c r="AL198" s="113"/>
      <c r="AM198" s="113"/>
      <c r="AN198" s="113"/>
      <c r="AO198" s="113"/>
      <c r="AP198" s="113"/>
      <c r="AQ198" s="113"/>
      <c r="AR198" s="113"/>
      <c r="AS198" s="113"/>
      <c r="AT198" s="316"/>
      <c r="AU198" s="316"/>
      <c r="AV198" s="316"/>
      <c r="AW198" s="316"/>
      <c r="AX198" s="316"/>
      <c r="AY198" s="316"/>
      <c r="AZ198" s="316"/>
      <c r="BA198" s="393"/>
    </row>
    <row r="199" spans="12:53">
      <c r="R199" s="393"/>
      <c r="S199" s="113"/>
      <c r="T199" s="113"/>
      <c r="U199" s="113"/>
      <c r="V199" s="113"/>
      <c r="W199" s="113"/>
      <c r="X199" s="113"/>
      <c r="Y199" s="113"/>
      <c r="Z199" s="113"/>
      <c r="AA199" s="113"/>
      <c r="AB199" s="315"/>
      <c r="AC199" s="315"/>
      <c r="AD199" s="315"/>
      <c r="AE199" s="315"/>
      <c r="AF199" s="315"/>
      <c r="AG199" s="315"/>
      <c r="AH199" s="315"/>
      <c r="AI199" s="29"/>
      <c r="AJ199" s="29"/>
      <c r="AK199" s="113"/>
      <c r="AL199" s="113"/>
      <c r="AM199" s="113"/>
      <c r="AN199" s="113"/>
      <c r="AO199" s="113"/>
      <c r="AP199" s="113"/>
      <c r="AQ199" s="113"/>
      <c r="AR199" s="113"/>
      <c r="AS199" s="113"/>
      <c r="AT199" s="113"/>
      <c r="AU199" s="113"/>
      <c r="AV199" s="113"/>
      <c r="AW199" s="113"/>
      <c r="AX199" s="113"/>
      <c r="AY199" s="113"/>
      <c r="AZ199" s="113"/>
      <c r="BA199" s="393"/>
    </row>
    <row r="200" spans="12:53">
      <c r="R200" s="393"/>
      <c r="S200" s="29"/>
      <c r="T200" s="29"/>
      <c r="U200" s="29"/>
      <c r="V200" s="29"/>
      <c r="W200" s="29"/>
      <c r="X200" s="29"/>
      <c r="Y200" s="29"/>
      <c r="Z200" s="29"/>
      <c r="AA200" s="29"/>
      <c r="AB200" s="29"/>
      <c r="AC200" s="29"/>
      <c r="AD200" s="29"/>
      <c r="AE200" s="29"/>
      <c r="AF200" s="29"/>
      <c r="AG200" s="315"/>
      <c r="AH200" s="315"/>
      <c r="AI200" s="29"/>
      <c r="AJ200" s="29"/>
      <c r="AK200" s="29"/>
      <c r="AL200" s="29"/>
      <c r="AM200" s="29"/>
      <c r="AN200" s="29"/>
      <c r="AO200" s="29"/>
      <c r="AP200" s="29"/>
      <c r="AQ200" s="29"/>
      <c r="AR200" s="29"/>
      <c r="AS200" s="29"/>
      <c r="AT200" s="29"/>
      <c r="AU200" s="29"/>
      <c r="AV200" s="29"/>
      <c r="AW200" s="29"/>
      <c r="AX200" s="29"/>
      <c r="AY200" s="29"/>
      <c r="AZ200" s="29"/>
      <c r="BA200" s="393"/>
    </row>
    <row r="201" spans="12:53">
      <c r="R201" s="393"/>
      <c r="S201" s="113"/>
      <c r="AQ201" s="29"/>
      <c r="AR201" s="29"/>
      <c r="AT201" s="29"/>
      <c r="AU201" s="29"/>
      <c r="AV201" s="29"/>
      <c r="AW201" s="29"/>
      <c r="AX201" s="29"/>
      <c r="AY201" s="29"/>
      <c r="AZ201" s="29"/>
      <c r="BA201" s="393"/>
    </row>
    <row r="202" spans="12:53">
      <c r="R202" s="393"/>
      <c r="S202" s="113"/>
      <c r="AY202" s="113"/>
      <c r="AZ202" s="113"/>
      <c r="BA202" s="393"/>
    </row>
    <row r="203" spans="12:53">
      <c r="R203" s="393"/>
      <c r="S203" s="29"/>
      <c r="AY203" s="29"/>
      <c r="AZ203" s="29"/>
      <c r="BA203" s="393"/>
    </row>
    <row r="204" spans="12:53">
      <c r="L204" s="426"/>
      <c r="R204" s="393"/>
      <c r="S204" s="29"/>
      <c r="T204" s="29"/>
      <c r="U204" s="29"/>
      <c r="V204" s="29"/>
      <c r="AY204" s="29"/>
      <c r="AZ204" s="29"/>
      <c r="BA204" s="393"/>
    </row>
    <row r="205" spans="12:53">
      <c r="R205" s="393"/>
      <c r="S205" s="29"/>
      <c r="T205" s="29"/>
      <c r="U205" s="29"/>
      <c r="V205" s="29"/>
      <c r="AR205" s="29"/>
      <c r="AS205" s="29"/>
      <c r="AT205" s="29"/>
      <c r="AU205" s="29"/>
      <c r="AV205" s="29"/>
      <c r="AW205" s="29"/>
      <c r="AX205" s="29"/>
      <c r="AY205" s="29"/>
      <c r="AZ205" s="29"/>
      <c r="BA205" s="393"/>
    </row>
    <row r="206" spans="12:53" ht="14.25" customHeight="1">
      <c r="R206" s="393"/>
      <c r="U206" s="672">
        <v>1</v>
      </c>
      <c r="V206" s="673"/>
      <c r="W206" s="502"/>
      <c r="X206" s="503"/>
      <c r="Y206" s="503"/>
      <c r="Z206" s="503"/>
      <c r="AA206" s="503"/>
      <c r="AB206" s="503"/>
      <c r="AC206" s="503"/>
      <c r="AD206" s="503"/>
      <c r="AE206" s="503"/>
      <c r="AF206" s="503"/>
      <c r="AG206" s="503"/>
      <c r="AH206" s="503"/>
      <c r="AI206" s="503"/>
      <c r="AJ206" s="503"/>
      <c r="AK206" s="503"/>
      <c r="AL206" s="503"/>
      <c r="AM206" s="503"/>
      <c r="AN206" s="503"/>
      <c r="AO206" s="503"/>
      <c r="AP206" s="503"/>
      <c r="AQ206" s="504"/>
      <c r="AR206" s="405"/>
      <c r="AS206" s="406"/>
      <c r="AT206" s="405"/>
      <c r="AU206" s="405"/>
      <c r="AV206" s="405"/>
      <c r="AW206" s="405"/>
      <c r="AX206" s="405"/>
      <c r="AZ206" s="369"/>
      <c r="BA206" s="393"/>
    </row>
    <row r="207" spans="12:53" ht="14.25" customHeight="1">
      <c r="R207" s="393"/>
      <c r="U207" s="672"/>
      <c r="V207" s="673"/>
      <c r="W207" s="674"/>
      <c r="X207" s="675"/>
      <c r="Y207" s="675"/>
      <c r="Z207" s="675"/>
      <c r="AA207" s="675"/>
      <c r="AB207" s="675"/>
      <c r="AC207" s="675"/>
      <c r="AD207" s="675"/>
      <c r="AE207" s="675"/>
      <c r="AF207" s="675"/>
      <c r="AG207" s="675"/>
      <c r="AH207" s="675"/>
      <c r="AI207" s="675"/>
      <c r="AJ207" s="675"/>
      <c r="AK207" s="675"/>
      <c r="AL207" s="675"/>
      <c r="AM207" s="675"/>
      <c r="AN207" s="675"/>
      <c r="AO207" s="675"/>
      <c r="AP207" s="675"/>
      <c r="AQ207" s="676"/>
      <c r="AR207" s="405"/>
      <c r="AS207" s="407" t="str">
        <f>IFERROR("DM "&amp;INDEX('Physical Condition &amp; DM'!$A$93:$A$143,MATCH(VALUE(TRIM(RIGHT(U206,2))),'Physical Condition &amp; DM'!$AE$93:$AE$143,0))&amp;IF(ISBLANK(INDEX('Physical Condition &amp; DM'!$AG$93:$AG$143,MATCH(VALUE(TRIM(RIGHT(U206,2))),'Physical Condition &amp; DM'!$AE$93:$AE$143,0))),"",": Est. Cost "&amp;TEXT(INDEX('Physical Condition &amp; DM'!$AG$93:$AG$143,MATCH(VALUE(TRIM(RIGHT(U206,2))),'Physical Condition &amp; DM'!$AE$93:$AE$143,0)),"$#,##0")),"")</f>
        <v/>
      </c>
      <c r="AT207" s="405"/>
      <c r="AU207" s="405"/>
      <c r="AV207" s="405"/>
      <c r="AW207" s="405"/>
      <c r="AX207" s="405"/>
      <c r="AZ207" s="369"/>
      <c r="BA207" s="393"/>
    </row>
    <row r="208" spans="12:53" ht="14.25" customHeight="1">
      <c r="R208" s="393"/>
      <c r="U208" s="672"/>
      <c r="V208" s="672"/>
      <c r="W208" s="505"/>
      <c r="X208" s="506"/>
      <c r="Y208" s="506"/>
      <c r="Z208" s="506"/>
      <c r="AA208" s="506"/>
      <c r="AB208" s="506"/>
      <c r="AC208" s="506"/>
      <c r="AD208" s="506"/>
      <c r="AE208" s="506"/>
      <c r="AF208" s="506"/>
      <c r="AG208" s="506"/>
      <c r="AH208" s="506"/>
      <c r="AI208" s="506"/>
      <c r="AJ208" s="506"/>
      <c r="AK208" s="506"/>
      <c r="AL208" s="506"/>
      <c r="AM208" s="506"/>
      <c r="AN208" s="506"/>
      <c r="AO208" s="506"/>
      <c r="AP208" s="506"/>
      <c r="AQ208" s="507"/>
      <c r="AR208" s="369"/>
      <c r="AS208" s="407" t="str">
        <f t="array" aca="1" ref="AS208" ca="1">IFERROR("RV "&amp;INDEX('Repairs Verification'!$A$29:$A$2177,MATCH(VALUE(TRIM(RIGHT(U206,2))),'Repairs Verification'!$AT$29:$AT$2177,0))&amp;IF(ISBLANK(INDEX('Repairs Verification'!$AT$29:$AT$2177,MATCH(VALUE(TRIM(RIGHT(U206,2))),'Repairs Verification'!$AT$29:$AT$2177,0))),"",": "&amp;INDIRECT("RepairStatusType"&amp;INDEX('Repairs Verification'!$A$29:$A$2177,MATCH(VALUE(TRIM(RIGHT(U206,2))),'Repairs Verification'!$AT$29:$AT$2177,0)))),"")</f>
        <v/>
      </c>
      <c r="AT208" s="408"/>
      <c r="AU208" s="408"/>
      <c r="AV208" s="408"/>
      <c r="AW208" s="408"/>
      <c r="AX208" s="408"/>
      <c r="AY208" s="369"/>
      <c r="AZ208" s="369"/>
      <c r="BA208" s="393"/>
    </row>
    <row r="209" spans="12:53">
      <c r="L209" s="427"/>
      <c r="R209" s="393"/>
      <c r="S209" s="393"/>
      <c r="T209" s="393"/>
      <c r="U209" s="393"/>
      <c r="V209" s="393"/>
      <c r="W209" s="393"/>
      <c r="X209" s="393"/>
      <c r="Y209" s="393"/>
      <c r="Z209" s="393"/>
      <c r="AA209" s="393"/>
      <c r="AB209" s="393"/>
      <c r="AC209" s="393"/>
      <c r="AD209" s="393"/>
      <c r="AE209" s="393"/>
      <c r="AF209" s="393"/>
      <c r="AG209" s="393"/>
      <c r="AH209" s="393"/>
      <c r="AI209" s="393"/>
      <c r="AJ209" s="393"/>
      <c r="AK209" s="393"/>
      <c r="AL209" s="393"/>
      <c r="AM209" s="393"/>
      <c r="AN209" s="393"/>
      <c r="AO209" s="393"/>
      <c r="AP209" s="393"/>
      <c r="AQ209" s="393"/>
      <c r="AR209" s="393"/>
      <c r="AS209" s="393"/>
      <c r="AT209" s="393"/>
      <c r="AU209" s="393"/>
      <c r="AV209" s="393"/>
      <c r="AW209" s="393"/>
      <c r="AX209" s="393"/>
      <c r="AY209" s="393"/>
      <c r="AZ209" s="393"/>
      <c r="BA209" s="393"/>
    </row>
    <row r="213" spans="12:53" ht="12.6" customHeight="1">
      <c r="V213" s="395"/>
      <c r="W213" s="395"/>
      <c r="X213" s="395"/>
      <c r="Y213" s="395"/>
      <c r="Z213" s="395"/>
      <c r="AA213" s="395"/>
      <c r="AB213" s="395"/>
      <c r="AC213" s="395"/>
      <c r="AD213" s="395"/>
      <c r="AE213" s="395"/>
      <c r="AF213" s="395"/>
      <c r="AG213" s="395"/>
      <c r="AH213" s="395"/>
      <c r="AI213" s="395"/>
      <c r="AJ213" s="395"/>
      <c r="AK213" s="395"/>
      <c r="AL213" s="395"/>
      <c r="AM213" s="395"/>
      <c r="AN213" s="395"/>
      <c r="AO213" s="395"/>
      <c r="AP213" s="395"/>
      <c r="AQ213" s="395"/>
    </row>
    <row r="214" spans="12:53" ht="12.6" customHeight="1">
      <c r="V214" s="395"/>
      <c r="W214" s="395"/>
      <c r="X214" s="395"/>
      <c r="Y214" s="395"/>
      <c r="Z214" s="395"/>
      <c r="AA214" s="395"/>
      <c r="AB214" s="395"/>
      <c r="AC214" s="395"/>
      <c r="AD214" s="395"/>
      <c r="AE214" s="395"/>
      <c r="AF214" s="395"/>
      <c r="AG214" s="395"/>
      <c r="AH214" s="395"/>
      <c r="AI214" s="395"/>
      <c r="AJ214" s="395"/>
      <c r="AK214" s="395"/>
      <c r="AL214" s="395"/>
      <c r="AM214" s="395"/>
      <c r="AN214" s="395"/>
      <c r="AO214" s="395"/>
      <c r="AP214" s="395"/>
      <c r="AQ214" s="395"/>
    </row>
    <row r="215" spans="12:53" ht="12.6" customHeight="1">
      <c r="O215" s="398"/>
      <c r="V215" s="395"/>
      <c r="W215" s="395"/>
      <c r="X215" s="395"/>
      <c r="Y215" s="395"/>
      <c r="Z215" s="395"/>
      <c r="AA215" s="395"/>
      <c r="AB215" s="395"/>
      <c r="AC215" s="395"/>
      <c r="AD215" s="395"/>
      <c r="AE215" s="395"/>
      <c r="AF215" s="395"/>
      <c r="AG215" s="395"/>
      <c r="AH215" s="395"/>
      <c r="AI215" s="395"/>
      <c r="AJ215" s="395"/>
      <c r="AK215" s="395"/>
      <c r="AL215" s="395"/>
      <c r="AM215" s="395"/>
      <c r="AN215" s="395"/>
      <c r="AO215" s="395"/>
      <c r="AP215" s="395"/>
      <c r="AQ215" s="395"/>
    </row>
    <row r="216" spans="12:53">
      <c r="O216" s="398"/>
    </row>
  </sheetData>
  <mergeCells count="8">
    <mergeCell ref="W206:AQ208"/>
    <mergeCell ref="U206:V208"/>
    <mergeCell ref="N1:N9"/>
    <mergeCell ref="N36:N41"/>
    <mergeCell ref="S176:T178"/>
    <mergeCell ref="E20:E25"/>
    <mergeCell ref="F32:F36"/>
    <mergeCell ref="F20:F24"/>
  </mergeCells>
  <dataValidations count="2">
    <dataValidation type="list" allowBlank="1" showInputMessage="1" showErrorMessage="1" sqref="P43" xr:uid="{00000000-0002-0000-0D00-000000000000}">
      <formula1>"nrPropTypePrimary"</formula1>
    </dataValidation>
    <dataValidation type="list" allowBlank="1" showInputMessage="1" showErrorMessage="1" sqref="AU171:AU172" xr:uid="{00000000-0002-0000-0D00-000001000000}">
      <formula1>nrPhotoCat</formula1>
    </dataValidation>
  </dataValidations>
  <pageMargins left="0.7" right="0.7" top="0.75" bottom="0.75" header="0.3" footer="0.3"/>
  <pageSetup orientation="portrait" horizontalDpi="1200" verticalDpi="1200" r:id="rId1"/>
  <headerFooter>
    <oddFooter>&amp;L_x000D_&amp;1#&amp;"Aptos"&amp;10&amp;K008000 Internal Use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763ACE2D2BCC4FA6A62EF2315BBB45" ma:contentTypeVersion="20" ma:contentTypeDescription="Create a new document." ma:contentTypeScope="" ma:versionID="11d1c8e756e998d09280f157ed41e8da">
  <xsd:schema xmlns:xsd="http://www.w3.org/2001/XMLSchema" xmlns:xs="http://www.w3.org/2001/XMLSchema" xmlns:p="http://schemas.microsoft.com/office/2006/metadata/properties" xmlns:ns1="http://schemas.microsoft.com/sharepoint/v3" xmlns:ns2="08ab7efe-6ec9-4d61-b26e-010b23296f2f" xmlns:ns3="1747177d-89ea-41e4-af93-8e59655764a7" targetNamespace="http://schemas.microsoft.com/office/2006/metadata/properties" ma:root="true" ma:fieldsID="8d393d6bee6c29f3e28ca72ae6f26d56" ns1:_="" ns2:_="" ns3:_="">
    <xsd:import namespace="http://schemas.microsoft.com/sharepoint/v3"/>
    <xsd:import namespace="08ab7efe-6ec9-4d61-b26e-010b23296f2f"/>
    <xsd:import namespace="1747177d-89ea-41e4-af93-8e59655764a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LengthInSeconds" minOccurs="0"/>
                <xsd:element ref="ns2:lcf76f155ced4ddcb4097134ff3c332f" minOccurs="0"/>
                <xsd:element ref="ns3:TaxCatchAll" minOccurs="0"/>
                <xsd:element ref="ns1:_ip_UnifiedCompliancePolicyProperties" minOccurs="0"/>
                <xsd:element ref="ns1:_ip_UnifiedCompliancePolicyUIAction"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8ab7efe-6ec9-4d61-b26e-010b23296f2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bfcef545-a1fa-4f04-9b54-e5223fc674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747177d-89ea-41e4-af93-8e59655764a7"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a9b5ab63-b1d3-496a-bc9f-7c3d11a52132}" ma:internalName="TaxCatchAll" ma:showField="CatchAllData" ma:web="1747177d-89ea-41e4-af93-8e59655764a7">
      <xsd:complexType>
        <xsd:complexContent>
          <xsd:extension base="dms:MultiChoiceLookup">
            <xsd:sequence>
              <xsd:element name="Value" type="dms:Lookup" maxOccurs="unbounded" minOccurs="0" nillable="true"/>
            </xsd:sequence>
          </xsd:extension>
        </xsd:complexContent>
      </xsd:complexType>
    </xsd:element>
    <xsd:element name="SharedWithUsers" ma:index="2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1747177d-89ea-41e4-af93-8e59655764a7" xsi:nil="true"/>
    <lcf76f155ced4ddcb4097134ff3c332f xmlns="08ab7efe-6ec9-4d61-b26e-010b23296f2f">
      <Terms xmlns="http://schemas.microsoft.com/office/infopath/2007/PartnerControls"/>
    </lcf76f155ced4ddcb4097134ff3c332f>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F2AF3F0-61B7-447B-9841-6E2E5B84D66D}">
  <ds:schemaRefs>
    <ds:schemaRef ds:uri="http://schemas.microsoft.com/sharepoint/v3/contenttype/forms"/>
  </ds:schemaRefs>
</ds:datastoreItem>
</file>

<file path=customXml/itemProps2.xml><?xml version="1.0" encoding="utf-8"?>
<ds:datastoreItem xmlns:ds="http://schemas.openxmlformats.org/officeDocument/2006/customXml" ds:itemID="{527364E5-4408-461F-A689-B2D92854FDE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b7efe-6ec9-4d61-b26e-010b23296f2f"/>
    <ds:schemaRef ds:uri="1747177d-89ea-41e4-af93-8e59655764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C68995F-44F4-4583-AC9A-235857BE2828}">
  <ds:schemaRefs>
    <ds:schemaRef ds:uri="http://schemas.microsoft.com/office/2006/metadata/properties"/>
    <ds:schemaRef ds:uri="http://schemas.microsoft.com/office/infopath/2007/PartnerControls"/>
    <ds:schemaRef ds:uri="2d8cd872-af7c-400a-acb0-e8ce17d49c19"/>
    <ds:schemaRef ds:uri="4fa2fdf4-b739-4bd6-9b18-f901abc8e08d"/>
    <ds:schemaRef ds:uri="1747177d-89ea-41e4-af93-8e59655764a7"/>
    <ds:schemaRef ds:uri="08ab7efe-6ec9-4d61-b26e-010b23296f2f"/>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12</vt:i4>
      </vt:variant>
      <vt:variant>
        <vt:lpstr>Named Ranges</vt:lpstr>
      </vt:variant>
      <vt:variant>
        <vt:i4>3837</vt:i4>
      </vt:variant>
    </vt:vector>
  </HeadingPairs>
  <TitlesOfParts>
    <vt:vector size="3849" baseType="lpstr">
      <vt:lpstr>Tools</vt:lpstr>
      <vt:lpstr>MBA Ratings</vt:lpstr>
      <vt:lpstr>General Info</vt:lpstr>
      <vt:lpstr>Physical Condition &amp; DM</vt:lpstr>
      <vt:lpstr>Photos</vt:lpstr>
      <vt:lpstr>Rent Roll</vt:lpstr>
      <vt:lpstr>Mgmt Interview</vt:lpstr>
      <vt:lpstr>Multifamily</vt:lpstr>
      <vt:lpstr>Agency Assmt Addendum</vt:lpstr>
      <vt:lpstr>Repairs Verification</vt:lpstr>
      <vt:lpstr>Senior Supplement</vt:lpstr>
      <vt:lpstr>Hospitals</vt:lpstr>
      <vt:lpstr>AdditionalCollateralDescription</vt:lpstr>
      <vt:lpstr>ADOPercent</vt:lpstr>
      <vt:lpstr>AffordableHousingPropertyIndicator</vt:lpstr>
      <vt:lpstr>AlternateLoanIdentifierInvestorLoanIdentifier</vt:lpstr>
      <vt:lpstr>AnnualOccupancyPercent</vt:lpstr>
      <vt:lpstr>AnnualTurnoverPercent</vt:lpstr>
      <vt:lpstr>AreaCompetitor01Description</vt:lpstr>
      <vt:lpstr>AreaCompetitor01DistanceValue</vt:lpstr>
      <vt:lpstr>AreaCompetitor02Description</vt:lpstr>
      <vt:lpstr>AreaCompetitor02DistanceValue</vt:lpstr>
      <vt:lpstr>AreaDescription</vt:lpstr>
      <vt:lpstr>AreaDistressedIndicator</vt:lpstr>
      <vt:lpstr>AreaNewConstructionIndicator</vt:lpstr>
      <vt:lpstr>AssessmentAddendumDeferredMaintenanceComments</vt:lpstr>
      <vt:lpstr>AssessmentAddendumDeferredMaintenanceIndicator</vt:lpstr>
      <vt:lpstr>AssessmentAddendumHarmfulEnvironmentComments</vt:lpstr>
      <vt:lpstr>AssessmentAddendumHarmfulEnvironmentIndicator</vt:lpstr>
      <vt:lpstr>AssessmentAddendumPropertyComplianceComments</vt:lpstr>
      <vt:lpstr>AssessmentAddendumPropertyComplianceIndicator</vt:lpstr>
      <vt:lpstr>AverageRentOfMeasurementAmount01</vt:lpstr>
      <vt:lpstr>AverageRentOfMeasurementAmount02</vt:lpstr>
      <vt:lpstr>AverageRentOfMeasurementAmount03</vt:lpstr>
      <vt:lpstr>AverageRentOfMeasurementAmount04</vt:lpstr>
      <vt:lpstr>AverageRentOfMeasurementAmount05</vt:lpstr>
      <vt:lpstr>AverageRentOfMeasurementAmount06</vt:lpstr>
      <vt:lpstr>AverageRentOfMeasurementAmount07</vt:lpstr>
      <vt:lpstr>AverageRentOfMeasurementAmount08</vt:lpstr>
      <vt:lpstr>AverageRentOfMeasurementAmount09</vt:lpstr>
      <vt:lpstr>AverageRentOfMeasurementAmount10</vt:lpstr>
      <vt:lpstr>AverageRentOfMeasurementAmount11</vt:lpstr>
      <vt:lpstr>AverageRentOfMeasurementAmount12</vt:lpstr>
      <vt:lpstr>AverageRentOfMeasurementBedsAmount01</vt:lpstr>
      <vt:lpstr>AverageRentOfMeasurementBedsAmount02</vt:lpstr>
      <vt:lpstr>AverageRentOfMeasurementBedsAmount03</vt:lpstr>
      <vt:lpstr>AverageRentOfMeasurementBedsAmount04</vt:lpstr>
      <vt:lpstr>AverageRentOfMeasurementBedsAmount05</vt:lpstr>
      <vt:lpstr>AverageRentOfMeasurementBedsAmount06</vt:lpstr>
      <vt:lpstr>AverageRentOfMeasurementBedsAmount07</vt:lpstr>
      <vt:lpstr>AverageRentPerUnitAmount</vt:lpstr>
      <vt:lpstr>AverageSizeOfMeasurementFootage01</vt:lpstr>
      <vt:lpstr>AverageSizeOfMeasurementFootage02</vt:lpstr>
      <vt:lpstr>AverageSizeOfMeasurementFootage03</vt:lpstr>
      <vt:lpstr>AverageSizeOfMeasurementFootage04</vt:lpstr>
      <vt:lpstr>AverageSizeOfMeasurementFootage05</vt:lpstr>
      <vt:lpstr>AverageSizeOfMeasurementFootage06</vt:lpstr>
      <vt:lpstr>AverageSizeOfMeasurementFootage07</vt:lpstr>
      <vt:lpstr>AverageSizeOfMeasurementFootage08</vt:lpstr>
      <vt:lpstr>AverageSizeOfMeasurementFootage09</vt:lpstr>
      <vt:lpstr>AverageSizeOfMeasurementFootage10</vt:lpstr>
      <vt:lpstr>AverageSizeOfMeasurementFootage11</vt:lpstr>
      <vt:lpstr>AverageSizeOfMeasurementFootage12</vt:lpstr>
      <vt:lpstr>AverageSizeOfMeasurementUnitFootage01</vt:lpstr>
      <vt:lpstr>AverageSizeOfMeasurementUnitFootage02</vt:lpstr>
      <vt:lpstr>AverageSizeOfMeasurementUnitFootage03</vt:lpstr>
      <vt:lpstr>AverageSizeOfMeasurementUnitFootage04</vt:lpstr>
      <vt:lpstr>AverageSizeOfMeasurementUnitFootage05</vt:lpstr>
      <vt:lpstr>AverageSizeOfMeasurementUnitFootage06</vt:lpstr>
      <vt:lpstr>AverageSizeOfMeasurementUnitFootage07</vt:lpstr>
      <vt:lpstr>BalanceAmountActualLoadBalance</vt:lpstr>
      <vt:lpstr>BalanceAmountOriginalLoanBalance</vt:lpstr>
      <vt:lpstr>BalanceAsOfDate</vt:lpstr>
      <vt:lpstr>CapExCount</vt:lpstr>
      <vt:lpstr>CodeViolationsDescription</vt:lpstr>
      <vt:lpstr>CodeViolationsType</vt:lpstr>
      <vt:lpstr>CollateralAlternateIdentifier01</vt:lpstr>
      <vt:lpstr>CollateralAlternateIdentifier02</vt:lpstr>
      <vt:lpstr>CollateralAlternateIdentifierType01</vt:lpstr>
      <vt:lpstr>CollateralAlternateIdentifierType02</vt:lpstr>
      <vt:lpstr>CommercialTenantAnnualRent01</vt:lpstr>
      <vt:lpstr>CommercialTenantAnnualRent02</vt:lpstr>
      <vt:lpstr>CommercialTenantAnnualRent03</vt:lpstr>
      <vt:lpstr>CommercialTenantAnnualRent04</vt:lpstr>
      <vt:lpstr>CommercialTenantAnnualRent05</vt:lpstr>
      <vt:lpstr>CommercialTenantLeaseExpiration01</vt:lpstr>
      <vt:lpstr>CommercialTenantLeaseExpiration02</vt:lpstr>
      <vt:lpstr>CommercialTenantLeaseExpiration03</vt:lpstr>
      <vt:lpstr>CommercialTenantLeaseExpiration04</vt:lpstr>
      <vt:lpstr>CommercialTenantLeaseExpiration05</vt:lpstr>
      <vt:lpstr>CommercialTenantName01</vt:lpstr>
      <vt:lpstr>CommercialTenantName02</vt:lpstr>
      <vt:lpstr>CommercialTenantName03</vt:lpstr>
      <vt:lpstr>CommercialTenantName04</vt:lpstr>
      <vt:lpstr>CommercialTenantName05</vt:lpstr>
      <vt:lpstr>CommercialTenantNRA01</vt:lpstr>
      <vt:lpstr>CommercialTenantNRA02</vt:lpstr>
      <vt:lpstr>CommercialTenantNRA03</vt:lpstr>
      <vt:lpstr>CommercialTenantNRA04</vt:lpstr>
      <vt:lpstr>CommercialTenantNRA05</vt:lpstr>
      <vt:lpstr>CommercialTenantRentPerSquareFoot01</vt:lpstr>
      <vt:lpstr>CommercialTenantRentPerSquareFoot02</vt:lpstr>
      <vt:lpstr>CommercialTenantRentPerSquareFoot03</vt:lpstr>
      <vt:lpstr>CommercialTenantRentPerSquareFoot04</vt:lpstr>
      <vt:lpstr>CommercialTenantRentPerSquareFoot05</vt:lpstr>
      <vt:lpstr>CommercialTenantSquareFeet01</vt:lpstr>
      <vt:lpstr>CommercialTenantSquareFeet02</vt:lpstr>
      <vt:lpstr>CommercialTenantSquareFeet03</vt:lpstr>
      <vt:lpstr>CommercialTenantSquareFeet04</vt:lpstr>
      <vt:lpstr>CommercialTenantSquareFeet05</vt:lpstr>
      <vt:lpstr>CommercialUnitsCount</vt:lpstr>
      <vt:lpstr>CommercialUnitsInspectedCount</vt:lpstr>
      <vt:lpstr>CommercialUnitsType</vt:lpstr>
      <vt:lpstr>CommericalUsePercent</vt:lpstr>
      <vt:lpstr>ComprehensiveRatingCapitalNeedsCategoryType</vt:lpstr>
      <vt:lpstr>ComprehensiveRatingCapitalNeedsComment</vt:lpstr>
      <vt:lpstr>ComprehensiveRatingDeferredMaintenanceCategoryType</vt:lpstr>
      <vt:lpstr>ComprehensiveRatingDeferredMaintenanceComment</vt:lpstr>
      <vt:lpstr>ComprehensiveRatingIssueLevelCategoryType</vt:lpstr>
      <vt:lpstr>ComprehensiveRatingIssueLevelComment</vt:lpstr>
      <vt:lpstr>ComprehensiveRatingLifeSafetyCategoryType</vt:lpstr>
      <vt:lpstr>ComprehensiveRatingLifeSafetyComment</vt:lpstr>
      <vt:lpstr>ComprehensiveRatingRoutineMaintenanceCategoryType</vt:lpstr>
      <vt:lpstr>ComprehensiveRatingRoutineMaintenanceComment</vt:lpstr>
      <vt:lpstr>ConcessionsDescription</vt:lpstr>
      <vt:lpstr>ConcessionsType</vt:lpstr>
      <vt:lpstr>CoopSpecialAssessmentForExpensesComment</vt:lpstr>
      <vt:lpstr>CoopSpecialAssessmentForExpensesRequired</vt:lpstr>
      <vt:lpstr>CorporateUsePercent</vt:lpstr>
      <vt:lpstr>DarkSpaceIndicator</vt:lpstr>
      <vt:lpstr>DeferredMaintenanceEstimatedCostAmount01</vt:lpstr>
      <vt:lpstr>DeferredMaintenanceEstimatedCostAmount02</vt:lpstr>
      <vt:lpstr>DeferredMaintenanceEstimatedCostAmount03</vt:lpstr>
      <vt:lpstr>DeferredMaintenanceEstimatedCostAmount04</vt:lpstr>
      <vt:lpstr>DeferredMaintenanceEstimatedCostAmount05</vt:lpstr>
      <vt:lpstr>DeferredMaintenanceEstimatedCostAmount06</vt:lpstr>
      <vt:lpstr>DeferredMaintenanceEstimatedCostAmount07</vt:lpstr>
      <vt:lpstr>DeferredMaintenanceEstimatedCostAmount08</vt:lpstr>
      <vt:lpstr>DeferredMaintenanceEstimatedCostAmount09</vt:lpstr>
      <vt:lpstr>DeferredMaintenanceEstimatedCostAmount10</vt:lpstr>
      <vt:lpstr>DeferredMaintenanceEstimatedCostAmount11</vt:lpstr>
      <vt:lpstr>DeferredMaintenanceEstimatedCostAmount12</vt:lpstr>
      <vt:lpstr>DeferredMaintenanceEstimatedCostAmount13</vt:lpstr>
      <vt:lpstr>DeferredMaintenanceEstimatedCostAmount14</vt:lpstr>
      <vt:lpstr>DeferredMaintenanceEstimatedCostAmount15</vt:lpstr>
      <vt:lpstr>DeferredMaintenanceEstimatedCostAmount16</vt:lpstr>
      <vt:lpstr>DeferredMaintenanceEstimatedCostAmount17</vt:lpstr>
      <vt:lpstr>DeferredMaintenanceEstimatedCostAmount18</vt:lpstr>
      <vt:lpstr>DeferredMaintenanceEstimatedCostAmount19</vt:lpstr>
      <vt:lpstr>DeferredMaintenanceEstimatedCostAmount20</vt:lpstr>
      <vt:lpstr>DeferredMaintenanceEstimatedCostAmount21</vt:lpstr>
      <vt:lpstr>DeferredMaintenanceEstimatedCostAmount22</vt:lpstr>
      <vt:lpstr>DeferredMaintenanceEstimatedCostAmount23</vt:lpstr>
      <vt:lpstr>DeferredMaintenanceEstimatedCostAmount24</vt:lpstr>
      <vt:lpstr>DeferredMaintenanceEstimatedCostAmount25</vt:lpstr>
      <vt:lpstr>DeferredMaintenanceEstimatedCostAmount26</vt:lpstr>
      <vt:lpstr>DeferredMaintenanceEstimatedCostAmount27</vt:lpstr>
      <vt:lpstr>DeferredMaintenanceEstimatedCostAmount28</vt:lpstr>
      <vt:lpstr>DeferredMaintenanceEstimatedCostAmount29</vt:lpstr>
      <vt:lpstr>DeferredMaintenanceEstimatedCostAmount30</vt:lpstr>
      <vt:lpstr>DeferredMaintenanceEstimatedCostAmount31</vt:lpstr>
      <vt:lpstr>DeferredMaintenanceEstimatedCostAmount32</vt:lpstr>
      <vt:lpstr>DeferredMaintenanceEstimatedCostAmount33</vt:lpstr>
      <vt:lpstr>DeferredMaintenanceEstimatedCostAmount34</vt:lpstr>
      <vt:lpstr>DeferredMaintenanceEstimatedCostAmount35</vt:lpstr>
      <vt:lpstr>DeferredMaintenanceEstimatedCostAmount36</vt:lpstr>
      <vt:lpstr>DeferredMaintenanceEstimatedCostAmount37</vt:lpstr>
      <vt:lpstr>DeferredMaintenanceEstimatedCostAmount38</vt:lpstr>
      <vt:lpstr>DeferredMaintenanceEstimatedCostAmount39</vt:lpstr>
      <vt:lpstr>DeferredMaintenanceEstimatedCostAmount40</vt:lpstr>
      <vt:lpstr>DeferredMaintenanceEstimatedCostAmount41</vt:lpstr>
      <vt:lpstr>DeferredMaintenanceEstimatedCostAmount42</vt:lpstr>
      <vt:lpstr>DeferredMaintenanceEstimatedCostAmount43</vt:lpstr>
      <vt:lpstr>DeferredMaintenanceEstimatedCostAmount44</vt:lpstr>
      <vt:lpstr>DeferredMaintenanceEstimatedCostAmount45</vt:lpstr>
      <vt:lpstr>DeferredMaintenanceEstimatedCostAmount46</vt:lpstr>
      <vt:lpstr>DeferredMaintenanceEstimatedCostAmount47</vt:lpstr>
      <vt:lpstr>DeferredMaintenanceEstimatedCostAmount48</vt:lpstr>
      <vt:lpstr>DeferredMaintenanceEstimatedCostAmount49</vt:lpstr>
      <vt:lpstr>DeferredMaintenanceEstimatedCostAmount50</vt:lpstr>
      <vt:lpstr>DeferredMaintenanceEstimatedCostAmountTotal</vt:lpstr>
      <vt:lpstr>DeferredMaintenanceItemDescription01</vt:lpstr>
      <vt:lpstr>DeferredMaintenanceItemDescription02</vt:lpstr>
      <vt:lpstr>DeferredMaintenanceItemDescription03</vt:lpstr>
      <vt:lpstr>DeferredMaintenanceItemDescription04</vt:lpstr>
      <vt:lpstr>DeferredMaintenanceItemDescription05</vt:lpstr>
      <vt:lpstr>DeferredMaintenanceItemDescription06</vt:lpstr>
      <vt:lpstr>DeferredMaintenanceItemDescription07</vt:lpstr>
      <vt:lpstr>DeferredMaintenanceItemDescription08</vt:lpstr>
      <vt:lpstr>DeferredMaintenanceItemDescription09</vt:lpstr>
      <vt:lpstr>DeferredMaintenanceItemDescription10</vt:lpstr>
      <vt:lpstr>DeferredMaintenanceItemDescription11</vt:lpstr>
      <vt:lpstr>DeferredMaintenanceItemDescription12</vt:lpstr>
      <vt:lpstr>DeferredMaintenanceItemDescription13</vt:lpstr>
      <vt:lpstr>DeferredMaintenanceItemDescription14</vt:lpstr>
      <vt:lpstr>DeferredMaintenanceItemDescription15</vt:lpstr>
      <vt:lpstr>DeferredMaintenanceItemDescription16</vt:lpstr>
      <vt:lpstr>DeferredMaintenanceItemDescription17</vt:lpstr>
      <vt:lpstr>DeferredMaintenanceItemDescription18</vt:lpstr>
      <vt:lpstr>DeferredMaintenanceItemDescription19</vt:lpstr>
      <vt:lpstr>DeferredMaintenanceItemDescription20</vt:lpstr>
      <vt:lpstr>DeferredMaintenanceItemDescription21</vt:lpstr>
      <vt:lpstr>DeferredMaintenanceItemDescription22</vt:lpstr>
      <vt:lpstr>DeferredMaintenanceItemDescription23</vt:lpstr>
      <vt:lpstr>DeferredMaintenanceItemDescription24</vt:lpstr>
      <vt:lpstr>DeferredMaintenanceItemDescription25</vt:lpstr>
      <vt:lpstr>DeferredMaintenanceItemDescription26</vt:lpstr>
      <vt:lpstr>DeferredMaintenanceItemDescription27</vt:lpstr>
      <vt:lpstr>DeferredMaintenanceItemDescription28</vt:lpstr>
      <vt:lpstr>DeferredMaintenanceItemDescription29</vt:lpstr>
      <vt:lpstr>DeferredMaintenanceItemDescription30</vt:lpstr>
      <vt:lpstr>DeferredMaintenanceItemDescription31</vt:lpstr>
      <vt:lpstr>DeferredMaintenanceItemDescription32</vt:lpstr>
      <vt:lpstr>DeferredMaintenanceItemDescription33</vt:lpstr>
      <vt:lpstr>DeferredMaintenanceItemDescription34</vt:lpstr>
      <vt:lpstr>DeferredMaintenanceItemDescription35</vt:lpstr>
      <vt:lpstr>DeferredMaintenanceItemDescription36</vt:lpstr>
      <vt:lpstr>DeferredMaintenanceItemDescription37</vt:lpstr>
      <vt:lpstr>DeferredMaintenanceItemDescription38</vt:lpstr>
      <vt:lpstr>DeferredMaintenanceItemDescription39</vt:lpstr>
      <vt:lpstr>DeferredMaintenanceItemDescription40</vt:lpstr>
      <vt:lpstr>DeferredMaintenanceItemDescription41</vt:lpstr>
      <vt:lpstr>DeferredMaintenanceItemDescription42</vt:lpstr>
      <vt:lpstr>DeferredMaintenanceItemDescription43</vt:lpstr>
      <vt:lpstr>DeferredMaintenanceItemDescription44</vt:lpstr>
      <vt:lpstr>DeferredMaintenanceItemDescription45</vt:lpstr>
      <vt:lpstr>DeferredMaintenanceItemDescription46</vt:lpstr>
      <vt:lpstr>DeferredMaintenanceItemDescription47</vt:lpstr>
      <vt:lpstr>DeferredMaintenanceItemDescription48</vt:lpstr>
      <vt:lpstr>DeferredMaintenanceItemDescription49</vt:lpstr>
      <vt:lpstr>DeferredMaintenanceItemDescription50</vt:lpstr>
      <vt:lpstr>DeferredMaintenanceLifeSafetyIndicator01</vt:lpstr>
      <vt:lpstr>DeferredMaintenanceLifeSafetyIndicator02</vt:lpstr>
      <vt:lpstr>DeferredMaintenanceLifeSafetyIndicator03</vt:lpstr>
      <vt:lpstr>DeferredMaintenanceLifeSafetyIndicator04</vt:lpstr>
      <vt:lpstr>DeferredMaintenanceLifeSafetyIndicator05</vt:lpstr>
      <vt:lpstr>DeferredMaintenanceLifeSafetyIndicator06</vt:lpstr>
      <vt:lpstr>DeferredMaintenanceLifeSafetyIndicator07</vt:lpstr>
      <vt:lpstr>DeferredMaintenanceLifeSafetyIndicator08</vt:lpstr>
      <vt:lpstr>DeferredMaintenanceLifeSafetyIndicator09</vt:lpstr>
      <vt:lpstr>DeferredMaintenanceLifeSafetyIndicator10</vt:lpstr>
      <vt:lpstr>DeferredMaintenanceLifeSafetyIndicator11</vt:lpstr>
      <vt:lpstr>DeferredMaintenanceLifeSafetyIndicator12</vt:lpstr>
      <vt:lpstr>DeferredMaintenanceLifeSafetyIndicator13</vt:lpstr>
      <vt:lpstr>DeferredMaintenanceLifeSafetyIndicator14</vt:lpstr>
      <vt:lpstr>DeferredMaintenanceLifeSafetyIndicator15</vt:lpstr>
      <vt:lpstr>DeferredMaintenanceLifeSafetyIndicator16</vt:lpstr>
      <vt:lpstr>DeferredMaintenanceLifeSafetyIndicator17</vt:lpstr>
      <vt:lpstr>DeferredMaintenanceLifeSafetyIndicator18</vt:lpstr>
      <vt:lpstr>DeferredMaintenanceLifeSafetyIndicator19</vt:lpstr>
      <vt:lpstr>DeferredMaintenanceLifeSafetyIndicator20</vt:lpstr>
      <vt:lpstr>DeferredMaintenanceLifeSafetyIndicator21</vt:lpstr>
      <vt:lpstr>DeferredMaintenanceLifeSafetyIndicator22</vt:lpstr>
      <vt:lpstr>DeferredMaintenanceLifeSafetyIndicator23</vt:lpstr>
      <vt:lpstr>DeferredMaintenanceLifeSafetyIndicator24</vt:lpstr>
      <vt:lpstr>DeferredMaintenanceLifeSafetyIndicator25</vt:lpstr>
      <vt:lpstr>DeferredMaintenanceLifeSafetyIndicator26</vt:lpstr>
      <vt:lpstr>DeferredMaintenanceLifeSafetyIndicator27</vt:lpstr>
      <vt:lpstr>DeferredMaintenanceLifeSafetyIndicator28</vt:lpstr>
      <vt:lpstr>DeferredMaintenanceLifeSafetyIndicator29</vt:lpstr>
      <vt:lpstr>DeferredMaintenanceLifeSafetyIndicator30</vt:lpstr>
      <vt:lpstr>DeferredMaintenanceLifeSafetyIndicator31</vt:lpstr>
      <vt:lpstr>DeferredMaintenanceLifeSafetyIndicator32</vt:lpstr>
      <vt:lpstr>DeferredMaintenanceLifeSafetyIndicator33</vt:lpstr>
      <vt:lpstr>DeferredMaintenanceLifeSafetyIndicator34</vt:lpstr>
      <vt:lpstr>DeferredMaintenanceLifeSafetyIndicator35</vt:lpstr>
      <vt:lpstr>DeferredMaintenanceLifeSafetyIndicator36</vt:lpstr>
      <vt:lpstr>DeferredMaintenanceLifeSafetyIndicator37</vt:lpstr>
      <vt:lpstr>DeferredMaintenanceLifeSafetyIndicator38</vt:lpstr>
      <vt:lpstr>DeferredMaintenanceLifeSafetyIndicator39</vt:lpstr>
      <vt:lpstr>DeferredMaintenanceLifeSafetyIndicator40</vt:lpstr>
      <vt:lpstr>DeferredMaintenanceLifeSafetyIndicator41</vt:lpstr>
      <vt:lpstr>DeferredMaintenanceLifeSafetyIndicator42</vt:lpstr>
      <vt:lpstr>DeferredMaintenanceLifeSafetyIndicator43</vt:lpstr>
      <vt:lpstr>DeferredMaintenanceLifeSafetyIndicator44</vt:lpstr>
      <vt:lpstr>DeferredMaintenanceLifeSafetyIndicator45</vt:lpstr>
      <vt:lpstr>DeferredMaintenanceLifeSafetyIndicator46</vt:lpstr>
      <vt:lpstr>DeferredMaintenanceLifeSafetyIndicator47</vt:lpstr>
      <vt:lpstr>DeferredMaintenanceLifeSafetyIndicator48</vt:lpstr>
      <vt:lpstr>DeferredMaintenanceLifeSafetyIndicator49</vt:lpstr>
      <vt:lpstr>DeferredMaintenanceLifeSafetyIndicator50</vt:lpstr>
      <vt:lpstr>DeferredMaintenancePhotoIdentifier01</vt:lpstr>
      <vt:lpstr>DeferredMaintenancePhotoIdentifier02</vt:lpstr>
      <vt:lpstr>DeferredMaintenancePhotoIdentifier03</vt:lpstr>
      <vt:lpstr>DeferredMaintenancePhotoIdentifier04</vt:lpstr>
      <vt:lpstr>DeferredMaintenancePhotoIdentifier05</vt:lpstr>
      <vt:lpstr>DeferredMaintenancePhotoIdentifier06</vt:lpstr>
      <vt:lpstr>DeferredMaintenancePhotoIdentifier07</vt:lpstr>
      <vt:lpstr>DeferredMaintenancePhotoIdentifier08</vt:lpstr>
      <vt:lpstr>DeferredMaintenancePhotoIdentifier09</vt:lpstr>
      <vt:lpstr>DeferredMaintenancePhotoIdentifier10</vt:lpstr>
      <vt:lpstr>DeferredMaintenancePhotoIdentifier11</vt:lpstr>
      <vt:lpstr>DeferredMaintenancePhotoIdentifier12</vt:lpstr>
      <vt:lpstr>DeferredMaintenancePhotoIdentifier13</vt:lpstr>
      <vt:lpstr>DeferredMaintenancePhotoIdentifier14</vt:lpstr>
      <vt:lpstr>DeferredMaintenancePhotoIdentifier15</vt:lpstr>
      <vt:lpstr>DeferredMaintenancePhotoIdentifier16</vt:lpstr>
      <vt:lpstr>DeferredMaintenancePhotoIdentifier17</vt:lpstr>
      <vt:lpstr>DeferredMaintenancePhotoIdentifier18</vt:lpstr>
      <vt:lpstr>DeferredMaintenancePhotoIdentifier19</vt:lpstr>
      <vt:lpstr>DeferredMaintenancePhotoIdentifier20</vt:lpstr>
      <vt:lpstr>DeferredMaintenancePhotoIdentifier21</vt:lpstr>
      <vt:lpstr>DeferredMaintenancePhotoIdentifier22</vt:lpstr>
      <vt:lpstr>DeferredMaintenancePhotoIdentifier23</vt:lpstr>
      <vt:lpstr>DeferredMaintenancePhotoIdentifier24</vt:lpstr>
      <vt:lpstr>DeferredMaintenancePhotoIdentifier25</vt:lpstr>
      <vt:lpstr>DeferredMaintenancePhotoIdentifier26</vt:lpstr>
      <vt:lpstr>DeferredMaintenancePhotoIdentifier27</vt:lpstr>
      <vt:lpstr>DeferredMaintenancePhotoIdentifier28</vt:lpstr>
      <vt:lpstr>DeferredMaintenancePhotoIdentifier29</vt:lpstr>
      <vt:lpstr>DeferredMaintenancePhotoIdentifier30</vt:lpstr>
      <vt:lpstr>DeferredMaintenancePhotoIdentifier31</vt:lpstr>
      <vt:lpstr>DeferredMaintenancePhotoIdentifier32</vt:lpstr>
      <vt:lpstr>DeferredMaintenancePhotoIdentifier33</vt:lpstr>
      <vt:lpstr>DeferredMaintenancePhotoIdentifier34</vt:lpstr>
      <vt:lpstr>DeferredMaintenancePhotoIdentifier35</vt:lpstr>
      <vt:lpstr>DeferredMaintenancePhotoIdentifier36</vt:lpstr>
      <vt:lpstr>DeferredMaintenancePhotoIdentifier37</vt:lpstr>
      <vt:lpstr>DeferredMaintenancePhotoIdentifier38</vt:lpstr>
      <vt:lpstr>DeferredMaintenancePhotoIdentifier39</vt:lpstr>
      <vt:lpstr>DeferredMaintenancePhotoIdentifier40</vt:lpstr>
      <vt:lpstr>DeferredMaintenancePhotoIdentifier41</vt:lpstr>
      <vt:lpstr>DeferredMaintenancePhotoIdentifier42</vt:lpstr>
      <vt:lpstr>DeferredMaintenancePhotoIdentifier43</vt:lpstr>
      <vt:lpstr>DeferredMaintenancePhotoIdentifier44</vt:lpstr>
      <vt:lpstr>DeferredMaintenancePhotoIdentifier45</vt:lpstr>
      <vt:lpstr>DeferredMaintenancePhotoIdentifier46</vt:lpstr>
      <vt:lpstr>DeferredMaintenancePhotoIdentifier47</vt:lpstr>
      <vt:lpstr>DeferredMaintenancePhotoIdentifier48</vt:lpstr>
      <vt:lpstr>DeferredMaintenancePhotoIdentifier49</vt:lpstr>
      <vt:lpstr>DeferredMaintenancePhotoIdentifier50</vt:lpstr>
      <vt:lpstr>DeferredMaintenanceRatingType01</vt:lpstr>
      <vt:lpstr>DeferredMaintenanceRatingType02</vt:lpstr>
      <vt:lpstr>DeferredMaintenanceRatingType03</vt:lpstr>
      <vt:lpstr>DeferredMaintenanceRatingType04</vt:lpstr>
      <vt:lpstr>DeferredMaintenanceRatingType05</vt:lpstr>
      <vt:lpstr>DeferredMaintenanceRatingType06</vt:lpstr>
      <vt:lpstr>DeferredMaintenanceRatingType07</vt:lpstr>
      <vt:lpstr>DeferredMaintenanceRatingType08</vt:lpstr>
      <vt:lpstr>DeferredMaintenanceRatingType09</vt:lpstr>
      <vt:lpstr>DeferredMaintenanceRatingType10</vt:lpstr>
      <vt:lpstr>DeferredMaintenanceRatingType11</vt:lpstr>
      <vt:lpstr>DeferredMaintenanceRatingType12</vt:lpstr>
      <vt:lpstr>DeferredMaintenanceRatingType13</vt:lpstr>
      <vt:lpstr>DeferredMaintenanceRatingType14</vt:lpstr>
      <vt:lpstr>DeferredMaintenanceRatingType15</vt:lpstr>
      <vt:lpstr>DeferredMaintenanceRatingType16</vt:lpstr>
      <vt:lpstr>DeferredMaintenanceRatingType17</vt:lpstr>
      <vt:lpstr>DeferredMaintenanceRatingType18</vt:lpstr>
      <vt:lpstr>DeferredMaintenanceRatingType19</vt:lpstr>
      <vt:lpstr>DeferredMaintenanceRatingType20</vt:lpstr>
      <vt:lpstr>DeferredMaintenanceRatingType21</vt:lpstr>
      <vt:lpstr>DeferredMaintenanceRatingType22</vt:lpstr>
      <vt:lpstr>DeferredMaintenanceRatingType23</vt:lpstr>
      <vt:lpstr>DeferredMaintenanceRatingType24</vt:lpstr>
      <vt:lpstr>DeferredMaintenanceRatingType25</vt:lpstr>
      <vt:lpstr>DeferredMaintenanceRatingType26</vt:lpstr>
      <vt:lpstr>DeferredMaintenanceRatingType27</vt:lpstr>
      <vt:lpstr>DeferredMaintenanceRatingType28</vt:lpstr>
      <vt:lpstr>DeferredMaintenanceRatingType29</vt:lpstr>
      <vt:lpstr>DeferredMaintenanceRatingType30</vt:lpstr>
      <vt:lpstr>DeferredMaintenanceRatingType31</vt:lpstr>
      <vt:lpstr>DeferredMaintenanceRatingType32</vt:lpstr>
      <vt:lpstr>DeferredMaintenanceRatingType33</vt:lpstr>
      <vt:lpstr>DeferredMaintenanceRatingType34</vt:lpstr>
      <vt:lpstr>DeferredMaintenanceRatingType35</vt:lpstr>
      <vt:lpstr>DeferredMaintenanceRatingType36</vt:lpstr>
      <vt:lpstr>DeferredMaintenanceRatingType37</vt:lpstr>
      <vt:lpstr>DeferredMaintenanceRatingType38</vt:lpstr>
      <vt:lpstr>DeferredMaintenanceRatingType39</vt:lpstr>
      <vt:lpstr>DeferredMaintenanceRatingType40</vt:lpstr>
      <vt:lpstr>DeferredMaintenanceRatingType41</vt:lpstr>
      <vt:lpstr>DeferredMaintenanceRatingType42</vt:lpstr>
      <vt:lpstr>DeferredMaintenanceRatingType43</vt:lpstr>
      <vt:lpstr>DeferredMaintenanceRatingType44</vt:lpstr>
      <vt:lpstr>DeferredMaintenanceRatingType45</vt:lpstr>
      <vt:lpstr>DeferredMaintenanceRatingType46</vt:lpstr>
      <vt:lpstr>DeferredMaintenanceRatingType47</vt:lpstr>
      <vt:lpstr>DeferredMaintenanceRatingType48</vt:lpstr>
      <vt:lpstr>DeferredMaintenanceRatingType49</vt:lpstr>
      <vt:lpstr>DeferredMaintenanceRatingType50</vt:lpstr>
      <vt:lpstr>DmCount</vt:lpstr>
      <vt:lpstr>DMCountPopulated</vt:lpstr>
      <vt:lpstr>DMSummaryText</vt:lpstr>
      <vt:lpstr>DMSummaryTextOption2</vt:lpstr>
      <vt:lpstr>DownDarkSpaceDescription</vt:lpstr>
      <vt:lpstr>DownSpaceIndicator</vt:lpstr>
      <vt:lpstr>DownUnitsIdentifier</vt:lpstr>
      <vt:lpstr>ExitsClearlyMarkedIndicator</vt:lpstr>
      <vt:lpstr>FranchiseChangeType</vt:lpstr>
      <vt:lpstr>FranchiseOrLicenseViolationDescription</vt:lpstr>
      <vt:lpstr>FranchiseOrLicenseViolationType</vt:lpstr>
      <vt:lpstr>GeneratorFunctionType</vt:lpstr>
      <vt:lpstr>GrabBarsInRestroomsType</vt:lpstr>
      <vt:lpstr>GrossRentableSquareFootage</vt:lpstr>
      <vt:lpstr>HandrailsInHallsType</vt:lpstr>
      <vt:lpstr>HealthCareUnitType01</vt:lpstr>
      <vt:lpstr>HealthCareUnitType02</vt:lpstr>
      <vt:lpstr>HealthCareUnitType03</vt:lpstr>
      <vt:lpstr>HealthCareUnitType04</vt:lpstr>
      <vt:lpstr>HealthCareUnitType05</vt:lpstr>
      <vt:lpstr>HealthCareUnitType06</vt:lpstr>
      <vt:lpstr>HealthCareUnitType07</vt:lpstr>
      <vt:lpstr>HomeSharingDescription</vt:lpstr>
      <vt:lpstr>HomeSharingIndicator</vt:lpstr>
      <vt:lpstr>HospitalityPropertyIndicator</vt:lpstr>
      <vt:lpstr>IndustrialUsePercent</vt:lpstr>
      <vt:lpstr>InspectedAreaAskingRentAmount01</vt:lpstr>
      <vt:lpstr>InspectedAreaAskingRentAmount02</vt:lpstr>
      <vt:lpstr>InspectedAreaAskingRentAmount03</vt:lpstr>
      <vt:lpstr>InspectedAreaAskingRentAmount04</vt:lpstr>
      <vt:lpstr>InspectedAreaAskingRentAmount05</vt:lpstr>
      <vt:lpstr>InspectedAreaAskingRentAmount06</vt:lpstr>
      <vt:lpstr>InspectedAreaAskingRentAmount07</vt:lpstr>
      <vt:lpstr>InspectedAreaAskingRentAmount08</vt:lpstr>
      <vt:lpstr>InspectedAreaAskingRentAmount09</vt:lpstr>
      <vt:lpstr>InspectedAreaAskingRentAmount10</vt:lpstr>
      <vt:lpstr>InspectedAreaAskingRentAmount11</vt:lpstr>
      <vt:lpstr>InspectedAreaAskingRentAmount12</vt:lpstr>
      <vt:lpstr>InspectedAreaAskingRentAmount13</vt:lpstr>
      <vt:lpstr>InspectedAreaAskingRentAmount14</vt:lpstr>
      <vt:lpstr>InspectedAreaAskingRentAmount15</vt:lpstr>
      <vt:lpstr>InspectedAreaAskingRentAmount16</vt:lpstr>
      <vt:lpstr>InspectedAreaAskingRentAmount17</vt:lpstr>
      <vt:lpstr>InspectedAreaAskingRentAmount18</vt:lpstr>
      <vt:lpstr>InspectedAreaAskingRentAmount19</vt:lpstr>
      <vt:lpstr>InspectedAreaAskingRentAmount20</vt:lpstr>
      <vt:lpstr>InspectedAreaAskingRentAmount21</vt:lpstr>
      <vt:lpstr>InspectedAreaAskingRentAmount22</vt:lpstr>
      <vt:lpstr>InspectedAreaAskingRentAmount23</vt:lpstr>
      <vt:lpstr>InspectedAreaAskingRentAmount24</vt:lpstr>
      <vt:lpstr>InspectedAreaAskingRentAmount25</vt:lpstr>
      <vt:lpstr>InspectedAreaAskingRentAmount26</vt:lpstr>
      <vt:lpstr>InspectedAreaAskingRentAmount27</vt:lpstr>
      <vt:lpstr>InspectedAreaAskingRentAmount28</vt:lpstr>
      <vt:lpstr>InspectedAreaAskingRentAmount29</vt:lpstr>
      <vt:lpstr>InspectedAreaAskingRentAmount30</vt:lpstr>
      <vt:lpstr>InspectedAreaAskingRentAmount31</vt:lpstr>
      <vt:lpstr>InspectedAreaAskingRentAmount32</vt:lpstr>
      <vt:lpstr>InspectedAreaAskingRentAmount33</vt:lpstr>
      <vt:lpstr>InspectedAreaAskingRentAmount34</vt:lpstr>
      <vt:lpstr>InspectedAreaAskingRentAmount35</vt:lpstr>
      <vt:lpstr>InspectedAreaAskingRentAmount36</vt:lpstr>
      <vt:lpstr>InspectedAreaAskingRentAmount37</vt:lpstr>
      <vt:lpstr>InspectedAreaAskingRentAmount38</vt:lpstr>
      <vt:lpstr>InspectedAreaAskingRentAmount39</vt:lpstr>
      <vt:lpstr>InspectedAreaAskingRentAmount40</vt:lpstr>
      <vt:lpstr>InspectedAreaAskingRentAmount41</vt:lpstr>
      <vt:lpstr>InspectedAreaAskingRentAmount42</vt:lpstr>
      <vt:lpstr>InspectedAreaAskingRentAmount43</vt:lpstr>
      <vt:lpstr>InspectedAreaAskingRentAmount44</vt:lpstr>
      <vt:lpstr>InspectedAreaAskingRentAmount45</vt:lpstr>
      <vt:lpstr>InspectedAreaAskingRentAmount46</vt:lpstr>
      <vt:lpstr>InspectedAreaAskingRentAmount47</vt:lpstr>
      <vt:lpstr>InspectedAreaAskingRentAmount48</vt:lpstr>
      <vt:lpstr>InspectedAreaAskingRentAmount49</vt:lpstr>
      <vt:lpstr>InspectedAreaAskingRentAmount50</vt:lpstr>
      <vt:lpstr>InspectedAreaAskingRentAmount51</vt:lpstr>
      <vt:lpstr>InspectedAreaAskingRentAmount52</vt:lpstr>
      <vt:lpstr>InspectedAreaAskingRentAmount53</vt:lpstr>
      <vt:lpstr>InspectedAreaAskingRentAmount54</vt:lpstr>
      <vt:lpstr>InspectedAreaAskingRentAmount55</vt:lpstr>
      <vt:lpstr>InspectedAreaAskingRentAmount56</vt:lpstr>
      <vt:lpstr>InspectedAreaAskingRentAmount57</vt:lpstr>
      <vt:lpstr>InspectedAreaAskingRentAmount58</vt:lpstr>
      <vt:lpstr>InspectedAreaAskingRentAmount59</vt:lpstr>
      <vt:lpstr>InspectedAreaAskingRentAmount60</vt:lpstr>
      <vt:lpstr>InspectedAreaAskingRentAmount61</vt:lpstr>
      <vt:lpstr>InspectedAreaAskingRentAmount62</vt:lpstr>
      <vt:lpstr>InspectedAreaAskingRentAmount63</vt:lpstr>
      <vt:lpstr>InspectedAreaAskingRentAmount64</vt:lpstr>
      <vt:lpstr>InspectedAreaAskingRentAmount65</vt:lpstr>
      <vt:lpstr>InspectedAreaAskingRentAmount66</vt:lpstr>
      <vt:lpstr>InspectedAreaAskingRentAmount67</vt:lpstr>
      <vt:lpstr>InspectedAreaAskingRentAmount68</vt:lpstr>
      <vt:lpstr>InspectedAreaAskingRentAmount69</vt:lpstr>
      <vt:lpstr>InspectedAreaAskingRentAmount70</vt:lpstr>
      <vt:lpstr>InspectedAreaAskingRentAmount71</vt:lpstr>
      <vt:lpstr>InspectedAreaAskingRentAmount72</vt:lpstr>
      <vt:lpstr>InspectedAreaAskingRentAmount73</vt:lpstr>
      <vt:lpstr>InspectedAreaAskingRentAmount74</vt:lpstr>
      <vt:lpstr>InspectedAreaAskingRentAmount75</vt:lpstr>
      <vt:lpstr>InspectedAreaAskingRentAmountHC01</vt:lpstr>
      <vt:lpstr>InspectedAreaAskingRentAmountHC02</vt:lpstr>
      <vt:lpstr>InspectedAreaAskingRentAmountHC03</vt:lpstr>
      <vt:lpstr>InspectedAreaAskingRentAmountHC04</vt:lpstr>
      <vt:lpstr>InspectedAreaAskingRentAmountHC05</vt:lpstr>
      <vt:lpstr>InspectedAreaAskingRentAmountHC06</vt:lpstr>
      <vt:lpstr>InspectedAreaAskingRentAmountHC07</vt:lpstr>
      <vt:lpstr>InspectedAreaAskingRentAmountHC08</vt:lpstr>
      <vt:lpstr>InspectedAreaAskingRentAmountHC09</vt:lpstr>
      <vt:lpstr>InspectedAreaAskingRentAmountHC10</vt:lpstr>
      <vt:lpstr>InspectedAreaAskingRentAmountHC11</vt:lpstr>
      <vt:lpstr>InspectedAreaAskingRentAmountHC12</vt:lpstr>
      <vt:lpstr>InspectedAreaAskingRentAmountHC13</vt:lpstr>
      <vt:lpstr>InspectedAreaAskingRentAmountHC14</vt:lpstr>
      <vt:lpstr>InspectedAreaAskingRentAmountHC15</vt:lpstr>
      <vt:lpstr>InspectedAreaAskingRentAmountHC16</vt:lpstr>
      <vt:lpstr>InspectedAreaAskingRentAmountHC17</vt:lpstr>
      <vt:lpstr>InspectedAreaAskingRentAmountHC18</vt:lpstr>
      <vt:lpstr>InspectedAreaAskingRentAmountHC19</vt:lpstr>
      <vt:lpstr>InspectedAreaAskingRentAmountHC20</vt:lpstr>
      <vt:lpstr>InspectedAreaAskingRentAmountHC21</vt:lpstr>
      <vt:lpstr>InspectedAreaAskingRentAmountHC22</vt:lpstr>
      <vt:lpstr>InspectedAreaAskingRentAmountHC23</vt:lpstr>
      <vt:lpstr>InspectedAreaAskingRentAmountHC24</vt:lpstr>
      <vt:lpstr>InspectedAreaAskingRentAmountHC25</vt:lpstr>
      <vt:lpstr>InspectedAreaAskingRentAmountHC26</vt:lpstr>
      <vt:lpstr>InspectedAreaAskingRentAmountHC27</vt:lpstr>
      <vt:lpstr>InspectedAreaAskingRentAmountHC28</vt:lpstr>
      <vt:lpstr>InspectedAreaConditionType01</vt:lpstr>
      <vt:lpstr>InspectedAreaConditionType02</vt:lpstr>
      <vt:lpstr>InspectedAreaConditionType03</vt:lpstr>
      <vt:lpstr>InspectedAreaConditionType04</vt:lpstr>
      <vt:lpstr>InspectedAreaConditionType05</vt:lpstr>
      <vt:lpstr>InspectedAreaConditionType06</vt:lpstr>
      <vt:lpstr>InspectedAreaConditionType07</vt:lpstr>
      <vt:lpstr>InspectedAreaConditionType08</vt:lpstr>
      <vt:lpstr>InspectedAreaConditionType09</vt:lpstr>
      <vt:lpstr>InspectedAreaConditionType10</vt:lpstr>
      <vt:lpstr>InspectedAreaConditionType11</vt:lpstr>
      <vt:lpstr>InspectedAreaConditionType12</vt:lpstr>
      <vt:lpstr>InspectedAreaConditionType13</vt:lpstr>
      <vt:lpstr>InspectedAreaConditionType14</vt:lpstr>
      <vt:lpstr>InspectedAreaConditionType15</vt:lpstr>
      <vt:lpstr>InspectedAreaConditionType16</vt:lpstr>
      <vt:lpstr>InspectedAreaConditionType17</vt:lpstr>
      <vt:lpstr>InspectedAreaConditionType18</vt:lpstr>
      <vt:lpstr>InspectedAreaConditionType19</vt:lpstr>
      <vt:lpstr>InspectedAreaConditionType20</vt:lpstr>
      <vt:lpstr>InspectedAreaConditionType21</vt:lpstr>
      <vt:lpstr>InspectedAreaConditionType22</vt:lpstr>
      <vt:lpstr>InspectedAreaConditionType23</vt:lpstr>
      <vt:lpstr>InspectedAreaConditionType24</vt:lpstr>
      <vt:lpstr>InspectedAreaConditionType25</vt:lpstr>
      <vt:lpstr>InspectedAreaConditionType26</vt:lpstr>
      <vt:lpstr>InspectedAreaConditionType27</vt:lpstr>
      <vt:lpstr>InspectedAreaConditionType28</vt:lpstr>
      <vt:lpstr>InspectedAreaConditionType29</vt:lpstr>
      <vt:lpstr>InspectedAreaConditionType30</vt:lpstr>
      <vt:lpstr>InspectedAreaConditionType31</vt:lpstr>
      <vt:lpstr>InspectedAreaConditionType32</vt:lpstr>
      <vt:lpstr>InspectedAreaConditionType33</vt:lpstr>
      <vt:lpstr>InspectedAreaConditionType34</vt:lpstr>
      <vt:lpstr>InspectedAreaConditionType35</vt:lpstr>
      <vt:lpstr>InspectedAreaConditionType36</vt:lpstr>
      <vt:lpstr>InspectedAreaConditionType37</vt:lpstr>
      <vt:lpstr>InspectedAreaConditionType38</vt:lpstr>
      <vt:lpstr>InspectedAreaConditionType39</vt:lpstr>
      <vt:lpstr>InspectedAreaConditionType40</vt:lpstr>
      <vt:lpstr>InspectedAreaConditionType41</vt:lpstr>
      <vt:lpstr>InspectedAreaConditionType42</vt:lpstr>
      <vt:lpstr>InspectedAreaConditionType43</vt:lpstr>
      <vt:lpstr>InspectedAreaConditionType44</vt:lpstr>
      <vt:lpstr>InspectedAreaConditionType45</vt:lpstr>
      <vt:lpstr>InspectedAreaConditionType46</vt:lpstr>
      <vt:lpstr>InspectedAreaConditionType47</vt:lpstr>
      <vt:lpstr>InspectedAreaConditionType48</vt:lpstr>
      <vt:lpstr>InspectedAreaConditionType49</vt:lpstr>
      <vt:lpstr>InspectedAreaConditionType50</vt:lpstr>
      <vt:lpstr>InspectedAreaConditionType51</vt:lpstr>
      <vt:lpstr>InspectedAreaConditionType52</vt:lpstr>
      <vt:lpstr>InspectedAreaConditionType53</vt:lpstr>
      <vt:lpstr>InspectedAreaConditionType54</vt:lpstr>
      <vt:lpstr>InspectedAreaConditionType55</vt:lpstr>
      <vt:lpstr>InspectedAreaConditionType56</vt:lpstr>
      <vt:lpstr>InspectedAreaConditionType57</vt:lpstr>
      <vt:lpstr>InspectedAreaConditionType58</vt:lpstr>
      <vt:lpstr>InspectedAreaConditionType59</vt:lpstr>
      <vt:lpstr>InspectedAreaConditionType60</vt:lpstr>
      <vt:lpstr>InspectedAreaConditionType61</vt:lpstr>
      <vt:lpstr>InspectedAreaConditionType62</vt:lpstr>
      <vt:lpstr>InspectedAreaConditionType63</vt:lpstr>
      <vt:lpstr>InspectedAreaConditionType64</vt:lpstr>
      <vt:lpstr>InspectedAreaConditionType65</vt:lpstr>
      <vt:lpstr>InspectedAreaConditionType66</vt:lpstr>
      <vt:lpstr>InspectedAreaConditionType67</vt:lpstr>
      <vt:lpstr>InspectedAreaConditionType68</vt:lpstr>
      <vt:lpstr>InspectedAreaConditionType69</vt:lpstr>
      <vt:lpstr>InspectedAreaConditionType70</vt:lpstr>
      <vt:lpstr>InspectedAreaConditionType71</vt:lpstr>
      <vt:lpstr>InspectedAreaConditionType72</vt:lpstr>
      <vt:lpstr>InspectedAreaConditionType73</vt:lpstr>
      <vt:lpstr>InspectedAreaConditionType74</vt:lpstr>
      <vt:lpstr>InspectedAreaConditionType75</vt:lpstr>
      <vt:lpstr>InspectedAreaConditionTypeHC01</vt:lpstr>
      <vt:lpstr>InspectedAreaConditionTypeHC02</vt:lpstr>
      <vt:lpstr>InspectedAreaConditionTypeHC03</vt:lpstr>
      <vt:lpstr>InspectedAreaConditionTypeHC04</vt:lpstr>
      <vt:lpstr>InspectedAreaConditionTypeHC05</vt:lpstr>
      <vt:lpstr>InspectedAreaConditionTypeHC06</vt:lpstr>
      <vt:lpstr>InspectedAreaConditionTypeHC07</vt:lpstr>
      <vt:lpstr>InspectedAreaConditionTypeHC08</vt:lpstr>
      <vt:lpstr>InspectedAreaConditionTypeHC09</vt:lpstr>
      <vt:lpstr>InspectedAreaConditionTypeHC10</vt:lpstr>
      <vt:lpstr>InspectedAreaConditionTypeHC11</vt:lpstr>
      <vt:lpstr>InspectedAreaConditionTypeHC12</vt:lpstr>
      <vt:lpstr>InspectedAreaConditionTypeHC13</vt:lpstr>
      <vt:lpstr>InspectedAreaConditionTypeHC14</vt:lpstr>
      <vt:lpstr>InspectedAreaConditionTypeHC15</vt:lpstr>
      <vt:lpstr>InspectedAreaConditionTypeHC16</vt:lpstr>
      <vt:lpstr>InspectedAreaConditionTypeHC17</vt:lpstr>
      <vt:lpstr>InspectedAreaConditionTypeHC18</vt:lpstr>
      <vt:lpstr>InspectedAreaConditionTypeHC19</vt:lpstr>
      <vt:lpstr>InspectedAreaConditionTypeHC20</vt:lpstr>
      <vt:lpstr>InspectedAreaConditionTypeHC21</vt:lpstr>
      <vt:lpstr>InspectedAreaConditionTypeHC22</vt:lpstr>
      <vt:lpstr>InspectedAreaConditionTypeHC23</vt:lpstr>
      <vt:lpstr>InspectedAreaConditionTypeHC24</vt:lpstr>
      <vt:lpstr>InspectedAreaConditionTypeHC25</vt:lpstr>
      <vt:lpstr>InspectedAreaConditionTypeHC26</vt:lpstr>
      <vt:lpstr>InspectedAreaConditionTypeHC27</vt:lpstr>
      <vt:lpstr>InspectedAreaConditionTypeHC28</vt:lpstr>
      <vt:lpstr>InspectedAreaCurrentUseType01</vt:lpstr>
      <vt:lpstr>InspectedAreaCurrentUseType02</vt:lpstr>
      <vt:lpstr>InspectedAreaCurrentUseType03</vt:lpstr>
      <vt:lpstr>InspectedAreaCurrentUseType04</vt:lpstr>
      <vt:lpstr>InspectedAreaCurrentUseType05</vt:lpstr>
      <vt:lpstr>InspectedAreaCurrentUseType06</vt:lpstr>
      <vt:lpstr>InspectedAreaCurrentUseType07</vt:lpstr>
      <vt:lpstr>InspectedAreaCurrentUseType08</vt:lpstr>
      <vt:lpstr>InspectedAreaCurrentUseType09</vt:lpstr>
      <vt:lpstr>InspectedAreaCurrentUseType10</vt:lpstr>
      <vt:lpstr>InspectedAreaCurrentUseType11</vt:lpstr>
      <vt:lpstr>InspectedAreaCurrentUseType12</vt:lpstr>
      <vt:lpstr>InspectedAreaCurrentUseType13</vt:lpstr>
      <vt:lpstr>InspectedAreaCurrentUseType14</vt:lpstr>
      <vt:lpstr>InspectedAreaCurrentUseType15</vt:lpstr>
      <vt:lpstr>InspectedAreaCurrentUseType16</vt:lpstr>
      <vt:lpstr>InspectedAreaCurrentUseType17</vt:lpstr>
      <vt:lpstr>InspectedAreaCurrentUseType18</vt:lpstr>
      <vt:lpstr>InspectedAreaCurrentUseType19</vt:lpstr>
      <vt:lpstr>InspectedAreaCurrentUseType20</vt:lpstr>
      <vt:lpstr>InspectedAreaCurrentUseType21</vt:lpstr>
      <vt:lpstr>InspectedAreaCurrentUseType22</vt:lpstr>
      <vt:lpstr>InspectedAreaCurrentUseType23</vt:lpstr>
      <vt:lpstr>InspectedAreaCurrentUseType24</vt:lpstr>
      <vt:lpstr>InspectedAreaCurrentUseType25</vt:lpstr>
      <vt:lpstr>InspectedAreaCurrentUseType26</vt:lpstr>
      <vt:lpstr>InspectedAreaCurrentUseType27</vt:lpstr>
      <vt:lpstr>InspectedAreaCurrentUseType28</vt:lpstr>
      <vt:lpstr>InspectedAreaCurrentUseType29</vt:lpstr>
      <vt:lpstr>InspectedAreaCurrentUseType30</vt:lpstr>
      <vt:lpstr>InspectedAreaCurrentUseType31</vt:lpstr>
      <vt:lpstr>InspectedAreaCurrentUseType32</vt:lpstr>
      <vt:lpstr>InspectedAreaCurrentUseType33</vt:lpstr>
      <vt:lpstr>InspectedAreaCurrentUseType34</vt:lpstr>
      <vt:lpstr>InspectedAreaCurrentUseType35</vt:lpstr>
      <vt:lpstr>InspectedAreaCurrentUseType36</vt:lpstr>
      <vt:lpstr>InspectedAreaCurrentUseType37</vt:lpstr>
      <vt:lpstr>InspectedAreaCurrentUseType38</vt:lpstr>
      <vt:lpstr>InspectedAreaCurrentUseType39</vt:lpstr>
      <vt:lpstr>InspectedAreaCurrentUseType40</vt:lpstr>
      <vt:lpstr>InspectedAreaCurrentUseType41</vt:lpstr>
      <vt:lpstr>InspectedAreaCurrentUseType42</vt:lpstr>
      <vt:lpstr>InspectedAreaCurrentUseType43</vt:lpstr>
      <vt:lpstr>InspectedAreaCurrentUseType44</vt:lpstr>
      <vt:lpstr>InspectedAreaCurrentUseType45</vt:lpstr>
      <vt:lpstr>InspectedAreaCurrentUseType46</vt:lpstr>
      <vt:lpstr>InspectedAreaCurrentUseType47</vt:lpstr>
      <vt:lpstr>InspectedAreaCurrentUseType48</vt:lpstr>
      <vt:lpstr>InspectedAreaCurrentUseType49</vt:lpstr>
      <vt:lpstr>InspectedAreaCurrentUseType50</vt:lpstr>
      <vt:lpstr>InspectedAreaCurrentUseType51</vt:lpstr>
      <vt:lpstr>InspectedAreaCurrentUseType52</vt:lpstr>
      <vt:lpstr>InspectedAreaCurrentUseType53</vt:lpstr>
      <vt:lpstr>InspectedAreaCurrentUseType54</vt:lpstr>
      <vt:lpstr>InspectedAreaCurrentUseType55</vt:lpstr>
      <vt:lpstr>InspectedAreaCurrentUseType56</vt:lpstr>
      <vt:lpstr>InspectedAreaCurrentUseType57</vt:lpstr>
      <vt:lpstr>InspectedAreaCurrentUseType58</vt:lpstr>
      <vt:lpstr>InspectedAreaCurrentUseType59</vt:lpstr>
      <vt:lpstr>InspectedAreaCurrentUseType60</vt:lpstr>
      <vt:lpstr>InspectedAreaCurrentUseType61</vt:lpstr>
      <vt:lpstr>InspectedAreaCurrentUseType62</vt:lpstr>
      <vt:lpstr>InspectedAreaCurrentUseType63</vt:lpstr>
      <vt:lpstr>InspectedAreaCurrentUseType64</vt:lpstr>
      <vt:lpstr>InspectedAreaCurrentUseType65</vt:lpstr>
      <vt:lpstr>InspectedAreaCurrentUseType66</vt:lpstr>
      <vt:lpstr>InspectedAreaCurrentUseType67</vt:lpstr>
      <vt:lpstr>InspectedAreaCurrentUseType68</vt:lpstr>
      <vt:lpstr>InspectedAreaCurrentUseType69</vt:lpstr>
      <vt:lpstr>InspectedAreaCurrentUseType70</vt:lpstr>
      <vt:lpstr>InspectedAreaCurrentUseType71</vt:lpstr>
      <vt:lpstr>InspectedAreaCurrentUseType72</vt:lpstr>
      <vt:lpstr>InspectedAreaCurrentUseType73</vt:lpstr>
      <vt:lpstr>InspectedAreaCurrentUseType74</vt:lpstr>
      <vt:lpstr>InspectedAreaCurrentUseType75</vt:lpstr>
      <vt:lpstr>InspectedAreaCurrentUseTypeHC01</vt:lpstr>
      <vt:lpstr>InspectedAreaCurrentUseTypeHC02</vt:lpstr>
      <vt:lpstr>InspectedAreaCurrentUseTypeHC03</vt:lpstr>
      <vt:lpstr>InspectedAreaCurrentUseTypeHC04</vt:lpstr>
      <vt:lpstr>InspectedAreaCurrentUseTypeHC05</vt:lpstr>
      <vt:lpstr>InspectedAreaCurrentUseTypeHC06</vt:lpstr>
      <vt:lpstr>InspectedAreaCurrentUseTypeHC07</vt:lpstr>
      <vt:lpstr>InspectedAreaCurrentUseTypeHC08</vt:lpstr>
      <vt:lpstr>InspectedAreaCurrentUseTypeHC09</vt:lpstr>
      <vt:lpstr>InspectedAreaCurrentUseTypeHC10</vt:lpstr>
      <vt:lpstr>InspectedAreaCurrentUseTypeHC11</vt:lpstr>
      <vt:lpstr>InspectedAreaCurrentUseTypeHC12</vt:lpstr>
      <vt:lpstr>InspectedAreaCurrentUseTypeHC13</vt:lpstr>
      <vt:lpstr>InspectedAreaCurrentUseTypeHC14</vt:lpstr>
      <vt:lpstr>InspectedAreaCurrentUseTypeHC15</vt:lpstr>
      <vt:lpstr>InspectedAreaCurrentUseTypeHC16</vt:lpstr>
      <vt:lpstr>InspectedAreaCurrentUseTypeHC17</vt:lpstr>
      <vt:lpstr>InspectedAreaCurrentUseTypeHC18</vt:lpstr>
      <vt:lpstr>InspectedAreaCurrentUseTypeHC19</vt:lpstr>
      <vt:lpstr>InspectedAreaCurrentUseTypeHC20</vt:lpstr>
      <vt:lpstr>InspectedAreaCurrentUseTypeHC21</vt:lpstr>
      <vt:lpstr>InspectedAreaCurrentUseTypeHC22</vt:lpstr>
      <vt:lpstr>InspectedAreaCurrentUseTypeHC23</vt:lpstr>
      <vt:lpstr>InspectedAreaCurrentUseTypeHC24</vt:lpstr>
      <vt:lpstr>InspectedAreaCurrentUseTypeHC25</vt:lpstr>
      <vt:lpstr>InspectedAreaCurrentUseTypeHC26</vt:lpstr>
      <vt:lpstr>InspectedAreaCurrentUseTypeHC27</vt:lpstr>
      <vt:lpstr>InspectedAreaCurrentUseTypeHC28</vt:lpstr>
      <vt:lpstr>InspectedAreaNumberOfBathsCount01</vt:lpstr>
      <vt:lpstr>InspectedAreaNumberOfBathsCount02</vt:lpstr>
      <vt:lpstr>InspectedAreaNumberOfBathsCount03</vt:lpstr>
      <vt:lpstr>InspectedAreaNumberOfBathsCount04</vt:lpstr>
      <vt:lpstr>InspectedAreaNumberOfBathsCount05</vt:lpstr>
      <vt:lpstr>InspectedAreaNumberOfBathsCount06</vt:lpstr>
      <vt:lpstr>InspectedAreaNumberOfBathsCount07</vt:lpstr>
      <vt:lpstr>InspectedAreaNumberOfBathsCount08</vt:lpstr>
      <vt:lpstr>InspectedAreaNumberOfBathsCount09</vt:lpstr>
      <vt:lpstr>InspectedAreaNumberOfBathsCount10</vt:lpstr>
      <vt:lpstr>InspectedAreaNumberOfBathsCount11</vt:lpstr>
      <vt:lpstr>InspectedAreaNumberOfBathsCount12</vt:lpstr>
      <vt:lpstr>InspectedAreaNumberOfBathsCount13</vt:lpstr>
      <vt:lpstr>InspectedAreaNumberOfBathsCount14</vt:lpstr>
      <vt:lpstr>InspectedAreaNumberOfBathsCount15</vt:lpstr>
      <vt:lpstr>InspectedAreaNumberOfBathsCount16</vt:lpstr>
      <vt:lpstr>InspectedAreaNumberOfBathsCount17</vt:lpstr>
      <vt:lpstr>InspectedAreaNumberOfBathsCount18</vt:lpstr>
      <vt:lpstr>InspectedAreaNumberOfBathsCount19</vt:lpstr>
      <vt:lpstr>InspectedAreaNumberOfBathsCount20</vt:lpstr>
      <vt:lpstr>InspectedAreaNumberOfBathsCount21</vt:lpstr>
      <vt:lpstr>InspectedAreaNumberOfBathsCount22</vt:lpstr>
      <vt:lpstr>InspectedAreaNumberOfBathsCount23</vt:lpstr>
      <vt:lpstr>InspectedAreaNumberOfBathsCount24</vt:lpstr>
      <vt:lpstr>InspectedAreaNumberOfBathsCount25</vt:lpstr>
      <vt:lpstr>InspectedAreaNumberOfBathsCount26</vt:lpstr>
      <vt:lpstr>InspectedAreaNumberOfBathsCount27</vt:lpstr>
      <vt:lpstr>InspectedAreaNumberOfBathsCount28</vt:lpstr>
      <vt:lpstr>InspectedAreaNumberOfBathsCount29</vt:lpstr>
      <vt:lpstr>InspectedAreaNumberOfBathsCount30</vt:lpstr>
      <vt:lpstr>InspectedAreaNumberOfBathsCount31</vt:lpstr>
      <vt:lpstr>InspectedAreaNumberOfBathsCount32</vt:lpstr>
      <vt:lpstr>InspectedAreaNumberOfBathsCount33</vt:lpstr>
      <vt:lpstr>InspectedAreaNumberOfBathsCount34</vt:lpstr>
      <vt:lpstr>InspectedAreaNumberOfBathsCount35</vt:lpstr>
      <vt:lpstr>InspectedAreaNumberOfBathsCount36</vt:lpstr>
      <vt:lpstr>InspectedAreaNumberOfBathsCount37</vt:lpstr>
      <vt:lpstr>InspectedAreaNumberOfBathsCount38</vt:lpstr>
      <vt:lpstr>InspectedAreaNumberOfBathsCount39</vt:lpstr>
      <vt:lpstr>InspectedAreaNumberOfBathsCount40</vt:lpstr>
      <vt:lpstr>InspectedAreaNumberOfBathsCount41</vt:lpstr>
      <vt:lpstr>InspectedAreaNumberOfBathsCount42</vt:lpstr>
      <vt:lpstr>InspectedAreaNumberOfBathsCount43</vt:lpstr>
      <vt:lpstr>InspectedAreaNumberOfBathsCount44</vt:lpstr>
      <vt:lpstr>InspectedAreaNumberOfBathsCount45</vt:lpstr>
      <vt:lpstr>InspectedAreaNumberOfBathsCount46</vt:lpstr>
      <vt:lpstr>InspectedAreaNumberOfBathsCount47</vt:lpstr>
      <vt:lpstr>InspectedAreaNumberOfBathsCount48</vt:lpstr>
      <vt:lpstr>InspectedAreaNumberOfBathsCount49</vt:lpstr>
      <vt:lpstr>InspectedAreaNumberOfBathsCount50</vt:lpstr>
      <vt:lpstr>InspectedAreaNumberOfBathsCount51</vt:lpstr>
      <vt:lpstr>InspectedAreaNumberOfBathsCount52</vt:lpstr>
      <vt:lpstr>InspectedAreaNumberOfBathsCount53</vt:lpstr>
      <vt:lpstr>InspectedAreaNumberOfBathsCount54</vt:lpstr>
      <vt:lpstr>InspectedAreaNumberOfBathsCount55</vt:lpstr>
      <vt:lpstr>InspectedAreaNumberOfBathsCount56</vt:lpstr>
      <vt:lpstr>InspectedAreaNumberOfBathsCount57</vt:lpstr>
      <vt:lpstr>InspectedAreaNumberOfBathsCount58</vt:lpstr>
      <vt:lpstr>InspectedAreaNumberOfBathsCount59</vt:lpstr>
      <vt:lpstr>InspectedAreaNumberOfBathsCount60</vt:lpstr>
      <vt:lpstr>InspectedAreaNumberOfBathsCount61</vt:lpstr>
      <vt:lpstr>InspectedAreaNumberOfBathsCount62</vt:lpstr>
      <vt:lpstr>InspectedAreaNumberOfBathsCount63</vt:lpstr>
      <vt:lpstr>InspectedAreaNumberOfBathsCount64</vt:lpstr>
      <vt:lpstr>InspectedAreaNumberOfBathsCount65</vt:lpstr>
      <vt:lpstr>InspectedAreaNumberOfBathsCount66</vt:lpstr>
      <vt:lpstr>InspectedAreaNumberOfBathsCount67</vt:lpstr>
      <vt:lpstr>InspectedAreaNumberOfBathsCount68</vt:lpstr>
      <vt:lpstr>InspectedAreaNumberOfBathsCount69</vt:lpstr>
      <vt:lpstr>InspectedAreaNumberOfBathsCount70</vt:lpstr>
      <vt:lpstr>InspectedAreaNumberOfBathsCount71</vt:lpstr>
      <vt:lpstr>InspectedAreaNumberOfBathsCount72</vt:lpstr>
      <vt:lpstr>InspectedAreaNumberOfBathsCount73</vt:lpstr>
      <vt:lpstr>InspectedAreaNumberOfBathsCount74</vt:lpstr>
      <vt:lpstr>InspectedAreaNumberOfBathsCount75</vt:lpstr>
      <vt:lpstr>InspectedAreaNumberOfBathsCountHC01</vt:lpstr>
      <vt:lpstr>InspectedAreaNumberOfBathsCountHC02</vt:lpstr>
      <vt:lpstr>InspectedAreaNumberOfBathsCountHC03</vt:lpstr>
      <vt:lpstr>InspectedAreaNumberOfBathsCountHC04</vt:lpstr>
      <vt:lpstr>InspectedAreaNumberOfBathsCountHC05</vt:lpstr>
      <vt:lpstr>InspectedAreaNumberOfBathsCountHC06</vt:lpstr>
      <vt:lpstr>InspectedAreaNumberOfBathsCountHC07</vt:lpstr>
      <vt:lpstr>InspectedAreaNumberOfBathsCountHC08</vt:lpstr>
      <vt:lpstr>InspectedAreaNumberOfBathsCountHC09</vt:lpstr>
      <vt:lpstr>InspectedAreaNumberOfBathsCountHC10</vt:lpstr>
      <vt:lpstr>InspectedAreaNumberOfBathsCountHC11</vt:lpstr>
      <vt:lpstr>InspectedAreaNumberOfBathsCountHC12</vt:lpstr>
      <vt:lpstr>InspectedAreaNumberOfBathsCountHC13</vt:lpstr>
      <vt:lpstr>InspectedAreaNumberOfBathsCountHC14</vt:lpstr>
      <vt:lpstr>InspectedAreaNumberOfBathsCountHC15</vt:lpstr>
      <vt:lpstr>InspectedAreaNumberOfBathsCountHC16</vt:lpstr>
      <vt:lpstr>InspectedAreaNumberOfBathsCountHC17</vt:lpstr>
      <vt:lpstr>InspectedAreaNumberOfBathsCountHC18</vt:lpstr>
      <vt:lpstr>InspectedAreaNumberOfBathsCountHC19</vt:lpstr>
      <vt:lpstr>InspectedAreaNumberOfBathsCountHC20</vt:lpstr>
      <vt:lpstr>InspectedAreaNumberOfBathsCountHC21</vt:lpstr>
      <vt:lpstr>InspectedAreaNumberOfBathsCountHC22</vt:lpstr>
      <vt:lpstr>InspectedAreaNumberOfBathsCountHC23</vt:lpstr>
      <vt:lpstr>InspectedAreaNumberOfBathsCountHC24</vt:lpstr>
      <vt:lpstr>InspectedAreaNumberOfBathsCountHC25</vt:lpstr>
      <vt:lpstr>InspectedAreaNumberOfBathsCountHC26</vt:lpstr>
      <vt:lpstr>InspectedAreaNumberOfBathsCountHC27</vt:lpstr>
      <vt:lpstr>InspectedAreaNumberOfBathsCountHC28</vt:lpstr>
      <vt:lpstr>InspectedAreaNumberOfBedroomsCount01</vt:lpstr>
      <vt:lpstr>InspectedAreaNumberOfBedroomsCount02</vt:lpstr>
      <vt:lpstr>InspectedAreaNumberOfBedroomsCount03</vt:lpstr>
      <vt:lpstr>InspectedAreaNumberOfBedroomsCount04</vt:lpstr>
      <vt:lpstr>InspectedAreaNumberOfBedroomsCount05</vt:lpstr>
      <vt:lpstr>InspectedAreaNumberOfBedroomsCount06</vt:lpstr>
      <vt:lpstr>InspectedAreaNumberOfBedroomsCount07</vt:lpstr>
      <vt:lpstr>InspectedAreaNumberOfBedroomsCount08</vt:lpstr>
      <vt:lpstr>InspectedAreaNumberOfBedroomsCount09</vt:lpstr>
      <vt:lpstr>InspectedAreaNumberOfBedroomsCount10</vt:lpstr>
      <vt:lpstr>InspectedAreaNumberOfBedroomsCount11</vt:lpstr>
      <vt:lpstr>InspectedAreaNumberOfBedroomsCount12</vt:lpstr>
      <vt:lpstr>InspectedAreaNumberOfBedroomsCount13</vt:lpstr>
      <vt:lpstr>InspectedAreaNumberOfBedroomsCount14</vt:lpstr>
      <vt:lpstr>InspectedAreaNumberOfBedroomsCount15</vt:lpstr>
      <vt:lpstr>InspectedAreaNumberOfBedroomsCount16</vt:lpstr>
      <vt:lpstr>InspectedAreaNumberOfBedroomsCount17</vt:lpstr>
      <vt:lpstr>InspectedAreaNumberOfBedroomsCount18</vt:lpstr>
      <vt:lpstr>InspectedAreaNumberOfBedroomsCount19</vt:lpstr>
      <vt:lpstr>InspectedAreaNumberOfBedroomsCount20</vt:lpstr>
      <vt:lpstr>InspectedAreaNumberOfBedroomsCount21</vt:lpstr>
      <vt:lpstr>InspectedAreaNumberOfBedroomsCount22</vt:lpstr>
      <vt:lpstr>InspectedAreaNumberOfBedroomsCount23</vt:lpstr>
      <vt:lpstr>InspectedAreaNumberOfBedroomsCount24</vt:lpstr>
      <vt:lpstr>InspectedAreaNumberOfBedroomsCount25</vt:lpstr>
      <vt:lpstr>InspectedAreaNumberOfBedroomsCount26</vt:lpstr>
      <vt:lpstr>InspectedAreaNumberOfBedroomsCount27</vt:lpstr>
      <vt:lpstr>InspectedAreaNumberOfBedroomsCount28</vt:lpstr>
      <vt:lpstr>InspectedAreaNumberOfBedroomsCount29</vt:lpstr>
      <vt:lpstr>InspectedAreaNumberOfBedroomsCount30</vt:lpstr>
      <vt:lpstr>InspectedAreaNumberOfBedroomsCount31</vt:lpstr>
      <vt:lpstr>InspectedAreaNumberOfBedroomsCount32</vt:lpstr>
      <vt:lpstr>InspectedAreaNumberOfBedroomsCount33</vt:lpstr>
      <vt:lpstr>InspectedAreaNumberOfBedroomsCount34</vt:lpstr>
      <vt:lpstr>InspectedAreaNumberOfBedroomsCount35</vt:lpstr>
      <vt:lpstr>InspectedAreaNumberOfBedroomsCount36</vt:lpstr>
      <vt:lpstr>InspectedAreaNumberOfBedroomsCount37</vt:lpstr>
      <vt:lpstr>InspectedAreaNumberOfBedroomsCount38</vt:lpstr>
      <vt:lpstr>InspectedAreaNumberOfBedroomsCount39</vt:lpstr>
      <vt:lpstr>InspectedAreaNumberOfBedroomsCount40</vt:lpstr>
      <vt:lpstr>InspectedAreaNumberOfBedroomsCount41</vt:lpstr>
      <vt:lpstr>InspectedAreaNumberOfBedroomsCount42</vt:lpstr>
      <vt:lpstr>InspectedAreaNumberOfBedroomsCount43</vt:lpstr>
      <vt:lpstr>InspectedAreaNumberOfBedroomsCount44</vt:lpstr>
      <vt:lpstr>InspectedAreaNumberOfBedroomsCount45</vt:lpstr>
      <vt:lpstr>InspectedAreaNumberOfBedroomsCount46</vt:lpstr>
      <vt:lpstr>InspectedAreaNumberOfBedroomsCount47</vt:lpstr>
      <vt:lpstr>InspectedAreaNumberOfBedroomsCount48</vt:lpstr>
      <vt:lpstr>InspectedAreaNumberOfBedroomsCount49</vt:lpstr>
      <vt:lpstr>InspectedAreaNumberOfBedroomsCount50</vt:lpstr>
      <vt:lpstr>InspectedAreaNumberOfBedroomsCount51</vt:lpstr>
      <vt:lpstr>InspectedAreaNumberOfBedroomsCount52</vt:lpstr>
      <vt:lpstr>InspectedAreaNumberOfBedroomsCount53</vt:lpstr>
      <vt:lpstr>InspectedAreaNumberOfBedroomsCount54</vt:lpstr>
      <vt:lpstr>InspectedAreaNumberOfBedroomsCount55</vt:lpstr>
      <vt:lpstr>InspectedAreaNumberOfBedroomsCount56</vt:lpstr>
      <vt:lpstr>InspectedAreaNumberOfBedroomsCount57</vt:lpstr>
      <vt:lpstr>InspectedAreaNumberOfBedroomsCount58</vt:lpstr>
      <vt:lpstr>InspectedAreaNumberOfBedroomsCount59</vt:lpstr>
      <vt:lpstr>InspectedAreaNumberOfBedroomsCount60</vt:lpstr>
      <vt:lpstr>InspectedAreaNumberOfBedroomsCount61</vt:lpstr>
      <vt:lpstr>InspectedAreaNumberOfBedroomsCount62</vt:lpstr>
      <vt:lpstr>InspectedAreaNumberOfBedroomsCount63</vt:lpstr>
      <vt:lpstr>InspectedAreaNumberOfBedroomsCount64</vt:lpstr>
      <vt:lpstr>InspectedAreaNumberOfBedroomsCount65</vt:lpstr>
      <vt:lpstr>InspectedAreaNumberOfBedroomsCount66</vt:lpstr>
      <vt:lpstr>InspectedAreaNumberOfBedroomsCount67</vt:lpstr>
      <vt:lpstr>InspectedAreaNumberOfBedroomsCount68</vt:lpstr>
      <vt:lpstr>InspectedAreaNumberOfBedroomsCount69</vt:lpstr>
      <vt:lpstr>InspectedAreaNumberOfBedroomsCount70</vt:lpstr>
      <vt:lpstr>InspectedAreaNumberOfBedroomsCount71</vt:lpstr>
      <vt:lpstr>InspectedAreaNumberOfBedroomsCount72</vt:lpstr>
      <vt:lpstr>InspectedAreaNumberOfBedroomsCount73</vt:lpstr>
      <vt:lpstr>InspectedAreaNumberOfBedroomsCount74</vt:lpstr>
      <vt:lpstr>InspectedAreaNumberOfBedroomsCount75</vt:lpstr>
      <vt:lpstr>InspectedAreaNumberOfBedroomsCountHC01</vt:lpstr>
      <vt:lpstr>InspectedAreaNumberOfBedroomsCountHC02</vt:lpstr>
      <vt:lpstr>InspectedAreaNumberOfBedroomsCountHC03</vt:lpstr>
      <vt:lpstr>InspectedAreaNumberOfBedroomsCountHC04</vt:lpstr>
      <vt:lpstr>InspectedAreaNumberOfBedroomsCountHC05</vt:lpstr>
      <vt:lpstr>InspectedAreaNumberOfBedroomsCountHC06</vt:lpstr>
      <vt:lpstr>InspectedAreaNumberOfBedroomsCountHC07</vt:lpstr>
      <vt:lpstr>InspectedAreaNumberOfBedroomsCountHC08</vt:lpstr>
      <vt:lpstr>InspectedAreaNumberOfBedroomsCountHC09</vt:lpstr>
      <vt:lpstr>InspectedAreaNumberOfBedroomsCountHC10</vt:lpstr>
      <vt:lpstr>InspectedAreaNumberOfBedroomsCountHC11</vt:lpstr>
      <vt:lpstr>InspectedAreaNumberOfBedroomsCountHC12</vt:lpstr>
      <vt:lpstr>InspectedAreaNumberOfBedroomsCountHC13</vt:lpstr>
      <vt:lpstr>InspectedAreaNumberOfBedroomsCountHC14</vt:lpstr>
      <vt:lpstr>InspectedAreaNumberOfBedroomsCountHC15</vt:lpstr>
      <vt:lpstr>InspectedAreaNumberOfBedroomsCountHC16</vt:lpstr>
      <vt:lpstr>InspectedAreaNumberOfBedroomsCountHC17</vt:lpstr>
      <vt:lpstr>InspectedAreaNumberOfBedroomsCountHC18</vt:lpstr>
      <vt:lpstr>InspectedAreaNumberOfBedroomsCountHC19</vt:lpstr>
      <vt:lpstr>InspectedAreaNumberOfBedroomsCountHC20</vt:lpstr>
      <vt:lpstr>InspectedAreaNumberOfBedroomsCountHC21</vt:lpstr>
      <vt:lpstr>InspectedAreaNumberOfBedroomsCountHC22</vt:lpstr>
      <vt:lpstr>InspectedAreaNumberOfBedroomsCountHC23</vt:lpstr>
      <vt:lpstr>InspectedAreaNumberOfBedroomsCountHC24</vt:lpstr>
      <vt:lpstr>InspectedAreaNumberOfBedroomsCountHC25</vt:lpstr>
      <vt:lpstr>InspectedAreaNumberOfBedroomsCountHC26</vt:lpstr>
      <vt:lpstr>InspectedAreaNumberOfBedroomsCountHC27</vt:lpstr>
      <vt:lpstr>InspectedAreaNumberOfBedroomsCountHC28</vt:lpstr>
      <vt:lpstr>InspectedAreaSquareFootage01</vt:lpstr>
      <vt:lpstr>InspectedAreaSquareFootage02</vt:lpstr>
      <vt:lpstr>InspectedAreaSquareFootage03</vt:lpstr>
      <vt:lpstr>InspectedAreaSquareFootage04</vt:lpstr>
      <vt:lpstr>InspectedAreaSquareFootage05</vt:lpstr>
      <vt:lpstr>InspectedAreaSquareFootage06</vt:lpstr>
      <vt:lpstr>InspectedAreaSquareFootage07</vt:lpstr>
      <vt:lpstr>InspectedAreaSquareFootage08</vt:lpstr>
      <vt:lpstr>InspectedAreaSquareFootage09</vt:lpstr>
      <vt:lpstr>InspectedAreaSquareFootage10</vt:lpstr>
      <vt:lpstr>InspectedAreaSquareFootage11</vt:lpstr>
      <vt:lpstr>InspectedAreaSquareFootage12</vt:lpstr>
      <vt:lpstr>InspectedAreaSquareFootage13</vt:lpstr>
      <vt:lpstr>InspectedAreaSquareFootage14</vt:lpstr>
      <vt:lpstr>InspectedAreaSquareFootage15</vt:lpstr>
      <vt:lpstr>InspectedAreaSquareFootage16</vt:lpstr>
      <vt:lpstr>InspectedAreaSquareFootage17</vt:lpstr>
      <vt:lpstr>InspectedAreaSquareFootage18</vt:lpstr>
      <vt:lpstr>InspectedAreaSquareFootage19</vt:lpstr>
      <vt:lpstr>InspectedAreaSquareFootage20</vt:lpstr>
      <vt:lpstr>InspectedAreaSquareFootage21</vt:lpstr>
      <vt:lpstr>InspectedAreaSquareFootage22</vt:lpstr>
      <vt:lpstr>InspectedAreaSquareFootage23</vt:lpstr>
      <vt:lpstr>InspectedAreaSquareFootage24</vt:lpstr>
      <vt:lpstr>InspectedAreaSquareFootage25</vt:lpstr>
      <vt:lpstr>InspectedAreaSquareFootage26</vt:lpstr>
      <vt:lpstr>InspectedAreaSquareFootage27</vt:lpstr>
      <vt:lpstr>InspectedAreaSquareFootage28</vt:lpstr>
      <vt:lpstr>InspectedAreaSquareFootage29</vt:lpstr>
      <vt:lpstr>InspectedAreaSquareFootage30</vt:lpstr>
      <vt:lpstr>InspectedAreaSquareFootage31</vt:lpstr>
      <vt:lpstr>InspectedAreaSquareFootage32</vt:lpstr>
      <vt:lpstr>InspectedAreaSquareFootage33</vt:lpstr>
      <vt:lpstr>InspectedAreaSquareFootage34</vt:lpstr>
      <vt:lpstr>InspectedAreaSquareFootage35</vt:lpstr>
      <vt:lpstr>InspectedAreaSquareFootage36</vt:lpstr>
      <vt:lpstr>InspectedAreaSquareFootage37</vt:lpstr>
      <vt:lpstr>InspectedAreaSquareFootage38</vt:lpstr>
      <vt:lpstr>InspectedAreaSquareFootage39</vt:lpstr>
      <vt:lpstr>InspectedAreaSquareFootage40</vt:lpstr>
      <vt:lpstr>InspectedAreaSquareFootage41</vt:lpstr>
      <vt:lpstr>InspectedAreaSquareFootage42</vt:lpstr>
      <vt:lpstr>InspectedAreaSquareFootage43</vt:lpstr>
      <vt:lpstr>InspectedAreaSquareFootage44</vt:lpstr>
      <vt:lpstr>InspectedAreaSquareFootage45</vt:lpstr>
      <vt:lpstr>InspectedAreaSquareFootage46</vt:lpstr>
      <vt:lpstr>InspectedAreaSquareFootage47</vt:lpstr>
      <vt:lpstr>InspectedAreaSquareFootage48</vt:lpstr>
      <vt:lpstr>InspectedAreaSquareFootage49</vt:lpstr>
      <vt:lpstr>InspectedAreaSquareFootage50</vt:lpstr>
      <vt:lpstr>InspectedAreaSquareFootage51</vt:lpstr>
      <vt:lpstr>InspectedAreaSquareFootage52</vt:lpstr>
      <vt:lpstr>InspectedAreaSquareFootage53</vt:lpstr>
      <vt:lpstr>InspectedAreaSquareFootage54</vt:lpstr>
      <vt:lpstr>InspectedAreaSquareFootage55</vt:lpstr>
      <vt:lpstr>InspectedAreaSquareFootage56</vt:lpstr>
      <vt:lpstr>InspectedAreaSquareFootage57</vt:lpstr>
      <vt:lpstr>InspectedAreaSquareFootage58</vt:lpstr>
      <vt:lpstr>InspectedAreaSquareFootage59</vt:lpstr>
      <vt:lpstr>InspectedAreaSquareFootage60</vt:lpstr>
      <vt:lpstr>InspectedAreaSquareFootage61</vt:lpstr>
      <vt:lpstr>InspectedAreaSquareFootage62</vt:lpstr>
      <vt:lpstr>InspectedAreaSquareFootage63</vt:lpstr>
      <vt:lpstr>InspectedAreaSquareFootage64</vt:lpstr>
      <vt:lpstr>InspectedAreaSquareFootage65</vt:lpstr>
      <vt:lpstr>InspectedAreaSquareFootage66</vt:lpstr>
      <vt:lpstr>InspectedAreaSquareFootage67</vt:lpstr>
      <vt:lpstr>InspectedAreaSquareFootage68</vt:lpstr>
      <vt:lpstr>InspectedAreaSquareFootage69</vt:lpstr>
      <vt:lpstr>InspectedAreaSquareFootage70</vt:lpstr>
      <vt:lpstr>InspectedAreaSquareFootage71</vt:lpstr>
      <vt:lpstr>InspectedAreaSquareFootage72</vt:lpstr>
      <vt:lpstr>InspectedAreaSquareFootage73</vt:lpstr>
      <vt:lpstr>InspectedAreaSquareFootage74</vt:lpstr>
      <vt:lpstr>InspectedAreaSquareFootage75</vt:lpstr>
      <vt:lpstr>InspectedAreaSquareFootageHC01</vt:lpstr>
      <vt:lpstr>InspectedAreaSquareFootageHC02</vt:lpstr>
      <vt:lpstr>InspectedAreaSquareFootageHC03</vt:lpstr>
      <vt:lpstr>InspectedAreaSquareFootageHC04</vt:lpstr>
      <vt:lpstr>InspectedAreaSquareFootageHC05</vt:lpstr>
      <vt:lpstr>InspectedAreaSquareFootageHC06</vt:lpstr>
      <vt:lpstr>InspectedAreaSquareFootageHC07</vt:lpstr>
      <vt:lpstr>InspectedAreaSquareFootageHC08</vt:lpstr>
      <vt:lpstr>InspectedAreaSquareFootageHC09</vt:lpstr>
      <vt:lpstr>InspectedAreaSquareFootageHC10</vt:lpstr>
      <vt:lpstr>InspectedAreaSquareFootageHC11</vt:lpstr>
      <vt:lpstr>InspectedAreaSquareFootageHC12</vt:lpstr>
      <vt:lpstr>InspectedAreaSquareFootageHC13</vt:lpstr>
      <vt:lpstr>InspectedAreaSquareFootageHC14</vt:lpstr>
      <vt:lpstr>InspectedAreaSquareFootageHC15</vt:lpstr>
      <vt:lpstr>InspectedAreaSquareFootageHC16</vt:lpstr>
      <vt:lpstr>InspectedAreaSquareFootageHC17</vt:lpstr>
      <vt:lpstr>InspectedAreaSquareFootageHC18</vt:lpstr>
      <vt:lpstr>InspectedAreaSquareFootageHC19</vt:lpstr>
      <vt:lpstr>InspectedAreaSquareFootageHC20</vt:lpstr>
      <vt:lpstr>InspectedAreaSquareFootageHC21</vt:lpstr>
      <vt:lpstr>InspectedAreaSquareFootageHC22</vt:lpstr>
      <vt:lpstr>InspectedAreaSquareFootageHC23</vt:lpstr>
      <vt:lpstr>InspectedAreaSquareFootageHC24</vt:lpstr>
      <vt:lpstr>InspectedAreaSquareFootageHC25</vt:lpstr>
      <vt:lpstr>InspectedAreaSquareFootageHC26</vt:lpstr>
      <vt:lpstr>InspectedAreaSquareFootageHC27</vt:lpstr>
      <vt:lpstr>InspectedAreaSquareFootageHC28</vt:lpstr>
      <vt:lpstr>InspectionContactOnSiteContactTitle</vt:lpstr>
      <vt:lpstr>InspectionContactOnSiteEmailAddress</vt:lpstr>
      <vt:lpstr>InspectionContactOnSitePhoneNumber</vt:lpstr>
      <vt:lpstr>InspectionContactOnSiteTenureType</vt:lpstr>
      <vt:lpstr>InspectionContactOnSitetFirstName</vt:lpstr>
      <vt:lpstr>InspectionContactOnSitetLastName</vt:lpstr>
      <vt:lpstr>InspectionSchedulingContactEmailAddress</vt:lpstr>
      <vt:lpstr>InspectionSchedulingContactPhoneNumber</vt:lpstr>
      <vt:lpstr>InspectorToResponsiblePartyComments</vt:lpstr>
      <vt:lpstr>InstructionDetail</vt:lpstr>
      <vt:lpstr>InsuranceClaimsDescription</vt:lpstr>
      <vt:lpstr>InsuranceClaimsType</vt:lpstr>
      <vt:lpstr>IntercomSystemType</vt:lpstr>
      <vt:lpstr>InvestorIdentified</vt:lpstr>
      <vt:lpstr>KeyEmployeeTurnoverDescription</vt:lpstr>
      <vt:lpstr>KeyEmployeeTurnoverType</vt:lpstr>
      <vt:lpstr>LastRentalIncreaseAmount</vt:lpstr>
      <vt:lpstr>LastRentalIncreaseDate</vt:lpstr>
      <vt:lpstr>lblADO</vt:lpstr>
      <vt:lpstr>lblLeaseExp</vt:lpstr>
      <vt:lpstr>lblPAR</vt:lpstr>
      <vt:lpstr>lblYTD</vt:lpstr>
      <vt:lpstr>LicensesCurrentIndicator</vt:lpstr>
      <vt:lpstr>LimitationAreasNotAvailableIndicator</vt:lpstr>
      <vt:lpstr>LimitationComment</vt:lpstr>
      <vt:lpstr>LimitationManagementInexperiencedIndicator</vt:lpstr>
      <vt:lpstr>LimitationManagementUnavailableIndicator</vt:lpstr>
      <vt:lpstr>LimitationOtherIndicator</vt:lpstr>
      <vt:lpstr>LimitationSnowCoverIndicator</vt:lpstr>
      <vt:lpstr>LimitationUnitsNotAppropriateIndicator</vt:lpstr>
      <vt:lpstr>LoanIdentifier</vt:lpstr>
      <vt:lpstr>LookAndSmellCleanIndicator</vt:lpstr>
      <vt:lpstr>MajorEmployerCommercialReasonDescription</vt:lpstr>
      <vt:lpstr>MajorEmployerorCommercialRetailChange</vt:lpstr>
      <vt:lpstr>ManagementAffiliationType</vt:lpstr>
      <vt:lpstr>ManagementCompanyChangeIndicator</vt:lpstr>
      <vt:lpstr>ManagementEmployeeAdminCount</vt:lpstr>
      <vt:lpstr>ManagementEmployeeMaintCount</vt:lpstr>
      <vt:lpstr>ManagementGeneralComments</vt:lpstr>
      <vt:lpstr>ManagementInfoSourceTenureType</vt:lpstr>
      <vt:lpstr>ManagementInterviewType</vt:lpstr>
      <vt:lpstr>ManagementResponsivenessDescription</vt:lpstr>
      <vt:lpstr>ManagementResponsivenessIndicator</vt:lpstr>
      <vt:lpstr>MarketVacancyPercent</vt:lpstr>
      <vt:lpstr>MarketVarianceReasonDescription</vt:lpstr>
      <vt:lpstr>MBAOverallPropertyRatingScale</vt:lpstr>
      <vt:lpstr>MBAOverallPropertyRatingType</vt:lpstr>
      <vt:lpstr>MBASRSCostToRepair</vt:lpstr>
      <vt:lpstr>MeasurementIdentifierBathCount01</vt:lpstr>
      <vt:lpstr>MeasurementIdentifierBathCount02</vt:lpstr>
      <vt:lpstr>MeasurementIdentifierBathCount03</vt:lpstr>
      <vt:lpstr>MeasurementIdentifierBathCount04</vt:lpstr>
      <vt:lpstr>MeasurementIdentifierBathCount05</vt:lpstr>
      <vt:lpstr>MeasurementIdentifierBathCount06</vt:lpstr>
      <vt:lpstr>MeasurementIdentifierBathCount07</vt:lpstr>
      <vt:lpstr>MeasurementIdentifierBathCount08</vt:lpstr>
      <vt:lpstr>MeasurementIdentifierBathCount09</vt:lpstr>
      <vt:lpstr>MeasurementIdentifierBathCount10</vt:lpstr>
      <vt:lpstr>MeasurementIdentifierBathCount11</vt:lpstr>
      <vt:lpstr>MeasurementIdentifierBathCount12</vt:lpstr>
      <vt:lpstr>MeasurementIdentifierBedroomsCount01</vt:lpstr>
      <vt:lpstr>MeasurementIdentifierBedroomsCount02</vt:lpstr>
      <vt:lpstr>MeasurementIdentifierBedroomsCount03</vt:lpstr>
      <vt:lpstr>MeasurementIdentifierBedroomsCount04</vt:lpstr>
      <vt:lpstr>MeasurementIdentifierBedroomsCount05</vt:lpstr>
      <vt:lpstr>MeasurementIdentifierBedroomsCount06</vt:lpstr>
      <vt:lpstr>MeasurementIdentifierBedroomsCount07</vt:lpstr>
      <vt:lpstr>MeasurementIdentifierBedroomsCount08</vt:lpstr>
      <vt:lpstr>MeasurementIdentifierBedroomsCount09</vt:lpstr>
      <vt:lpstr>MeasurementIdentifierBedroomsCount10</vt:lpstr>
      <vt:lpstr>MeasurementIdentifierBedroomsCount11</vt:lpstr>
      <vt:lpstr>MeasurementIdentifierBedroomsCount12</vt:lpstr>
      <vt:lpstr>MeasurementUnitType</vt:lpstr>
      <vt:lpstr>MedicaidCertifiedIndicator</vt:lpstr>
      <vt:lpstr>MedicaidMostRecentInspectionDate</vt:lpstr>
      <vt:lpstr>MedicareCertifiedIndicator</vt:lpstr>
      <vt:lpstr>MedicareMostRecentInspectionDate</vt:lpstr>
      <vt:lpstr>MFunitsInspectedRows</vt:lpstr>
      <vt:lpstr>MilitaryUsePercent</vt:lpstr>
      <vt:lpstr>MultifamilyUsePercent</vt:lpstr>
      <vt:lpstr>NetRentableSquareFootage</vt:lpstr>
      <vt:lpstr>NewPatientsAcceptedIndicator</vt:lpstr>
      <vt:lpstr>nrAffiliation</vt:lpstr>
      <vt:lpstr>nrCapNeedsOpts</vt:lpstr>
      <vt:lpstr>nrCompPlanInProc</vt:lpstr>
      <vt:lpstr>nrCountry</vt:lpstr>
      <vt:lpstr>nrCurrCondition</vt:lpstr>
      <vt:lpstr>nrCurrUseComplete</vt:lpstr>
      <vt:lpstr>nrDefMntOpts</vt:lpstr>
      <vt:lpstr>nrEnvironmentalRating</vt:lpstr>
      <vt:lpstr>nrGeneratorStatus</vt:lpstr>
      <vt:lpstr>nrHospitalProx</vt:lpstr>
      <vt:lpstr>nrIntercomStatus</vt:lpstr>
      <vt:lpstr>nrLenOfStay</vt:lpstr>
      <vt:lpstr>nrLifeSafetyOpts</vt:lpstr>
      <vt:lpstr>nrLogoBackGI</vt:lpstr>
      <vt:lpstr>nrLvlVolOpts</vt:lpstr>
      <vt:lpstr>nrMajMin</vt:lpstr>
      <vt:lpstr>nrManagementWorkLocation</vt:lpstr>
      <vt:lpstr>nrMgtInterview</vt:lpstr>
      <vt:lpstr>nrMIVacancyCompare</vt:lpstr>
      <vt:lpstr>nrOAndMPlanAvailable</vt:lpstr>
      <vt:lpstr>nrOAndMPlanType</vt:lpstr>
      <vt:lpstr>nrOverallCond</vt:lpstr>
      <vt:lpstr>nrOverallRating</vt:lpstr>
      <vt:lpstr>nrPaidBy</vt:lpstr>
      <vt:lpstr>nrPaidByPlusNA</vt:lpstr>
      <vt:lpstr>nrPctBy5</vt:lpstr>
      <vt:lpstr>nrPhotoBlock</vt:lpstr>
      <vt:lpstr>nrPhotoCat</vt:lpstr>
      <vt:lpstr>nrPhotoCat2</vt:lpstr>
      <vt:lpstr>nrPropRating</vt:lpstr>
      <vt:lpstr>nrPropTypePrimary</vt:lpstr>
      <vt:lpstr>nrPropTypePrimIdx</vt:lpstr>
      <vt:lpstr>nrPropTypeSecondary0</vt:lpstr>
      <vt:lpstr>nrPropTypeSecondary1</vt:lpstr>
      <vt:lpstr>nrPropTypeSecondary10</vt:lpstr>
      <vt:lpstr>nrPropTypeSecondary2</vt:lpstr>
      <vt:lpstr>nrPropTypeSecondary3</vt:lpstr>
      <vt:lpstr>nrPropTypeSecondary4</vt:lpstr>
      <vt:lpstr>nrPropTypeSecondary5</vt:lpstr>
      <vt:lpstr>nrPropTypeSecondary6</vt:lpstr>
      <vt:lpstr>nrPropTypeSecondary7</vt:lpstr>
      <vt:lpstr>nrPropTypeSecondary8</vt:lpstr>
      <vt:lpstr>nrPropTypeSecondary9</vt:lpstr>
      <vt:lpstr>nrQualRating</vt:lpstr>
      <vt:lpstr>nrRentRollObtained</vt:lpstr>
      <vt:lpstr>nrRepairsVerificationFollowUpCategory</vt:lpstr>
      <vt:lpstr>nrRepairsVerificationFollowUpCategoryFHLMC</vt:lpstr>
      <vt:lpstr>nrRepairVerificationCompletion</vt:lpstr>
      <vt:lpstr>nrRoutineMntOpts</vt:lpstr>
      <vt:lpstr>nrSHSHowOften</vt:lpstr>
      <vt:lpstr>nrSqFeet</vt:lpstr>
      <vt:lpstr>nrSrsDocs</vt:lpstr>
      <vt:lpstr>nrState</vt:lpstr>
      <vt:lpstr>nrStateCountry</vt:lpstr>
      <vt:lpstr>nrTntPro</vt:lpstr>
      <vt:lpstr>nrTrend</vt:lpstr>
      <vt:lpstr>nrUOM</vt:lpstr>
      <vt:lpstr>nrUsePct</vt:lpstr>
      <vt:lpstr>nrWaitPeriod</vt:lpstr>
      <vt:lpstr>nrYesDescBelowNo</vt:lpstr>
      <vt:lpstr>nrYesNo</vt:lpstr>
      <vt:lpstr>nrYesNoDescBelow</vt:lpstr>
      <vt:lpstr>nrYesNoDescBelowNA</vt:lpstr>
      <vt:lpstr>nrYesNoIvsP</vt:lpstr>
      <vt:lpstr>nrYesNoNAP</vt:lpstr>
      <vt:lpstr>nrYesNoNotAppl</vt:lpstr>
      <vt:lpstr>nrYesNoNotApplUnknwn</vt:lpstr>
      <vt:lpstr>nrYesNoUnknown</vt:lpstr>
      <vt:lpstr>nrYesSBNoUnknown</vt:lpstr>
      <vt:lpstr>NumberOfBuildingsCount</vt:lpstr>
      <vt:lpstr>NumberOfDownUnitsCount</vt:lpstr>
      <vt:lpstr>NumberOfElevatorsCount</vt:lpstr>
      <vt:lpstr>NumberOfFloorsCount</vt:lpstr>
      <vt:lpstr>NumberOfMeasurementBedsCount01</vt:lpstr>
      <vt:lpstr>NumberOfMeasurementBedsCount02</vt:lpstr>
      <vt:lpstr>NumberOfMeasurementBedsCount03</vt:lpstr>
      <vt:lpstr>NumberOfMeasurementBedsCount04</vt:lpstr>
      <vt:lpstr>NumberOfMeasurementBedsCount05</vt:lpstr>
      <vt:lpstr>NumberOfMeasurementBedsCount06</vt:lpstr>
      <vt:lpstr>NumberOfMeasurementBedsCount07</vt:lpstr>
      <vt:lpstr>NumberOfMeasurementBedsTotalCount</vt:lpstr>
      <vt:lpstr>NumberOfMeasurementCount01</vt:lpstr>
      <vt:lpstr>NumberOfMeasurementCount02</vt:lpstr>
      <vt:lpstr>NumberOfMeasurementCount03</vt:lpstr>
      <vt:lpstr>NumberOfMeasurementCount04</vt:lpstr>
      <vt:lpstr>NumberOfMeasurementCount05</vt:lpstr>
      <vt:lpstr>NumberOfMeasurementCount06</vt:lpstr>
      <vt:lpstr>NumberOfMeasurementCount07</vt:lpstr>
      <vt:lpstr>NumberOfMeasurementCount08</vt:lpstr>
      <vt:lpstr>NumberOfMeasurementCount09</vt:lpstr>
      <vt:lpstr>NumberOfMeasurementCount10</vt:lpstr>
      <vt:lpstr>NumberOfMeasurementCount11</vt:lpstr>
      <vt:lpstr>NumberOfMeasurementCount12</vt:lpstr>
      <vt:lpstr>NumberOfMeasurementDownCount01</vt:lpstr>
      <vt:lpstr>NumberOfMeasurementDownCount02</vt:lpstr>
      <vt:lpstr>NumberOfMeasurementDownCount03</vt:lpstr>
      <vt:lpstr>NumberOfMeasurementDownCount04</vt:lpstr>
      <vt:lpstr>NumberOfMeasurementDownCount05</vt:lpstr>
      <vt:lpstr>NumberOfMeasurementDownCount06</vt:lpstr>
      <vt:lpstr>NumberOfMeasurementDownCount07</vt:lpstr>
      <vt:lpstr>NumberOfMeasurementDownCount08</vt:lpstr>
      <vt:lpstr>NumberOfMeasurementDownCount09</vt:lpstr>
      <vt:lpstr>NumberOfMeasurementDownCount10</vt:lpstr>
      <vt:lpstr>NumberOfMeasurementDownCount11</vt:lpstr>
      <vt:lpstr>NumberOfMeasurementDownCount12</vt:lpstr>
      <vt:lpstr>NumberOfMeasurementDownTotalCount</vt:lpstr>
      <vt:lpstr>NumberOfMeasurementInspectedCount01</vt:lpstr>
      <vt:lpstr>NumberOfMeasurementInspectedCount02</vt:lpstr>
      <vt:lpstr>NumberOfMeasurementInspectedCount03</vt:lpstr>
      <vt:lpstr>NumberOfMeasurementInspectedCount04</vt:lpstr>
      <vt:lpstr>NumberOfMeasurementInspectedCount05</vt:lpstr>
      <vt:lpstr>NumberOfMeasurementInspectedCount06</vt:lpstr>
      <vt:lpstr>NumberOfMeasurementInspectedCount07</vt:lpstr>
      <vt:lpstr>NumberOfMeasurementInspectedCount08</vt:lpstr>
      <vt:lpstr>NumberOfMeasurementInspectedCount09</vt:lpstr>
      <vt:lpstr>NumberOfMeasurementInspectedCount10</vt:lpstr>
      <vt:lpstr>NumberOfMeasurementInspectedCount11</vt:lpstr>
      <vt:lpstr>NumberOfMeasurementInspectedCount12</vt:lpstr>
      <vt:lpstr>NumberOfMeasurementInspectedTotalCount</vt:lpstr>
      <vt:lpstr>NumberOfMeasurementNonRevenue01</vt:lpstr>
      <vt:lpstr>NumberOfMeasurementNonRevenue02</vt:lpstr>
      <vt:lpstr>NumberOfMeasurementNonRevenue03</vt:lpstr>
      <vt:lpstr>NumberOfMeasurementNonRevenue04</vt:lpstr>
      <vt:lpstr>NumberOfMeasurementNonRevenue05</vt:lpstr>
      <vt:lpstr>NumberOfMeasurementNonRevenue06</vt:lpstr>
      <vt:lpstr>NumberOfMeasurementNonRevenue07</vt:lpstr>
      <vt:lpstr>NumberOfMeasurementNonRevenue08</vt:lpstr>
      <vt:lpstr>NumberOfMeasurementNonRevenue09</vt:lpstr>
      <vt:lpstr>NumberOfMeasurementNonRevenue10</vt:lpstr>
      <vt:lpstr>NumberOfMeasurementNonRevenue11</vt:lpstr>
      <vt:lpstr>NumberOfMeasurementNonRevenue12</vt:lpstr>
      <vt:lpstr>NumberOfMeasurementNonRevenueTotalCount</vt:lpstr>
      <vt:lpstr>NumberOfMeasurementOccupiedBedsCount01</vt:lpstr>
      <vt:lpstr>NumberOfMeasurementOccupiedBedsCount02</vt:lpstr>
      <vt:lpstr>NumberOfMeasurementOccupiedBedsCount03</vt:lpstr>
      <vt:lpstr>NumberOfMeasurementOccupiedBedsCount04</vt:lpstr>
      <vt:lpstr>NumberOfMeasurementOccupiedBedsCount05</vt:lpstr>
      <vt:lpstr>NumberOfMeasurementOccupiedBedsCount06</vt:lpstr>
      <vt:lpstr>NumberOfMeasurementOccupiedBedsCount07</vt:lpstr>
      <vt:lpstr>NumberOfMeasurementOccupiedBedsTotalCount</vt:lpstr>
      <vt:lpstr>NumberOfMeasurementOccupiedCount01</vt:lpstr>
      <vt:lpstr>NumberOfMeasurementOccupiedCount02</vt:lpstr>
      <vt:lpstr>NumberOfMeasurementOccupiedCount03</vt:lpstr>
      <vt:lpstr>NumberOfMeasurementOccupiedCount04</vt:lpstr>
      <vt:lpstr>NumberOfMeasurementOccupiedCount05</vt:lpstr>
      <vt:lpstr>NumberOfMeasurementOccupiedCount06</vt:lpstr>
      <vt:lpstr>NumberOfMeasurementOccupiedCount07</vt:lpstr>
      <vt:lpstr>NumberOfMeasurementOccupiedCount08</vt:lpstr>
      <vt:lpstr>NumberOfMeasurementOccupiedCount09</vt:lpstr>
      <vt:lpstr>NumberOfMeasurementOccupiedCount10</vt:lpstr>
      <vt:lpstr>NumberOfMeasurementOccupiedCount11</vt:lpstr>
      <vt:lpstr>NumberOfMeasurementOccupiedCount12</vt:lpstr>
      <vt:lpstr>NumberOfMeasurementOccupiedUnitsCount01</vt:lpstr>
      <vt:lpstr>NumberOfMeasurementOccupiedUnitsCount02</vt:lpstr>
      <vt:lpstr>NumberOfMeasurementOccupiedUnitsCount03</vt:lpstr>
      <vt:lpstr>NumberOfMeasurementOccupiedUnitsCount04</vt:lpstr>
      <vt:lpstr>NumberOfMeasurementOccupiedUnitsCount05</vt:lpstr>
      <vt:lpstr>NumberOfMeasurementOccupiedUnitsCount06</vt:lpstr>
      <vt:lpstr>NumberOfMeasurementOccupiedUnitsCount07</vt:lpstr>
      <vt:lpstr>NumberOfMeasurementOccupiedUnitsTotalCount</vt:lpstr>
      <vt:lpstr>NumberOfMeasurementTotalCount</vt:lpstr>
      <vt:lpstr>NumberOfMeasurementUnitsCount01</vt:lpstr>
      <vt:lpstr>NumberOfMeasurementUnitsCount02</vt:lpstr>
      <vt:lpstr>NumberOfMeasurementUnitsCount03</vt:lpstr>
      <vt:lpstr>NumberOfMeasurementUnitsCount04</vt:lpstr>
      <vt:lpstr>NumberOfMeasurementUnitsCount05</vt:lpstr>
      <vt:lpstr>NumberOfMeasurementUnitsCount06</vt:lpstr>
      <vt:lpstr>NumberOfMeasurementUnitsCount07</vt:lpstr>
      <vt:lpstr>NumberOfMeasurementUnitsTotalCount</vt:lpstr>
      <vt:lpstr>NumberOfMeasurementVacantBedsCount01</vt:lpstr>
      <vt:lpstr>NumberOfMeasurementVacantBedsCount02</vt:lpstr>
      <vt:lpstr>NumberOfMeasurementVacantBedsCount03</vt:lpstr>
      <vt:lpstr>NumberOfMeasurementVacantBedsCount04</vt:lpstr>
      <vt:lpstr>NumberOfMeasurementVacantBedsCount05</vt:lpstr>
      <vt:lpstr>NumberOfMeasurementVacantBedsCount06</vt:lpstr>
      <vt:lpstr>NumberOfMeasurementVacantBedsCount07</vt:lpstr>
      <vt:lpstr>NumberOfMeasurementVacantBedsTotalCount</vt:lpstr>
      <vt:lpstr>NumberOfMeasurementVacantCount01</vt:lpstr>
      <vt:lpstr>NumberOfMeasurementVacantCount02</vt:lpstr>
      <vt:lpstr>NumberOfMeasurementVacantCount03</vt:lpstr>
      <vt:lpstr>NumberOfMeasurementVacantCount04</vt:lpstr>
      <vt:lpstr>NumberOfMeasurementVacantCount05</vt:lpstr>
      <vt:lpstr>NumberOfMeasurementVacantCount06</vt:lpstr>
      <vt:lpstr>NumberOfMeasurementVacantCount07</vt:lpstr>
      <vt:lpstr>NumberOfMeasurementVacantCount08</vt:lpstr>
      <vt:lpstr>NumberOfMeasurementVacantCount09</vt:lpstr>
      <vt:lpstr>NumberOfMeasurementVacantCount10</vt:lpstr>
      <vt:lpstr>NumberOfMeasurementVacantCount11</vt:lpstr>
      <vt:lpstr>NumberOfMeasurementVacantCount12</vt:lpstr>
      <vt:lpstr>NumberOfParkingSpacesCount</vt:lpstr>
      <vt:lpstr>NumberOfUnitsRoomsBedsCount</vt:lpstr>
      <vt:lpstr>OandMCount</vt:lpstr>
      <vt:lpstr>OccupiedSpaceValue</vt:lpstr>
      <vt:lpstr>OccupiedUnitsInspectedCount</vt:lpstr>
      <vt:lpstr>OccupiedVacantTotalUnitsInspectedCount</vt:lpstr>
      <vt:lpstr>OperatingLicenseExpirationDate</vt:lpstr>
      <vt:lpstr>OperationsAndMaintenancePlanAvaliable01</vt:lpstr>
      <vt:lpstr>OperationsAndMaintenancePlanAvaliable02</vt:lpstr>
      <vt:lpstr>OperationsAndMaintenancePlanAvaliable03</vt:lpstr>
      <vt:lpstr>OperationsAndMaintenancePlanAvaliable04</vt:lpstr>
      <vt:lpstr>OperationsAndMaintenancePlanAvaliable05</vt:lpstr>
      <vt:lpstr>OperationsAndMaintenancePlanComments</vt:lpstr>
      <vt:lpstr>OperationsAndMaintenancePlanIndicator01</vt:lpstr>
      <vt:lpstr>OperationsAndMaintenancePlanIndicator02</vt:lpstr>
      <vt:lpstr>OperationsAndMaintenancePlanIndicator03</vt:lpstr>
      <vt:lpstr>OperationsAndMaintenancePlanIndicator04</vt:lpstr>
      <vt:lpstr>OperationsAndMaintenancePlanIndicator05</vt:lpstr>
      <vt:lpstr>OperationsAndMaintenancePlanMgmtAware01</vt:lpstr>
      <vt:lpstr>OperationsAndMaintenancePlanMgmtAware02</vt:lpstr>
      <vt:lpstr>OperationsAndMaintenancePlanMgmtAware03</vt:lpstr>
      <vt:lpstr>OperationsAndMaintenancePlanMgmtAware04</vt:lpstr>
      <vt:lpstr>OperationsAndMaintenancePlanMgmtAware05</vt:lpstr>
      <vt:lpstr>OtherUsePercent</vt:lpstr>
      <vt:lpstr>OverallPropertyRatingAdditionalComments</vt:lpstr>
      <vt:lpstr>OverallPropertyRatingFollowUpBasisType</vt:lpstr>
      <vt:lpstr>PartyRoleAssetManagerEmail</vt:lpstr>
      <vt:lpstr>PartyRoleAssetManagerFirstName</vt:lpstr>
      <vt:lpstr>PartyRoleAssetManagerLastName</vt:lpstr>
      <vt:lpstr>PartyRoleAssetManagerPhone</vt:lpstr>
      <vt:lpstr>PartyRoleFranchisorName</vt:lpstr>
      <vt:lpstr>PartyRoleInformationSourceContactTitle</vt:lpstr>
      <vt:lpstr>PartyRoleInformationSourceEmailAddress</vt:lpstr>
      <vt:lpstr>PartyRoleInformationSourceFirstName</vt:lpstr>
      <vt:lpstr>PartyRoleInformationSourceLastName</vt:lpstr>
      <vt:lpstr>PartyRoleInformationSourcePhoneNumber</vt:lpstr>
      <vt:lpstr>PartyRoleInHouseInspection</vt:lpstr>
      <vt:lpstr>PartyRoleInspectionSchedulingConactFirstName</vt:lpstr>
      <vt:lpstr>PartyRoleInspectionSchedulingConactLastName</vt:lpstr>
      <vt:lpstr>PartyRoleInspectionSchedulingContactCompanyName</vt:lpstr>
      <vt:lpstr>PartyRoleInvestorInLoanName</vt:lpstr>
      <vt:lpstr>PartyRoleManagementCompanyName</vt:lpstr>
      <vt:lpstr>PartyRoleManagementCompanyWorkLocation</vt:lpstr>
      <vt:lpstr>PartyRoleReportReviewerFirstName</vt:lpstr>
      <vt:lpstr>PartyRoleReportReviewerLastName</vt:lpstr>
      <vt:lpstr>PartyRoleSiteInspectionCompanyName</vt:lpstr>
      <vt:lpstr>PartyRoleSiteInspectorFirstName</vt:lpstr>
      <vt:lpstr>PartyRoleSiteInspectorID</vt:lpstr>
      <vt:lpstr>PartyRoleSiteInspectorLastName</vt:lpstr>
      <vt:lpstr>PartyRollServicerName</vt:lpstr>
      <vt:lpstr>PartySiteInspectionCompanyPhoneNumber</vt:lpstr>
      <vt:lpstr>PendingLawsuitsDescription</vt:lpstr>
      <vt:lpstr>PendingLawsuitsType</vt:lpstr>
      <vt:lpstr>PicCount</vt:lpstr>
      <vt:lpstr>'Agency Assmt Addendum'!Print_Area</vt:lpstr>
      <vt:lpstr>'General Info'!Print_Area</vt:lpstr>
      <vt:lpstr>'MBA Ratings'!Print_Area</vt:lpstr>
      <vt:lpstr>Multifamily!Print_Area</vt:lpstr>
      <vt:lpstr>Photos!Print_Area</vt:lpstr>
      <vt:lpstr>'Physical Condition &amp; DM'!Print_Area</vt:lpstr>
      <vt:lpstr>'Rent Roll'!Print_Area</vt:lpstr>
      <vt:lpstr>'Repairs Verification'!Print_Area</vt:lpstr>
      <vt:lpstr>'Senior Supplement'!Print_Area</vt:lpstr>
      <vt:lpstr>Tools!Print_Area</vt:lpstr>
      <vt:lpstr>Multifamily!Print_Titles</vt:lpstr>
      <vt:lpstr>Photos!Print_Titles</vt:lpstr>
      <vt:lpstr>'Repairs Verification'!Print_Titles</vt:lpstr>
      <vt:lpstr>PropertyAddress</vt:lpstr>
      <vt:lpstr>PropertyCapitalExpenditureCost01</vt:lpstr>
      <vt:lpstr>PropertyCapitalExpenditureCost02</vt:lpstr>
      <vt:lpstr>PropertyCapitalExpenditureCost03</vt:lpstr>
      <vt:lpstr>PropertyCapitalExpenditureCost04</vt:lpstr>
      <vt:lpstr>PropertyCapitalExpenditureCost05</vt:lpstr>
      <vt:lpstr>PropertyCapitalExpenditureCost06</vt:lpstr>
      <vt:lpstr>PropertyCapitalExpenditureCost07</vt:lpstr>
      <vt:lpstr>PropertyCapitalExpenditureCost08</vt:lpstr>
      <vt:lpstr>PropertyCapitalExpenditureCost09</vt:lpstr>
      <vt:lpstr>PropertyCapitalExpenditureCost10</vt:lpstr>
      <vt:lpstr>PropertyCapitalExpenditureCost11</vt:lpstr>
      <vt:lpstr>PropertyCapitalExpenditureCost12</vt:lpstr>
      <vt:lpstr>PropertyCapitalExpenditureCost13</vt:lpstr>
      <vt:lpstr>PropertyCapitalExpenditureCost14</vt:lpstr>
      <vt:lpstr>PropertyCapitalExpenditureCost15</vt:lpstr>
      <vt:lpstr>PropertyCapitalExpenditureDescription01</vt:lpstr>
      <vt:lpstr>PropertyCapitalExpenditureDescription02</vt:lpstr>
      <vt:lpstr>PropertyCapitalExpenditureDescription03</vt:lpstr>
      <vt:lpstr>PropertyCapitalExpenditureDescription04</vt:lpstr>
      <vt:lpstr>PropertyCapitalExpenditureDescription05</vt:lpstr>
      <vt:lpstr>PropertyCapitalExpenditureDescription06</vt:lpstr>
      <vt:lpstr>PropertyCapitalExpenditureDescription07</vt:lpstr>
      <vt:lpstr>PropertyCapitalExpenditureDescription08</vt:lpstr>
      <vt:lpstr>PropertyCapitalExpenditureDescription09</vt:lpstr>
      <vt:lpstr>PropertyCapitalExpenditureDescription10</vt:lpstr>
      <vt:lpstr>PropertyCapitalExpenditureDescription11</vt:lpstr>
      <vt:lpstr>PropertyCapitalExpenditureDescription12</vt:lpstr>
      <vt:lpstr>PropertyCapitalExpenditureDescription13</vt:lpstr>
      <vt:lpstr>PropertyCapitalExpenditureDescription14</vt:lpstr>
      <vt:lpstr>PropertyCapitalExpenditureDescription15</vt:lpstr>
      <vt:lpstr>PropertyCapitalExpenditureStatus01</vt:lpstr>
      <vt:lpstr>PropertyCapitalExpenditureStatus02</vt:lpstr>
      <vt:lpstr>PropertyCapitalExpenditureStatus03</vt:lpstr>
      <vt:lpstr>PropertyCapitalExpenditureStatus04</vt:lpstr>
      <vt:lpstr>PropertyCapitalExpenditureStatus05</vt:lpstr>
      <vt:lpstr>PropertyCapitalExpenditureStatus06</vt:lpstr>
      <vt:lpstr>PropertyCapitalExpenditureStatus07</vt:lpstr>
      <vt:lpstr>PropertyCapitalExpenditureStatus08</vt:lpstr>
      <vt:lpstr>PropertyCapitalExpenditureStatus09</vt:lpstr>
      <vt:lpstr>PropertyCapitalExpenditureStatus10</vt:lpstr>
      <vt:lpstr>PropertyCapitalExpenditureStatus11</vt:lpstr>
      <vt:lpstr>PropertyCapitalExpenditureStatus12</vt:lpstr>
      <vt:lpstr>PropertyCapitalExpenditureStatus13</vt:lpstr>
      <vt:lpstr>PropertyCapitalExpenditureStatus14</vt:lpstr>
      <vt:lpstr>PropertyCapitalExpenditureStatus15</vt:lpstr>
      <vt:lpstr>PropertyCapitalExpenditureStatusType01</vt:lpstr>
      <vt:lpstr>PropertyCapitalExpenditureStatusType02</vt:lpstr>
      <vt:lpstr>PropertyCapitalExpenditureStatusType03</vt:lpstr>
      <vt:lpstr>PropertyCapitalExpenditureStatusType04</vt:lpstr>
      <vt:lpstr>PropertyCapitalExpenditureStatusType05</vt:lpstr>
      <vt:lpstr>PropertyCapitalExpenditureStatusType06</vt:lpstr>
      <vt:lpstr>PropertyCapitalExpenditureStatusType07</vt:lpstr>
      <vt:lpstr>PropertyCapitalExpenditureStatusType08</vt:lpstr>
      <vt:lpstr>PropertyCity</vt:lpstr>
      <vt:lpstr>PropertyComponentDetailCommentsAmenities</vt:lpstr>
      <vt:lpstr>PropertyComponentDetailCommentsBuildingExteriors</vt:lpstr>
      <vt:lpstr>PropertyComponentDetailCommentsBuildingRoofs</vt:lpstr>
      <vt:lpstr>PropertyComponentDetailCommentsCurbAppeal</vt:lpstr>
      <vt:lpstr>PropertyComponentDetailCommentsDownSpace</vt:lpstr>
      <vt:lpstr>PropertyComponentDetailCommentsEnvironmental</vt:lpstr>
      <vt:lpstr>PropertyComponentDetailCommentsInteriorCommonAreas</vt:lpstr>
      <vt:lpstr>PropertyComponentDetailCommentsMechanical</vt:lpstr>
      <vt:lpstr>PropertyComponentDetailCommentsOccupiedSpace</vt:lpstr>
      <vt:lpstr>PropertyComponentDetailCommentsSite</vt:lpstr>
      <vt:lpstr>PropertyComponentDetailCommentsVacancySpace</vt:lpstr>
      <vt:lpstr>PropertyComponentDetailConditionRatingAmenitiesType</vt:lpstr>
      <vt:lpstr>PropertyComponentDetailConditionRatingBuildingExteriorsType</vt:lpstr>
      <vt:lpstr>PropertyComponentDetailConditionRatingBuildingRoofsType</vt:lpstr>
      <vt:lpstr>PropertyComponentDetailConditionRatingCurbAppealType</vt:lpstr>
      <vt:lpstr>PropertyComponentDetailConditionRatingDownSpaceType</vt:lpstr>
      <vt:lpstr>PropertyComponentDetailConditionRatingEnvironmentalType</vt:lpstr>
      <vt:lpstr>PropertyComponentDetailConditionRatingInteriorCommonAreasType</vt:lpstr>
      <vt:lpstr>PropertyComponentDetailConditionRatingMechanicalType</vt:lpstr>
      <vt:lpstr>PropertyComponentDetailConditionRatingOccupiedSpaceType</vt:lpstr>
      <vt:lpstr>PropertyComponentDetailConditionRatingSiteType</vt:lpstr>
      <vt:lpstr>PropertyComponentDetailConditionRatingVacantSpaceType</vt:lpstr>
      <vt:lpstr>PropertyComponentDetailTrendAmenities</vt:lpstr>
      <vt:lpstr>PropertyComponentDetailTrendBuildingExteriorsType</vt:lpstr>
      <vt:lpstr>PropertyComponentDetailTrendBuildingRoofsType</vt:lpstr>
      <vt:lpstr>PropertyComponentDetailTrendCurbAppealType</vt:lpstr>
      <vt:lpstr>PropertyComponentDetailTrendDownSpaceType</vt:lpstr>
      <vt:lpstr>PropertyComponentDetailTrendEnvironmentalType</vt:lpstr>
      <vt:lpstr>PropertyComponentDetailTrendInteriorCommonAreasType</vt:lpstr>
      <vt:lpstr>PropertyComponentDetailTrendMechanicalType</vt:lpstr>
      <vt:lpstr>PropertyComponentDetailTrendOccupiedSpaceType</vt:lpstr>
      <vt:lpstr>PropertyComponentDetailTrendSiteType</vt:lpstr>
      <vt:lpstr>PropertyComponentDetailTrendVacancySpaceType</vt:lpstr>
      <vt:lpstr>PropertyCountry</vt:lpstr>
      <vt:lpstr>PropertyInspectionCaptionPhoto01</vt:lpstr>
      <vt:lpstr>PropertyInspectionCaptionPhoto02</vt:lpstr>
      <vt:lpstr>PropertyInspectionCaptionPhoto03</vt:lpstr>
      <vt:lpstr>PropertyInspectionCaptionPhoto04</vt:lpstr>
      <vt:lpstr>PropertyInspectionCaptionPhoto05</vt:lpstr>
      <vt:lpstr>PropertyInspectionCaptionPhoto06</vt:lpstr>
      <vt:lpstr>PropertyInspectionCaptionPhoto07</vt:lpstr>
      <vt:lpstr>PropertyInspectionCaptionPhoto08</vt:lpstr>
      <vt:lpstr>PropertyInspectionCaptionPhoto09</vt:lpstr>
      <vt:lpstr>PropertyInspectionCaptionPhoto10</vt:lpstr>
      <vt:lpstr>PropertyInspectionCaptionPhoto11</vt:lpstr>
      <vt:lpstr>PropertyInspectionCaptionPhoto12</vt:lpstr>
      <vt:lpstr>PropertyInspectionCaptionPhoto13</vt:lpstr>
      <vt:lpstr>PropertyInspectionCaptionPhoto14</vt:lpstr>
      <vt:lpstr>PropertyInspectionCaptionPhoto15</vt:lpstr>
      <vt:lpstr>PropertyInspectionCaptionPhoto16</vt:lpstr>
      <vt:lpstr>PropertyInspectionCaptionPhoto17</vt:lpstr>
      <vt:lpstr>PropertyInspectionCaptionPhoto18</vt:lpstr>
      <vt:lpstr>PropertyInspectionCaptionPhoto19</vt:lpstr>
      <vt:lpstr>PropertyInspectionCaptionPhoto20</vt:lpstr>
      <vt:lpstr>PropertyInspectionCaptionPhoto21</vt:lpstr>
      <vt:lpstr>PropertyInspectionCaptionPhoto22</vt:lpstr>
      <vt:lpstr>PropertyInspectionCaptionPhoto23</vt:lpstr>
      <vt:lpstr>PropertyInspectionCaptionPhoto24</vt:lpstr>
      <vt:lpstr>PropertyInspectionCaptionPhoto25</vt:lpstr>
      <vt:lpstr>PropertyInspectionCaptionPhoto26</vt:lpstr>
      <vt:lpstr>PropertyInspectionCaptionPhoto27</vt:lpstr>
      <vt:lpstr>PropertyInspectionCaptionPhoto28</vt:lpstr>
      <vt:lpstr>PropertyInspectionCaptionPhoto29</vt:lpstr>
      <vt:lpstr>PropertyInspectionCaptionPhoto30</vt:lpstr>
      <vt:lpstr>PropertyInspectionCaptionPhoto31</vt:lpstr>
      <vt:lpstr>PropertyInspectionCaptionPhoto32</vt:lpstr>
      <vt:lpstr>PropertyInspectionCaptionPhoto33</vt:lpstr>
      <vt:lpstr>PropertyInspectionCaptionPhoto34</vt:lpstr>
      <vt:lpstr>PropertyInspectionCaptionPhoto35</vt:lpstr>
      <vt:lpstr>PropertyInspectionCatagoryPhoto01</vt:lpstr>
      <vt:lpstr>PropertyInspectionCatagoryPhoto02</vt:lpstr>
      <vt:lpstr>PropertyInspectionCatagoryPhoto03</vt:lpstr>
      <vt:lpstr>PropertyInspectionCatagoryPhoto04</vt:lpstr>
      <vt:lpstr>PropertyInspectionCatagoryPhoto05</vt:lpstr>
      <vt:lpstr>PropertyInspectionCatagoryPhoto06</vt:lpstr>
      <vt:lpstr>PropertyInspectionCatagoryPhoto07</vt:lpstr>
      <vt:lpstr>PropertyInspectionCatagoryPhoto08</vt:lpstr>
      <vt:lpstr>PropertyInspectionCatagoryPhoto09</vt:lpstr>
      <vt:lpstr>PropertyInspectionCatagoryPhoto10</vt:lpstr>
      <vt:lpstr>PropertyInspectionCatagoryPhoto11</vt:lpstr>
      <vt:lpstr>PropertyInspectionCatagoryPhoto12</vt:lpstr>
      <vt:lpstr>PropertyInspectionCatagoryPhoto13</vt:lpstr>
      <vt:lpstr>PropertyInspectionCatagoryPhoto14</vt:lpstr>
      <vt:lpstr>PropertyInspectionCatagoryPhoto15</vt:lpstr>
      <vt:lpstr>PropertyInspectionCatagoryPhoto16</vt:lpstr>
      <vt:lpstr>PropertyInspectionCatagoryPhoto17</vt:lpstr>
      <vt:lpstr>PropertyInspectionCatagoryPhoto18</vt:lpstr>
      <vt:lpstr>PropertyInspectionCatagoryPhoto19</vt:lpstr>
      <vt:lpstr>PropertyInspectionCatagoryPhoto20</vt:lpstr>
      <vt:lpstr>PropertyInspectionCatagoryPhoto21</vt:lpstr>
      <vt:lpstr>PropertyInspectionCatagoryPhoto22</vt:lpstr>
      <vt:lpstr>PropertyInspectionCatagoryPhoto23</vt:lpstr>
      <vt:lpstr>PropertyInspectionCatagoryPhoto24</vt:lpstr>
      <vt:lpstr>PropertyInspectionCatagoryPhoto25</vt:lpstr>
      <vt:lpstr>PropertyInspectionCatagoryPhoto26</vt:lpstr>
      <vt:lpstr>PropertyInspectionCatagoryPhoto27</vt:lpstr>
      <vt:lpstr>PropertyInspectionCatagoryPhoto28</vt:lpstr>
      <vt:lpstr>PropertyInspectionCatagoryPhoto29</vt:lpstr>
      <vt:lpstr>PropertyInspectionCatagoryPhoto30</vt:lpstr>
      <vt:lpstr>PropertyInspectionCatagoryPhoto31</vt:lpstr>
      <vt:lpstr>PropertyInspectionCatagoryPhoto32</vt:lpstr>
      <vt:lpstr>PropertyInspectionCatagoryPhoto33</vt:lpstr>
      <vt:lpstr>PropertyInspectionCatagoryPhoto34</vt:lpstr>
      <vt:lpstr>PropertyInspectionCatagoryPhoto35</vt:lpstr>
      <vt:lpstr>PropertyName</vt:lpstr>
      <vt:lpstr>PropertyPostalCode</vt:lpstr>
      <vt:lpstr>PropertyPrimaryType</vt:lpstr>
      <vt:lpstr>PropertySecondaryType</vt:lpstr>
      <vt:lpstr>PropertyState</vt:lpstr>
      <vt:lpstr>PropertyStreetAddress2</vt:lpstr>
      <vt:lpstr>ProximityToHospitalType</vt:lpstr>
      <vt:lpstr>RealPropertyCollateralIdentifier</vt:lpstr>
      <vt:lpstr>RegulatoryComments</vt:lpstr>
      <vt:lpstr>RehabilitationOrConstructionDescription</vt:lpstr>
      <vt:lpstr>RehabilitationOrConstructionIndicator</vt:lpstr>
      <vt:lpstr>RentRollDate</vt:lpstr>
      <vt:lpstr>RentRollIndicator</vt:lpstr>
      <vt:lpstr>RepairCategory1</vt:lpstr>
      <vt:lpstr>RepairCategory10</vt:lpstr>
      <vt:lpstr>RepairCategory100</vt:lpstr>
      <vt:lpstr>RepairCategory101</vt:lpstr>
      <vt:lpstr>RepairCategory102</vt:lpstr>
      <vt:lpstr>RepairCategory103</vt:lpstr>
      <vt:lpstr>RepairCategory104</vt:lpstr>
      <vt:lpstr>RepairCategory105</vt:lpstr>
      <vt:lpstr>RepairCategory106</vt:lpstr>
      <vt:lpstr>RepairCategory107</vt:lpstr>
      <vt:lpstr>RepairCategory108</vt:lpstr>
      <vt:lpstr>RepairCategory109</vt:lpstr>
      <vt:lpstr>RepairCategory11</vt:lpstr>
      <vt:lpstr>RepairCategory110</vt:lpstr>
      <vt:lpstr>RepairCategory111</vt:lpstr>
      <vt:lpstr>RepairCategory112</vt:lpstr>
      <vt:lpstr>RepairCategory113</vt:lpstr>
      <vt:lpstr>RepairCategory114</vt:lpstr>
      <vt:lpstr>RepairCategory115</vt:lpstr>
      <vt:lpstr>RepairCategory116</vt:lpstr>
      <vt:lpstr>RepairCategory117</vt:lpstr>
      <vt:lpstr>RepairCategory118</vt:lpstr>
      <vt:lpstr>RepairCategory119</vt:lpstr>
      <vt:lpstr>RepairCategory12</vt:lpstr>
      <vt:lpstr>RepairCategory120</vt:lpstr>
      <vt:lpstr>RepairCategory121</vt:lpstr>
      <vt:lpstr>RepairCategory122</vt:lpstr>
      <vt:lpstr>RepairCategory123</vt:lpstr>
      <vt:lpstr>RepairCategory124</vt:lpstr>
      <vt:lpstr>RepairCategory125</vt:lpstr>
      <vt:lpstr>RepairCategory126</vt:lpstr>
      <vt:lpstr>RepairCategory127</vt:lpstr>
      <vt:lpstr>RepairCategory128</vt:lpstr>
      <vt:lpstr>RepairCategory129</vt:lpstr>
      <vt:lpstr>RepairCategory13</vt:lpstr>
      <vt:lpstr>RepairCategory130</vt:lpstr>
      <vt:lpstr>RepairCategory131</vt:lpstr>
      <vt:lpstr>RepairCategory132</vt:lpstr>
      <vt:lpstr>RepairCategory133</vt:lpstr>
      <vt:lpstr>RepairCategory134</vt:lpstr>
      <vt:lpstr>RepairCategory135</vt:lpstr>
      <vt:lpstr>RepairCategory136</vt:lpstr>
      <vt:lpstr>RepairCategory137</vt:lpstr>
      <vt:lpstr>RepairCategory138</vt:lpstr>
      <vt:lpstr>RepairCategory139</vt:lpstr>
      <vt:lpstr>RepairCategory14</vt:lpstr>
      <vt:lpstr>RepairCategory140</vt:lpstr>
      <vt:lpstr>RepairCategory141</vt:lpstr>
      <vt:lpstr>RepairCategory142</vt:lpstr>
      <vt:lpstr>RepairCategory143</vt:lpstr>
      <vt:lpstr>RepairCategory144</vt:lpstr>
      <vt:lpstr>RepairCategory145</vt:lpstr>
      <vt:lpstr>RepairCategory146</vt:lpstr>
      <vt:lpstr>RepairCategory147</vt:lpstr>
      <vt:lpstr>RepairCategory148</vt:lpstr>
      <vt:lpstr>RepairCategory149</vt:lpstr>
      <vt:lpstr>RepairCategory15</vt:lpstr>
      <vt:lpstr>RepairCategory150</vt:lpstr>
      <vt:lpstr>RepairCategory151</vt:lpstr>
      <vt:lpstr>RepairCategory152</vt:lpstr>
      <vt:lpstr>RepairCategory153</vt:lpstr>
      <vt:lpstr>RepairCategory154</vt:lpstr>
      <vt:lpstr>RepairCategory155</vt:lpstr>
      <vt:lpstr>RepairCategory156</vt:lpstr>
      <vt:lpstr>RepairCategory157</vt:lpstr>
      <vt:lpstr>RepairCategory158</vt:lpstr>
      <vt:lpstr>RepairCategory159</vt:lpstr>
      <vt:lpstr>RepairCategory16</vt:lpstr>
      <vt:lpstr>RepairCategory160</vt:lpstr>
      <vt:lpstr>RepairCategory161</vt:lpstr>
      <vt:lpstr>RepairCategory162</vt:lpstr>
      <vt:lpstr>RepairCategory163</vt:lpstr>
      <vt:lpstr>RepairCategory164</vt:lpstr>
      <vt:lpstr>RepairCategory165</vt:lpstr>
      <vt:lpstr>RepairCategory166</vt:lpstr>
      <vt:lpstr>RepairCategory167</vt:lpstr>
      <vt:lpstr>RepairCategory168</vt:lpstr>
      <vt:lpstr>RepairCategory169</vt:lpstr>
      <vt:lpstr>RepairCategory17</vt:lpstr>
      <vt:lpstr>RepairCategory170</vt:lpstr>
      <vt:lpstr>RepairCategory171</vt:lpstr>
      <vt:lpstr>RepairCategory172</vt:lpstr>
      <vt:lpstr>RepairCategory173</vt:lpstr>
      <vt:lpstr>RepairCategory174</vt:lpstr>
      <vt:lpstr>RepairCategory175</vt:lpstr>
      <vt:lpstr>RepairCategory176</vt:lpstr>
      <vt:lpstr>RepairCategory177</vt:lpstr>
      <vt:lpstr>RepairCategory178</vt:lpstr>
      <vt:lpstr>RepairCategory179</vt:lpstr>
      <vt:lpstr>RepairCategory18</vt:lpstr>
      <vt:lpstr>RepairCategory180</vt:lpstr>
      <vt:lpstr>RepairCategory181</vt:lpstr>
      <vt:lpstr>RepairCategory182</vt:lpstr>
      <vt:lpstr>RepairCategory183</vt:lpstr>
      <vt:lpstr>RepairCategory184</vt:lpstr>
      <vt:lpstr>RepairCategory185</vt:lpstr>
      <vt:lpstr>RepairCategory186</vt:lpstr>
      <vt:lpstr>RepairCategory187</vt:lpstr>
      <vt:lpstr>RepairCategory188</vt:lpstr>
      <vt:lpstr>RepairCategory189</vt:lpstr>
      <vt:lpstr>RepairCategory19</vt:lpstr>
      <vt:lpstr>RepairCategory190</vt:lpstr>
      <vt:lpstr>RepairCategory191</vt:lpstr>
      <vt:lpstr>RepairCategory192</vt:lpstr>
      <vt:lpstr>RepairCategory193</vt:lpstr>
      <vt:lpstr>RepairCategory194</vt:lpstr>
      <vt:lpstr>RepairCategory195</vt:lpstr>
      <vt:lpstr>RepairCategory196</vt:lpstr>
      <vt:lpstr>RepairCategory197</vt:lpstr>
      <vt:lpstr>RepairCategory198</vt:lpstr>
      <vt:lpstr>RepairCategory199</vt:lpstr>
      <vt:lpstr>RepairCategory2</vt:lpstr>
      <vt:lpstr>RepairCategory20</vt:lpstr>
      <vt:lpstr>RepairCategory200</vt:lpstr>
      <vt:lpstr>RepairCategory201</vt:lpstr>
      <vt:lpstr>RepairCategory202</vt:lpstr>
      <vt:lpstr>RepairCategory203</vt:lpstr>
      <vt:lpstr>RepairCategory204</vt:lpstr>
      <vt:lpstr>RepairCategory205</vt:lpstr>
      <vt:lpstr>RepairCategory206</vt:lpstr>
      <vt:lpstr>RepairCategory207</vt:lpstr>
      <vt:lpstr>RepairCategory208</vt:lpstr>
      <vt:lpstr>RepairCategory209</vt:lpstr>
      <vt:lpstr>RepairCategory21</vt:lpstr>
      <vt:lpstr>RepairCategory210</vt:lpstr>
      <vt:lpstr>RepairCategory211</vt:lpstr>
      <vt:lpstr>RepairCategory212</vt:lpstr>
      <vt:lpstr>RepairCategory213</vt:lpstr>
      <vt:lpstr>RepairCategory214</vt:lpstr>
      <vt:lpstr>RepairCategory215</vt:lpstr>
      <vt:lpstr>RepairCategory216</vt:lpstr>
      <vt:lpstr>RepairCategory217</vt:lpstr>
      <vt:lpstr>RepairCategory218</vt:lpstr>
      <vt:lpstr>RepairCategory219</vt:lpstr>
      <vt:lpstr>RepairCategory22</vt:lpstr>
      <vt:lpstr>RepairCategory220</vt:lpstr>
      <vt:lpstr>RepairCategory221</vt:lpstr>
      <vt:lpstr>RepairCategory222</vt:lpstr>
      <vt:lpstr>RepairCategory223</vt:lpstr>
      <vt:lpstr>RepairCategory224</vt:lpstr>
      <vt:lpstr>RepairCategory225</vt:lpstr>
      <vt:lpstr>RepairCategory226</vt:lpstr>
      <vt:lpstr>RepairCategory227</vt:lpstr>
      <vt:lpstr>RepairCategory228</vt:lpstr>
      <vt:lpstr>RepairCategory229</vt:lpstr>
      <vt:lpstr>RepairCategory23</vt:lpstr>
      <vt:lpstr>RepairCategory230</vt:lpstr>
      <vt:lpstr>RepairCategory231</vt:lpstr>
      <vt:lpstr>RepairCategory232</vt:lpstr>
      <vt:lpstr>RepairCategory233</vt:lpstr>
      <vt:lpstr>RepairCategory234</vt:lpstr>
      <vt:lpstr>RepairCategory235</vt:lpstr>
      <vt:lpstr>RepairCategory236</vt:lpstr>
      <vt:lpstr>RepairCategory237</vt:lpstr>
      <vt:lpstr>RepairCategory238</vt:lpstr>
      <vt:lpstr>RepairCategory239</vt:lpstr>
      <vt:lpstr>RepairCategory24</vt:lpstr>
      <vt:lpstr>RepairCategory240</vt:lpstr>
      <vt:lpstr>RepairCategory241</vt:lpstr>
      <vt:lpstr>RepairCategory242</vt:lpstr>
      <vt:lpstr>RepairCategory243</vt:lpstr>
      <vt:lpstr>RepairCategory244</vt:lpstr>
      <vt:lpstr>RepairCategory245</vt:lpstr>
      <vt:lpstr>RepairCategory246</vt:lpstr>
      <vt:lpstr>RepairCategory247</vt:lpstr>
      <vt:lpstr>RepairCategory248</vt:lpstr>
      <vt:lpstr>RepairCategory249</vt:lpstr>
      <vt:lpstr>RepairCategory25</vt:lpstr>
      <vt:lpstr>RepairCategory250</vt:lpstr>
      <vt:lpstr>RepairCategory251</vt:lpstr>
      <vt:lpstr>RepairCategory252</vt:lpstr>
      <vt:lpstr>RepairCategory253</vt:lpstr>
      <vt:lpstr>RepairCategory254</vt:lpstr>
      <vt:lpstr>RepairCategory255</vt:lpstr>
      <vt:lpstr>RepairCategory256</vt:lpstr>
      <vt:lpstr>RepairCategory257</vt:lpstr>
      <vt:lpstr>RepairCategory258</vt:lpstr>
      <vt:lpstr>RepairCategory259</vt:lpstr>
      <vt:lpstr>RepairCategory26</vt:lpstr>
      <vt:lpstr>RepairCategory260</vt:lpstr>
      <vt:lpstr>RepairCategory261</vt:lpstr>
      <vt:lpstr>RepairCategory262</vt:lpstr>
      <vt:lpstr>RepairCategory263</vt:lpstr>
      <vt:lpstr>RepairCategory264</vt:lpstr>
      <vt:lpstr>RepairCategory265</vt:lpstr>
      <vt:lpstr>RepairCategory266</vt:lpstr>
      <vt:lpstr>RepairCategory267</vt:lpstr>
      <vt:lpstr>RepairCategory268</vt:lpstr>
      <vt:lpstr>RepairCategory269</vt:lpstr>
      <vt:lpstr>RepairCategory27</vt:lpstr>
      <vt:lpstr>RepairCategory270</vt:lpstr>
      <vt:lpstr>RepairCategory271</vt:lpstr>
      <vt:lpstr>RepairCategory272</vt:lpstr>
      <vt:lpstr>RepairCategory273</vt:lpstr>
      <vt:lpstr>RepairCategory274</vt:lpstr>
      <vt:lpstr>RepairCategory275</vt:lpstr>
      <vt:lpstr>RepairCategory276</vt:lpstr>
      <vt:lpstr>RepairCategory277</vt:lpstr>
      <vt:lpstr>RepairCategory278</vt:lpstr>
      <vt:lpstr>RepairCategory279</vt:lpstr>
      <vt:lpstr>RepairCategory28</vt:lpstr>
      <vt:lpstr>RepairCategory280</vt:lpstr>
      <vt:lpstr>RepairCategory281</vt:lpstr>
      <vt:lpstr>RepairCategory282</vt:lpstr>
      <vt:lpstr>RepairCategory283</vt:lpstr>
      <vt:lpstr>RepairCategory284</vt:lpstr>
      <vt:lpstr>RepairCategory285</vt:lpstr>
      <vt:lpstr>RepairCategory286</vt:lpstr>
      <vt:lpstr>RepairCategory287</vt:lpstr>
      <vt:lpstr>RepairCategory288</vt:lpstr>
      <vt:lpstr>RepairCategory289</vt:lpstr>
      <vt:lpstr>RepairCategory29</vt:lpstr>
      <vt:lpstr>RepairCategory290</vt:lpstr>
      <vt:lpstr>RepairCategory291</vt:lpstr>
      <vt:lpstr>RepairCategory292</vt:lpstr>
      <vt:lpstr>RepairCategory293</vt:lpstr>
      <vt:lpstr>RepairCategory294</vt:lpstr>
      <vt:lpstr>RepairCategory295</vt:lpstr>
      <vt:lpstr>RepairCategory296</vt:lpstr>
      <vt:lpstr>RepairCategory297</vt:lpstr>
      <vt:lpstr>RepairCategory298</vt:lpstr>
      <vt:lpstr>RepairCategory299</vt:lpstr>
      <vt:lpstr>RepairCategory3</vt:lpstr>
      <vt:lpstr>RepairCategory30</vt:lpstr>
      <vt:lpstr>RepairCategory300</vt:lpstr>
      <vt:lpstr>RepairCategory301</vt:lpstr>
      <vt:lpstr>RepairCategory302</vt:lpstr>
      <vt:lpstr>RepairCategory303</vt:lpstr>
      <vt:lpstr>RepairCategory304</vt:lpstr>
      <vt:lpstr>RepairCategory305</vt:lpstr>
      <vt:lpstr>RepairCategory306</vt:lpstr>
      <vt:lpstr>RepairCategory307</vt:lpstr>
      <vt:lpstr>RepairCategory31</vt:lpstr>
      <vt:lpstr>RepairCategory32</vt:lpstr>
      <vt:lpstr>RepairCategory33</vt:lpstr>
      <vt:lpstr>RepairCategory34</vt:lpstr>
      <vt:lpstr>RepairCategory35</vt:lpstr>
      <vt:lpstr>RepairCategory36</vt:lpstr>
      <vt:lpstr>RepairCategory37</vt:lpstr>
      <vt:lpstr>RepairCategory38</vt:lpstr>
      <vt:lpstr>RepairCategory39</vt:lpstr>
      <vt:lpstr>RepairCategory4</vt:lpstr>
      <vt:lpstr>RepairCategory40</vt:lpstr>
      <vt:lpstr>RepairCategory41</vt:lpstr>
      <vt:lpstr>RepairCategory42</vt:lpstr>
      <vt:lpstr>RepairCategory43</vt:lpstr>
      <vt:lpstr>RepairCategory44</vt:lpstr>
      <vt:lpstr>RepairCategory45</vt:lpstr>
      <vt:lpstr>RepairCategory46</vt:lpstr>
      <vt:lpstr>RepairCategory47</vt:lpstr>
      <vt:lpstr>RepairCategory48</vt:lpstr>
      <vt:lpstr>RepairCategory49</vt:lpstr>
      <vt:lpstr>RepairCategory5</vt:lpstr>
      <vt:lpstr>RepairCategory50</vt:lpstr>
      <vt:lpstr>RepairCategory51</vt:lpstr>
      <vt:lpstr>RepairCategory52</vt:lpstr>
      <vt:lpstr>RepairCategory53</vt:lpstr>
      <vt:lpstr>RepairCategory54</vt:lpstr>
      <vt:lpstr>RepairCategory55</vt:lpstr>
      <vt:lpstr>RepairCategory56</vt:lpstr>
      <vt:lpstr>RepairCategory57</vt:lpstr>
      <vt:lpstr>RepairCategory58</vt:lpstr>
      <vt:lpstr>RepairCategory59</vt:lpstr>
      <vt:lpstr>RepairCategory6</vt:lpstr>
      <vt:lpstr>RepairCategory60</vt:lpstr>
      <vt:lpstr>RepairCategory61</vt:lpstr>
      <vt:lpstr>RepairCategory62</vt:lpstr>
      <vt:lpstr>RepairCategory63</vt:lpstr>
      <vt:lpstr>RepairCategory64</vt:lpstr>
      <vt:lpstr>RepairCategory65</vt:lpstr>
      <vt:lpstr>RepairCategory66</vt:lpstr>
      <vt:lpstr>RepairCategory67</vt:lpstr>
      <vt:lpstr>RepairCategory68</vt:lpstr>
      <vt:lpstr>RepairCategory69</vt:lpstr>
      <vt:lpstr>RepairCategory7</vt:lpstr>
      <vt:lpstr>RepairCategory70</vt:lpstr>
      <vt:lpstr>RepairCategory71</vt:lpstr>
      <vt:lpstr>RepairCategory72</vt:lpstr>
      <vt:lpstr>RepairCategory73</vt:lpstr>
      <vt:lpstr>RepairCategory74</vt:lpstr>
      <vt:lpstr>RepairCategory75</vt:lpstr>
      <vt:lpstr>RepairCategory76</vt:lpstr>
      <vt:lpstr>RepairCategory77</vt:lpstr>
      <vt:lpstr>RepairCategory78</vt:lpstr>
      <vt:lpstr>RepairCategory79</vt:lpstr>
      <vt:lpstr>RepairCategory8</vt:lpstr>
      <vt:lpstr>RepairCategory80</vt:lpstr>
      <vt:lpstr>RepairCategory81</vt:lpstr>
      <vt:lpstr>RepairCategory82</vt:lpstr>
      <vt:lpstr>RepairCategory83</vt:lpstr>
      <vt:lpstr>RepairCategory84</vt:lpstr>
      <vt:lpstr>RepairCategory85</vt:lpstr>
      <vt:lpstr>RepairCategory86</vt:lpstr>
      <vt:lpstr>RepairCategory87</vt:lpstr>
      <vt:lpstr>RepairCategory88</vt:lpstr>
      <vt:lpstr>RepairCategory89</vt:lpstr>
      <vt:lpstr>RepairCategory9</vt:lpstr>
      <vt:lpstr>RepairCategory90</vt:lpstr>
      <vt:lpstr>RepairCategory91</vt:lpstr>
      <vt:lpstr>RepairCategory92</vt:lpstr>
      <vt:lpstr>RepairCategory93</vt:lpstr>
      <vt:lpstr>RepairCategory94</vt:lpstr>
      <vt:lpstr>RepairCategory95</vt:lpstr>
      <vt:lpstr>RepairCategory96</vt:lpstr>
      <vt:lpstr>RepairCategory97</vt:lpstr>
      <vt:lpstr>RepairCategory98</vt:lpstr>
      <vt:lpstr>RepairCategory99</vt:lpstr>
      <vt:lpstr>RepairCompletedPercent1</vt:lpstr>
      <vt:lpstr>RepairCompletedPercent10</vt:lpstr>
      <vt:lpstr>RepairCompletedPercent100</vt:lpstr>
      <vt:lpstr>RepairCompletedPercent101</vt:lpstr>
      <vt:lpstr>RepairCompletedPercent102</vt:lpstr>
      <vt:lpstr>RepairCompletedPercent103</vt:lpstr>
      <vt:lpstr>RepairCompletedPercent104</vt:lpstr>
      <vt:lpstr>RepairCompletedPercent105</vt:lpstr>
      <vt:lpstr>RepairCompletedPercent106</vt:lpstr>
      <vt:lpstr>RepairCompletedPercent107</vt:lpstr>
      <vt:lpstr>RepairCompletedPercent108</vt:lpstr>
      <vt:lpstr>RepairCompletedPercent109</vt:lpstr>
      <vt:lpstr>RepairCompletedPercent11</vt:lpstr>
      <vt:lpstr>RepairCompletedPercent110</vt:lpstr>
      <vt:lpstr>RepairCompletedPercent111</vt:lpstr>
      <vt:lpstr>RepairCompletedPercent112</vt:lpstr>
      <vt:lpstr>RepairCompletedPercent113</vt:lpstr>
      <vt:lpstr>RepairCompletedPercent114</vt:lpstr>
      <vt:lpstr>RepairCompletedPercent115</vt:lpstr>
      <vt:lpstr>RepairCompletedPercent116</vt:lpstr>
      <vt:lpstr>RepairCompletedPercent117</vt:lpstr>
      <vt:lpstr>RepairCompletedPercent118</vt:lpstr>
      <vt:lpstr>RepairCompletedPercent119</vt:lpstr>
      <vt:lpstr>RepairCompletedPercent12</vt:lpstr>
      <vt:lpstr>RepairCompletedPercent120</vt:lpstr>
      <vt:lpstr>RepairCompletedPercent121</vt:lpstr>
      <vt:lpstr>RepairCompletedPercent122</vt:lpstr>
      <vt:lpstr>RepairCompletedPercent123</vt:lpstr>
      <vt:lpstr>RepairCompletedPercent124</vt:lpstr>
      <vt:lpstr>RepairCompletedPercent125</vt:lpstr>
      <vt:lpstr>RepairCompletedPercent126</vt:lpstr>
      <vt:lpstr>RepairCompletedPercent127</vt:lpstr>
      <vt:lpstr>RepairCompletedPercent128</vt:lpstr>
      <vt:lpstr>RepairCompletedPercent129</vt:lpstr>
      <vt:lpstr>RepairCompletedPercent13</vt:lpstr>
      <vt:lpstr>RepairCompletedPercent130</vt:lpstr>
      <vt:lpstr>RepairCompletedPercent131</vt:lpstr>
      <vt:lpstr>RepairCompletedPercent132</vt:lpstr>
      <vt:lpstr>RepairCompletedPercent133</vt:lpstr>
      <vt:lpstr>RepairCompletedPercent134</vt:lpstr>
      <vt:lpstr>RepairCompletedPercent135</vt:lpstr>
      <vt:lpstr>RepairCompletedPercent136</vt:lpstr>
      <vt:lpstr>RepairCompletedPercent137</vt:lpstr>
      <vt:lpstr>RepairCompletedPercent138</vt:lpstr>
      <vt:lpstr>RepairCompletedPercent139</vt:lpstr>
      <vt:lpstr>RepairCompletedPercent14</vt:lpstr>
      <vt:lpstr>RepairCompletedPercent140</vt:lpstr>
      <vt:lpstr>RepairCompletedPercent141</vt:lpstr>
      <vt:lpstr>RepairCompletedPercent142</vt:lpstr>
      <vt:lpstr>RepairCompletedPercent143</vt:lpstr>
      <vt:lpstr>RepairCompletedPercent144</vt:lpstr>
      <vt:lpstr>RepairCompletedPercent145</vt:lpstr>
      <vt:lpstr>RepairCompletedPercent146</vt:lpstr>
      <vt:lpstr>RepairCompletedPercent147</vt:lpstr>
      <vt:lpstr>RepairCompletedPercent148</vt:lpstr>
      <vt:lpstr>RepairCompletedPercent149</vt:lpstr>
      <vt:lpstr>RepairCompletedPercent15</vt:lpstr>
      <vt:lpstr>RepairCompletedPercent150</vt:lpstr>
      <vt:lpstr>RepairCompletedPercent151</vt:lpstr>
      <vt:lpstr>RepairCompletedPercent152</vt:lpstr>
      <vt:lpstr>RepairCompletedPercent153</vt:lpstr>
      <vt:lpstr>RepairCompletedPercent154</vt:lpstr>
      <vt:lpstr>RepairCompletedPercent155</vt:lpstr>
      <vt:lpstr>RepairCompletedPercent156</vt:lpstr>
      <vt:lpstr>RepairCompletedPercent157</vt:lpstr>
      <vt:lpstr>RepairCompletedPercent158</vt:lpstr>
      <vt:lpstr>RepairCompletedPercent159</vt:lpstr>
      <vt:lpstr>RepairCompletedPercent16</vt:lpstr>
      <vt:lpstr>RepairCompletedPercent160</vt:lpstr>
      <vt:lpstr>RepairCompletedPercent161</vt:lpstr>
      <vt:lpstr>RepairCompletedPercent162</vt:lpstr>
      <vt:lpstr>RepairCompletedPercent163</vt:lpstr>
      <vt:lpstr>RepairCompletedPercent164</vt:lpstr>
      <vt:lpstr>RepairCompletedPercent165</vt:lpstr>
      <vt:lpstr>RepairCompletedPercent166</vt:lpstr>
      <vt:lpstr>RepairCompletedPercent167</vt:lpstr>
      <vt:lpstr>RepairCompletedPercent168</vt:lpstr>
      <vt:lpstr>RepairCompletedPercent169</vt:lpstr>
      <vt:lpstr>RepairCompletedPercent17</vt:lpstr>
      <vt:lpstr>RepairCompletedPercent170</vt:lpstr>
      <vt:lpstr>RepairCompletedPercent171</vt:lpstr>
      <vt:lpstr>RepairCompletedPercent172</vt:lpstr>
      <vt:lpstr>RepairCompletedPercent173</vt:lpstr>
      <vt:lpstr>RepairCompletedPercent174</vt:lpstr>
      <vt:lpstr>RepairCompletedPercent175</vt:lpstr>
      <vt:lpstr>RepairCompletedPercent176</vt:lpstr>
      <vt:lpstr>RepairCompletedPercent177</vt:lpstr>
      <vt:lpstr>RepairCompletedPercent178</vt:lpstr>
      <vt:lpstr>RepairCompletedPercent179</vt:lpstr>
      <vt:lpstr>RepairCompletedPercent18</vt:lpstr>
      <vt:lpstr>RepairCompletedPercent180</vt:lpstr>
      <vt:lpstr>RepairCompletedPercent181</vt:lpstr>
      <vt:lpstr>RepairCompletedPercent182</vt:lpstr>
      <vt:lpstr>RepairCompletedPercent183</vt:lpstr>
      <vt:lpstr>RepairCompletedPercent184</vt:lpstr>
      <vt:lpstr>RepairCompletedPercent185</vt:lpstr>
      <vt:lpstr>RepairCompletedPercent186</vt:lpstr>
      <vt:lpstr>RepairCompletedPercent187</vt:lpstr>
      <vt:lpstr>RepairCompletedPercent188</vt:lpstr>
      <vt:lpstr>RepairCompletedPercent189</vt:lpstr>
      <vt:lpstr>RepairCompletedPercent19</vt:lpstr>
      <vt:lpstr>RepairCompletedPercent190</vt:lpstr>
      <vt:lpstr>RepairCompletedPercent191</vt:lpstr>
      <vt:lpstr>RepairCompletedPercent192</vt:lpstr>
      <vt:lpstr>RepairCompletedPercent193</vt:lpstr>
      <vt:lpstr>RepairCompletedPercent194</vt:lpstr>
      <vt:lpstr>RepairCompletedPercent195</vt:lpstr>
      <vt:lpstr>RepairCompletedPercent196</vt:lpstr>
      <vt:lpstr>RepairCompletedPercent197</vt:lpstr>
      <vt:lpstr>RepairCompletedPercent198</vt:lpstr>
      <vt:lpstr>RepairCompletedPercent199</vt:lpstr>
      <vt:lpstr>RepairCompletedPercent2</vt:lpstr>
      <vt:lpstr>RepairCompletedPercent20</vt:lpstr>
      <vt:lpstr>RepairCompletedPercent200</vt:lpstr>
      <vt:lpstr>RepairCompletedPercent201</vt:lpstr>
      <vt:lpstr>RepairCompletedPercent202</vt:lpstr>
      <vt:lpstr>RepairCompletedPercent203</vt:lpstr>
      <vt:lpstr>RepairCompletedPercent204</vt:lpstr>
      <vt:lpstr>RepairCompletedPercent205</vt:lpstr>
      <vt:lpstr>RepairCompletedPercent206</vt:lpstr>
      <vt:lpstr>RepairCompletedPercent207</vt:lpstr>
      <vt:lpstr>RepairCompletedPercent208</vt:lpstr>
      <vt:lpstr>RepairCompletedPercent209</vt:lpstr>
      <vt:lpstr>RepairCompletedPercent21</vt:lpstr>
      <vt:lpstr>RepairCompletedPercent210</vt:lpstr>
      <vt:lpstr>RepairCompletedPercent211</vt:lpstr>
      <vt:lpstr>RepairCompletedPercent212</vt:lpstr>
      <vt:lpstr>RepairCompletedPercent213</vt:lpstr>
      <vt:lpstr>RepairCompletedPercent214</vt:lpstr>
      <vt:lpstr>RepairCompletedPercent215</vt:lpstr>
      <vt:lpstr>RepairCompletedPercent216</vt:lpstr>
      <vt:lpstr>RepairCompletedPercent217</vt:lpstr>
      <vt:lpstr>RepairCompletedPercent218</vt:lpstr>
      <vt:lpstr>RepairCompletedPercent219</vt:lpstr>
      <vt:lpstr>RepairCompletedPercent22</vt:lpstr>
      <vt:lpstr>RepairCompletedPercent220</vt:lpstr>
      <vt:lpstr>RepairCompletedPercent221</vt:lpstr>
      <vt:lpstr>RepairCompletedPercent222</vt:lpstr>
      <vt:lpstr>RepairCompletedPercent223</vt:lpstr>
      <vt:lpstr>RepairCompletedPercent224</vt:lpstr>
      <vt:lpstr>RepairCompletedPercent225</vt:lpstr>
      <vt:lpstr>RepairCompletedPercent226</vt:lpstr>
      <vt:lpstr>RepairCompletedPercent227</vt:lpstr>
      <vt:lpstr>RepairCompletedPercent228</vt:lpstr>
      <vt:lpstr>RepairCompletedPercent229</vt:lpstr>
      <vt:lpstr>RepairCompletedPercent23</vt:lpstr>
      <vt:lpstr>RepairCompletedPercent230</vt:lpstr>
      <vt:lpstr>RepairCompletedPercent231</vt:lpstr>
      <vt:lpstr>RepairCompletedPercent232</vt:lpstr>
      <vt:lpstr>RepairCompletedPercent233</vt:lpstr>
      <vt:lpstr>RepairCompletedPercent234</vt:lpstr>
      <vt:lpstr>RepairCompletedPercent235</vt:lpstr>
      <vt:lpstr>RepairCompletedPercent236</vt:lpstr>
      <vt:lpstr>RepairCompletedPercent237</vt:lpstr>
      <vt:lpstr>RepairCompletedPercent238</vt:lpstr>
      <vt:lpstr>RepairCompletedPercent239</vt:lpstr>
      <vt:lpstr>RepairCompletedPercent24</vt:lpstr>
      <vt:lpstr>RepairCompletedPercent240</vt:lpstr>
      <vt:lpstr>RepairCompletedPercent241</vt:lpstr>
      <vt:lpstr>RepairCompletedPercent242</vt:lpstr>
      <vt:lpstr>RepairCompletedPercent243</vt:lpstr>
      <vt:lpstr>RepairCompletedPercent244</vt:lpstr>
      <vt:lpstr>RepairCompletedPercent245</vt:lpstr>
      <vt:lpstr>RepairCompletedPercent246</vt:lpstr>
      <vt:lpstr>RepairCompletedPercent247</vt:lpstr>
      <vt:lpstr>RepairCompletedPercent248</vt:lpstr>
      <vt:lpstr>RepairCompletedPercent249</vt:lpstr>
      <vt:lpstr>RepairCompletedPercent25</vt:lpstr>
      <vt:lpstr>RepairCompletedPercent250</vt:lpstr>
      <vt:lpstr>RepairCompletedPercent251</vt:lpstr>
      <vt:lpstr>RepairCompletedPercent252</vt:lpstr>
      <vt:lpstr>RepairCompletedPercent253</vt:lpstr>
      <vt:lpstr>RepairCompletedPercent254</vt:lpstr>
      <vt:lpstr>RepairCompletedPercent255</vt:lpstr>
      <vt:lpstr>RepairCompletedPercent256</vt:lpstr>
      <vt:lpstr>RepairCompletedPercent257</vt:lpstr>
      <vt:lpstr>RepairCompletedPercent258</vt:lpstr>
      <vt:lpstr>RepairCompletedPercent259</vt:lpstr>
      <vt:lpstr>RepairCompletedPercent26</vt:lpstr>
      <vt:lpstr>RepairCompletedPercent260</vt:lpstr>
      <vt:lpstr>RepairCompletedPercent261</vt:lpstr>
      <vt:lpstr>RepairCompletedPercent262</vt:lpstr>
      <vt:lpstr>RepairCompletedPercent263</vt:lpstr>
      <vt:lpstr>RepairCompletedPercent264</vt:lpstr>
      <vt:lpstr>RepairCompletedPercent265</vt:lpstr>
      <vt:lpstr>RepairCompletedPercent266</vt:lpstr>
      <vt:lpstr>RepairCompletedPercent267</vt:lpstr>
      <vt:lpstr>RepairCompletedPercent268</vt:lpstr>
      <vt:lpstr>RepairCompletedPercent269</vt:lpstr>
      <vt:lpstr>RepairCompletedPercent27</vt:lpstr>
      <vt:lpstr>RepairCompletedPercent270</vt:lpstr>
      <vt:lpstr>RepairCompletedPercent271</vt:lpstr>
      <vt:lpstr>RepairCompletedPercent272</vt:lpstr>
      <vt:lpstr>RepairCompletedPercent273</vt:lpstr>
      <vt:lpstr>RepairCompletedPercent274</vt:lpstr>
      <vt:lpstr>RepairCompletedPercent275</vt:lpstr>
      <vt:lpstr>RepairCompletedPercent276</vt:lpstr>
      <vt:lpstr>RepairCompletedPercent277</vt:lpstr>
      <vt:lpstr>RepairCompletedPercent278</vt:lpstr>
      <vt:lpstr>RepairCompletedPercent279</vt:lpstr>
      <vt:lpstr>RepairCompletedPercent28</vt:lpstr>
      <vt:lpstr>RepairCompletedPercent280</vt:lpstr>
      <vt:lpstr>RepairCompletedPercent281</vt:lpstr>
      <vt:lpstr>RepairCompletedPercent282</vt:lpstr>
      <vt:lpstr>RepairCompletedPercent283</vt:lpstr>
      <vt:lpstr>RepairCompletedPercent284</vt:lpstr>
      <vt:lpstr>RepairCompletedPercent285</vt:lpstr>
      <vt:lpstr>RepairCompletedPercent286</vt:lpstr>
      <vt:lpstr>RepairCompletedPercent287</vt:lpstr>
      <vt:lpstr>RepairCompletedPercent288</vt:lpstr>
      <vt:lpstr>RepairCompletedPercent289</vt:lpstr>
      <vt:lpstr>RepairCompletedPercent29</vt:lpstr>
      <vt:lpstr>RepairCompletedPercent290</vt:lpstr>
      <vt:lpstr>RepairCompletedPercent291</vt:lpstr>
      <vt:lpstr>RepairCompletedPercent292</vt:lpstr>
      <vt:lpstr>RepairCompletedPercent293</vt:lpstr>
      <vt:lpstr>RepairCompletedPercent294</vt:lpstr>
      <vt:lpstr>RepairCompletedPercent295</vt:lpstr>
      <vt:lpstr>RepairCompletedPercent296</vt:lpstr>
      <vt:lpstr>RepairCompletedPercent297</vt:lpstr>
      <vt:lpstr>RepairCompletedPercent298</vt:lpstr>
      <vt:lpstr>RepairCompletedPercent299</vt:lpstr>
      <vt:lpstr>RepairCompletedPercent3</vt:lpstr>
      <vt:lpstr>RepairCompletedPercent30</vt:lpstr>
      <vt:lpstr>RepairCompletedPercent300</vt:lpstr>
      <vt:lpstr>RepairCompletedPercent301</vt:lpstr>
      <vt:lpstr>RepairCompletedPercent302</vt:lpstr>
      <vt:lpstr>RepairCompletedPercent303</vt:lpstr>
      <vt:lpstr>RepairCompletedPercent304</vt:lpstr>
      <vt:lpstr>RepairCompletedPercent305</vt:lpstr>
      <vt:lpstr>RepairCompletedPercent306</vt:lpstr>
      <vt:lpstr>RepairCompletedPercent307</vt:lpstr>
      <vt:lpstr>RepairCompletedPercent31</vt:lpstr>
      <vt:lpstr>RepairCompletedPercent32</vt:lpstr>
      <vt:lpstr>RepairCompletedPercent33</vt:lpstr>
      <vt:lpstr>RepairCompletedPercent34</vt:lpstr>
      <vt:lpstr>RepairCompletedPercent35</vt:lpstr>
      <vt:lpstr>RepairCompletedPercent36</vt:lpstr>
      <vt:lpstr>RepairCompletedPercent37</vt:lpstr>
      <vt:lpstr>RepairCompletedPercent38</vt:lpstr>
      <vt:lpstr>RepairCompletedPercent39</vt:lpstr>
      <vt:lpstr>RepairCompletedPercent4</vt:lpstr>
      <vt:lpstr>RepairCompletedPercent40</vt:lpstr>
      <vt:lpstr>RepairCompletedPercent41</vt:lpstr>
      <vt:lpstr>RepairCompletedPercent42</vt:lpstr>
      <vt:lpstr>RepairCompletedPercent43</vt:lpstr>
      <vt:lpstr>RepairCompletedPercent44</vt:lpstr>
      <vt:lpstr>RepairCompletedPercent45</vt:lpstr>
      <vt:lpstr>RepairCompletedPercent46</vt:lpstr>
      <vt:lpstr>RepairCompletedPercent47</vt:lpstr>
      <vt:lpstr>RepairCompletedPercent48</vt:lpstr>
      <vt:lpstr>RepairCompletedPercent49</vt:lpstr>
      <vt:lpstr>RepairCompletedPercent5</vt:lpstr>
      <vt:lpstr>RepairCompletedPercent50</vt:lpstr>
      <vt:lpstr>RepairCompletedPercent51</vt:lpstr>
      <vt:lpstr>RepairCompletedPercent52</vt:lpstr>
      <vt:lpstr>RepairCompletedPercent53</vt:lpstr>
      <vt:lpstr>RepairCompletedPercent54</vt:lpstr>
      <vt:lpstr>RepairCompletedPercent55</vt:lpstr>
      <vt:lpstr>RepairCompletedPercent56</vt:lpstr>
      <vt:lpstr>RepairCompletedPercent57</vt:lpstr>
      <vt:lpstr>RepairCompletedPercent58</vt:lpstr>
      <vt:lpstr>RepairCompletedPercent59</vt:lpstr>
      <vt:lpstr>RepairCompletedPercent6</vt:lpstr>
      <vt:lpstr>RepairCompletedPercent60</vt:lpstr>
      <vt:lpstr>RepairCompletedPercent61</vt:lpstr>
      <vt:lpstr>RepairCompletedPercent62</vt:lpstr>
      <vt:lpstr>RepairCompletedPercent63</vt:lpstr>
      <vt:lpstr>RepairCompletedPercent64</vt:lpstr>
      <vt:lpstr>RepairCompletedPercent65</vt:lpstr>
      <vt:lpstr>RepairCompletedPercent66</vt:lpstr>
      <vt:lpstr>RepairCompletedPercent67</vt:lpstr>
      <vt:lpstr>RepairCompletedPercent68</vt:lpstr>
      <vt:lpstr>RepairCompletedPercent69</vt:lpstr>
      <vt:lpstr>RepairCompletedPercent7</vt:lpstr>
      <vt:lpstr>RepairCompletedPercent70</vt:lpstr>
      <vt:lpstr>RepairCompletedPercent71</vt:lpstr>
      <vt:lpstr>RepairCompletedPercent72</vt:lpstr>
      <vt:lpstr>RepairCompletedPercent73</vt:lpstr>
      <vt:lpstr>RepairCompletedPercent74</vt:lpstr>
      <vt:lpstr>RepairCompletedPercent75</vt:lpstr>
      <vt:lpstr>RepairCompletedPercent76</vt:lpstr>
      <vt:lpstr>RepairCompletedPercent77</vt:lpstr>
      <vt:lpstr>RepairCompletedPercent78</vt:lpstr>
      <vt:lpstr>RepairCompletedPercent79</vt:lpstr>
      <vt:lpstr>RepairCompletedPercent8</vt:lpstr>
      <vt:lpstr>RepairCompletedPercent80</vt:lpstr>
      <vt:lpstr>RepairCompletedPercent81</vt:lpstr>
      <vt:lpstr>RepairCompletedPercent82</vt:lpstr>
      <vt:lpstr>RepairCompletedPercent83</vt:lpstr>
      <vt:lpstr>RepairCompletedPercent84</vt:lpstr>
      <vt:lpstr>RepairCompletedPercent85</vt:lpstr>
      <vt:lpstr>RepairCompletedPercent86</vt:lpstr>
      <vt:lpstr>RepairCompletedPercent87</vt:lpstr>
      <vt:lpstr>RepairCompletedPercent88</vt:lpstr>
      <vt:lpstr>RepairCompletedPercent89</vt:lpstr>
      <vt:lpstr>RepairCompletedPercent9</vt:lpstr>
      <vt:lpstr>RepairCompletedPercent90</vt:lpstr>
      <vt:lpstr>RepairCompletedPercent91</vt:lpstr>
      <vt:lpstr>RepairCompletedPercent92</vt:lpstr>
      <vt:lpstr>RepairCompletedPercent93</vt:lpstr>
      <vt:lpstr>RepairCompletedPercent94</vt:lpstr>
      <vt:lpstr>RepairCompletedPercent95</vt:lpstr>
      <vt:lpstr>RepairCompletedPercent96</vt:lpstr>
      <vt:lpstr>RepairCompletedPercent97</vt:lpstr>
      <vt:lpstr>RepairCompletedPercent98</vt:lpstr>
      <vt:lpstr>RepairCompletedPercent99</vt:lpstr>
      <vt:lpstr>RepairDescriptionAndLocation1</vt:lpstr>
      <vt:lpstr>RepairDescriptionAndLocation10</vt:lpstr>
      <vt:lpstr>RepairDescriptionAndLocation100</vt:lpstr>
      <vt:lpstr>RepairDescriptionAndLocation101</vt:lpstr>
      <vt:lpstr>RepairDescriptionAndLocation102</vt:lpstr>
      <vt:lpstr>RepairDescriptionAndLocation103</vt:lpstr>
      <vt:lpstr>RepairDescriptionAndLocation104</vt:lpstr>
      <vt:lpstr>RepairDescriptionAndLocation105</vt:lpstr>
      <vt:lpstr>RepairDescriptionAndLocation106</vt:lpstr>
      <vt:lpstr>RepairDescriptionAndLocation107</vt:lpstr>
      <vt:lpstr>RepairDescriptionAndLocation108</vt:lpstr>
      <vt:lpstr>RepairDescriptionAndLocation109</vt:lpstr>
      <vt:lpstr>RepairDescriptionAndLocation11</vt:lpstr>
      <vt:lpstr>RepairDescriptionAndLocation110</vt:lpstr>
      <vt:lpstr>RepairDescriptionAndLocation111</vt:lpstr>
      <vt:lpstr>RepairDescriptionAndLocation112</vt:lpstr>
      <vt:lpstr>RepairDescriptionAndLocation113</vt:lpstr>
      <vt:lpstr>RepairDescriptionAndLocation114</vt:lpstr>
      <vt:lpstr>RepairDescriptionAndLocation115</vt:lpstr>
      <vt:lpstr>RepairDescriptionAndLocation116</vt:lpstr>
      <vt:lpstr>RepairDescriptionAndLocation117</vt:lpstr>
      <vt:lpstr>RepairDescriptionAndLocation118</vt:lpstr>
      <vt:lpstr>RepairDescriptionAndLocation119</vt:lpstr>
      <vt:lpstr>RepairDescriptionAndLocation12</vt:lpstr>
      <vt:lpstr>RepairDescriptionAndLocation120</vt:lpstr>
      <vt:lpstr>RepairDescriptionAndLocation121</vt:lpstr>
      <vt:lpstr>RepairDescriptionAndLocation122</vt:lpstr>
      <vt:lpstr>RepairDescriptionAndLocation123</vt:lpstr>
      <vt:lpstr>RepairDescriptionAndLocation124</vt:lpstr>
      <vt:lpstr>RepairDescriptionAndLocation125</vt:lpstr>
      <vt:lpstr>RepairDescriptionAndLocation126</vt:lpstr>
      <vt:lpstr>RepairDescriptionAndLocation127</vt:lpstr>
      <vt:lpstr>RepairDescriptionAndLocation128</vt:lpstr>
      <vt:lpstr>RepairDescriptionAndLocation129</vt:lpstr>
      <vt:lpstr>RepairDescriptionAndLocation13</vt:lpstr>
      <vt:lpstr>RepairDescriptionAndLocation130</vt:lpstr>
      <vt:lpstr>RepairDescriptionAndLocation131</vt:lpstr>
      <vt:lpstr>RepairDescriptionAndLocation132</vt:lpstr>
      <vt:lpstr>RepairDescriptionAndLocation133</vt:lpstr>
      <vt:lpstr>RepairDescriptionAndLocation134</vt:lpstr>
      <vt:lpstr>RepairDescriptionAndLocation135</vt:lpstr>
      <vt:lpstr>RepairDescriptionAndLocation136</vt:lpstr>
      <vt:lpstr>RepairDescriptionAndLocation137</vt:lpstr>
      <vt:lpstr>RepairDescriptionAndLocation138</vt:lpstr>
      <vt:lpstr>RepairDescriptionAndLocation139</vt:lpstr>
      <vt:lpstr>RepairDescriptionAndLocation14</vt:lpstr>
      <vt:lpstr>RepairDescriptionAndLocation140</vt:lpstr>
      <vt:lpstr>RepairDescriptionAndLocation141</vt:lpstr>
      <vt:lpstr>RepairDescriptionAndLocation142</vt:lpstr>
      <vt:lpstr>RepairDescriptionAndLocation143</vt:lpstr>
      <vt:lpstr>RepairDescriptionAndLocation144</vt:lpstr>
      <vt:lpstr>RepairDescriptionAndLocation145</vt:lpstr>
      <vt:lpstr>RepairDescriptionAndLocation146</vt:lpstr>
      <vt:lpstr>RepairDescriptionAndLocation147</vt:lpstr>
      <vt:lpstr>RepairDescriptionAndLocation148</vt:lpstr>
      <vt:lpstr>RepairDescriptionAndLocation149</vt:lpstr>
      <vt:lpstr>RepairDescriptionAndLocation15</vt:lpstr>
      <vt:lpstr>RepairDescriptionAndLocation150</vt:lpstr>
      <vt:lpstr>RepairDescriptionAndLocation151</vt:lpstr>
      <vt:lpstr>RepairDescriptionAndLocation152</vt:lpstr>
      <vt:lpstr>RepairDescriptionAndLocation153</vt:lpstr>
      <vt:lpstr>RepairDescriptionAndLocation154</vt:lpstr>
      <vt:lpstr>RepairDescriptionAndLocation155</vt:lpstr>
      <vt:lpstr>RepairDescriptionAndLocation156</vt:lpstr>
      <vt:lpstr>RepairDescriptionAndLocation157</vt:lpstr>
      <vt:lpstr>RepairDescriptionAndLocation158</vt:lpstr>
      <vt:lpstr>RepairDescriptionAndLocation159</vt:lpstr>
      <vt:lpstr>RepairDescriptionAndLocation16</vt:lpstr>
      <vt:lpstr>RepairDescriptionAndLocation160</vt:lpstr>
      <vt:lpstr>RepairDescriptionAndLocation161</vt:lpstr>
      <vt:lpstr>RepairDescriptionAndLocation162</vt:lpstr>
      <vt:lpstr>RepairDescriptionAndLocation163</vt:lpstr>
      <vt:lpstr>RepairDescriptionAndLocation164</vt:lpstr>
      <vt:lpstr>RepairDescriptionAndLocation165</vt:lpstr>
      <vt:lpstr>RepairDescriptionAndLocation166</vt:lpstr>
      <vt:lpstr>RepairDescriptionAndLocation167</vt:lpstr>
      <vt:lpstr>RepairDescriptionAndLocation168</vt:lpstr>
      <vt:lpstr>RepairDescriptionAndLocation169</vt:lpstr>
      <vt:lpstr>RepairDescriptionAndLocation17</vt:lpstr>
      <vt:lpstr>RepairDescriptionAndLocation170</vt:lpstr>
      <vt:lpstr>RepairDescriptionAndLocation171</vt:lpstr>
      <vt:lpstr>RepairDescriptionAndLocation172</vt:lpstr>
      <vt:lpstr>RepairDescriptionAndLocation173</vt:lpstr>
      <vt:lpstr>RepairDescriptionAndLocation174</vt:lpstr>
      <vt:lpstr>RepairDescriptionAndLocation175</vt:lpstr>
      <vt:lpstr>RepairDescriptionAndLocation176</vt:lpstr>
      <vt:lpstr>RepairDescriptionAndLocation177</vt:lpstr>
      <vt:lpstr>RepairDescriptionAndLocation178</vt:lpstr>
      <vt:lpstr>RepairDescriptionAndLocation179</vt:lpstr>
      <vt:lpstr>RepairDescriptionAndLocation18</vt:lpstr>
      <vt:lpstr>RepairDescriptionAndLocation180</vt:lpstr>
      <vt:lpstr>RepairDescriptionAndLocation181</vt:lpstr>
      <vt:lpstr>RepairDescriptionAndLocation182</vt:lpstr>
      <vt:lpstr>RepairDescriptionAndLocation183</vt:lpstr>
      <vt:lpstr>RepairDescriptionAndLocation184</vt:lpstr>
      <vt:lpstr>RepairDescriptionAndLocation185</vt:lpstr>
      <vt:lpstr>RepairDescriptionAndLocation186</vt:lpstr>
      <vt:lpstr>RepairDescriptionAndLocation187</vt:lpstr>
      <vt:lpstr>RepairDescriptionAndLocation188</vt:lpstr>
      <vt:lpstr>RepairDescriptionAndLocation189</vt:lpstr>
      <vt:lpstr>RepairDescriptionAndLocation19</vt:lpstr>
      <vt:lpstr>RepairDescriptionAndLocation190</vt:lpstr>
      <vt:lpstr>RepairDescriptionAndLocation191</vt:lpstr>
      <vt:lpstr>RepairDescriptionAndLocation192</vt:lpstr>
      <vt:lpstr>RepairDescriptionAndLocation193</vt:lpstr>
      <vt:lpstr>RepairDescriptionAndLocation194</vt:lpstr>
      <vt:lpstr>RepairDescriptionAndLocation195</vt:lpstr>
      <vt:lpstr>RepairDescriptionAndLocation196</vt:lpstr>
      <vt:lpstr>RepairDescriptionAndLocation197</vt:lpstr>
      <vt:lpstr>RepairDescriptionAndLocation198</vt:lpstr>
      <vt:lpstr>RepairDescriptionAndLocation199</vt:lpstr>
      <vt:lpstr>RepairDescriptionAndLocation2</vt:lpstr>
      <vt:lpstr>RepairDescriptionAndLocation20</vt:lpstr>
      <vt:lpstr>RepairDescriptionAndLocation200</vt:lpstr>
      <vt:lpstr>RepairDescriptionAndLocation201</vt:lpstr>
      <vt:lpstr>RepairDescriptionAndLocation202</vt:lpstr>
      <vt:lpstr>RepairDescriptionAndLocation203</vt:lpstr>
      <vt:lpstr>RepairDescriptionAndLocation204</vt:lpstr>
      <vt:lpstr>RepairDescriptionAndLocation205</vt:lpstr>
      <vt:lpstr>RepairDescriptionAndLocation206</vt:lpstr>
      <vt:lpstr>RepairDescriptionAndLocation207</vt:lpstr>
      <vt:lpstr>RepairDescriptionAndLocation208</vt:lpstr>
      <vt:lpstr>RepairDescriptionAndLocation209</vt:lpstr>
      <vt:lpstr>RepairDescriptionAndLocation21</vt:lpstr>
      <vt:lpstr>RepairDescriptionAndLocation210</vt:lpstr>
      <vt:lpstr>RepairDescriptionAndLocation211</vt:lpstr>
      <vt:lpstr>RepairDescriptionAndLocation212</vt:lpstr>
      <vt:lpstr>RepairDescriptionAndLocation213</vt:lpstr>
      <vt:lpstr>RepairDescriptionAndLocation214</vt:lpstr>
      <vt:lpstr>RepairDescriptionAndLocation215</vt:lpstr>
      <vt:lpstr>RepairDescriptionAndLocation216</vt:lpstr>
      <vt:lpstr>RepairDescriptionAndLocation217</vt:lpstr>
      <vt:lpstr>RepairDescriptionAndLocation218</vt:lpstr>
      <vt:lpstr>RepairDescriptionAndLocation219</vt:lpstr>
      <vt:lpstr>RepairDescriptionAndLocation22</vt:lpstr>
      <vt:lpstr>RepairDescriptionAndLocation220</vt:lpstr>
      <vt:lpstr>RepairDescriptionAndLocation221</vt:lpstr>
      <vt:lpstr>RepairDescriptionAndLocation222</vt:lpstr>
      <vt:lpstr>RepairDescriptionAndLocation223</vt:lpstr>
      <vt:lpstr>RepairDescriptionAndLocation224</vt:lpstr>
      <vt:lpstr>RepairDescriptionAndLocation225</vt:lpstr>
      <vt:lpstr>RepairDescriptionAndLocation226</vt:lpstr>
      <vt:lpstr>RepairDescriptionAndLocation227</vt:lpstr>
      <vt:lpstr>RepairDescriptionAndLocation228</vt:lpstr>
      <vt:lpstr>RepairDescriptionAndLocation229</vt:lpstr>
      <vt:lpstr>RepairDescriptionAndLocation23</vt:lpstr>
      <vt:lpstr>RepairDescriptionAndLocation230</vt:lpstr>
      <vt:lpstr>RepairDescriptionAndLocation231</vt:lpstr>
      <vt:lpstr>RepairDescriptionAndLocation232</vt:lpstr>
      <vt:lpstr>RepairDescriptionAndLocation233</vt:lpstr>
      <vt:lpstr>RepairDescriptionAndLocation234</vt:lpstr>
      <vt:lpstr>RepairDescriptionAndLocation235</vt:lpstr>
      <vt:lpstr>RepairDescriptionAndLocation236</vt:lpstr>
      <vt:lpstr>RepairDescriptionAndLocation237</vt:lpstr>
      <vt:lpstr>RepairDescriptionAndLocation238</vt:lpstr>
      <vt:lpstr>RepairDescriptionAndLocation239</vt:lpstr>
      <vt:lpstr>RepairDescriptionAndLocation24</vt:lpstr>
      <vt:lpstr>RepairDescriptionAndLocation240</vt:lpstr>
      <vt:lpstr>RepairDescriptionAndLocation241</vt:lpstr>
      <vt:lpstr>RepairDescriptionAndLocation242</vt:lpstr>
      <vt:lpstr>RepairDescriptionAndLocation243</vt:lpstr>
      <vt:lpstr>RepairDescriptionAndLocation244</vt:lpstr>
      <vt:lpstr>RepairDescriptionAndLocation245</vt:lpstr>
      <vt:lpstr>RepairDescriptionAndLocation246</vt:lpstr>
      <vt:lpstr>RepairDescriptionAndLocation247</vt:lpstr>
      <vt:lpstr>RepairDescriptionAndLocation248</vt:lpstr>
      <vt:lpstr>RepairDescriptionAndLocation249</vt:lpstr>
      <vt:lpstr>RepairDescriptionAndLocation25</vt:lpstr>
      <vt:lpstr>RepairDescriptionAndLocation250</vt:lpstr>
      <vt:lpstr>RepairDescriptionAndLocation251</vt:lpstr>
      <vt:lpstr>RepairDescriptionAndLocation252</vt:lpstr>
      <vt:lpstr>RepairDescriptionAndLocation253</vt:lpstr>
      <vt:lpstr>RepairDescriptionAndLocation254</vt:lpstr>
      <vt:lpstr>RepairDescriptionAndLocation255</vt:lpstr>
      <vt:lpstr>RepairDescriptionAndLocation256</vt:lpstr>
      <vt:lpstr>RepairDescriptionAndLocation257</vt:lpstr>
      <vt:lpstr>RepairDescriptionAndLocation258</vt:lpstr>
      <vt:lpstr>RepairDescriptionAndLocation259</vt:lpstr>
      <vt:lpstr>RepairDescriptionAndLocation26</vt:lpstr>
      <vt:lpstr>RepairDescriptionAndLocation260</vt:lpstr>
      <vt:lpstr>RepairDescriptionAndLocation261</vt:lpstr>
      <vt:lpstr>RepairDescriptionAndLocation262</vt:lpstr>
      <vt:lpstr>RepairDescriptionAndLocation263</vt:lpstr>
      <vt:lpstr>RepairDescriptionAndLocation264</vt:lpstr>
      <vt:lpstr>RepairDescriptionAndLocation265</vt:lpstr>
      <vt:lpstr>RepairDescriptionAndLocation266</vt:lpstr>
      <vt:lpstr>RepairDescriptionAndLocation267</vt:lpstr>
      <vt:lpstr>RepairDescriptionAndLocation268</vt:lpstr>
      <vt:lpstr>RepairDescriptionAndLocation269</vt:lpstr>
      <vt:lpstr>RepairDescriptionAndLocation27</vt:lpstr>
      <vt:lpstr>RepairDescriptionAndLocation270</vt:lpstr>
      <vt:lpstr>RepairDescriptionAndLocation271</vt:lpstr>
      <vt:lpstr>RepairDescriptionAndLocation272</vt:lpstr>
      <vt:lpstr>RepairDescriptionAndLocation273</vt:lpstr>
      <vt:lpstr>RepairDescriptionAndLocation274</vt:lpstr>
      <vt:lpstr>RepairDescriptionAndLocation275</vt:lpstr>
      <vt:lpstr>RepairDescriptionAndLocation276</vt:lpstr>
      <vt:lpstr>RepairDescriptionAndLocation277</vt:lpstr>
      <vt:lpstr>RepairDescriptionAndLocation278</vt:lpstr>
      <vt:lpstr>RepairDescriptionAndLocation279</vt:lpstr>
      <vt:lpstr>RepairDescriptionAndLocation28</vt:lpstr>
      <vt:lpstr>RepairDescriptionAndLocation280</vt:lpstr>
      <vt:lpstr>RepairDescriptionAndLocation281</vt:lpstr>
      <vt:lpstr>RepairDescriptionAndLocation282</vt:lpstr>
      <vt:lpstr>RepairDescriptionAndLocation283</vt:lpstr>
      <vt:lpstr>RepairDescriptionAndLocation284</vt:lpstr>
      <vt:lpstr>RepairDescriptionAndLocation285</vt:lpstr>
      <vt:lpstr>RepairDescriptionAndLocation286</vt:lpstr>
      <vt:lpstr>RepairDescriptionAndLocation287</vt:lpstr>
      <vt:lpstr>RepairDescriptionAndLocation288</vt:lpstr>
      <vt:lpstr>RepairDescriptionAndLocation289</vt:lpstr>
      <vt:lpstr>RepairDescriptionAndLocation29</vt:lpstr>
      <vt:lpstr>RepairDescriptionAndLocation290</vt:lpstr>
      <vt:lpstr>RepairDescriptionAndLocation291</vt:lpstr>
      <vt:lpstr>RepairDescriptionAndLocation292</vt:lpstr>
      <vt:lpstr>RepairDescriptionAndLocation293</vt:lpstr>
      <vt:lpstr>RepairDescriptionAndLocation294</vt:lpstr>
      <vt:lpstr>RepairDescriptionAndLocation295</vt:lpstr>
      <vt:lpstr>RepairDescriptionAndLocation296</vt:lpstr>
      <vt:lpstr>RepairDescriptionAndLocation297</vt:lpstr>
      <vt:lpstr>RepairDescriptionAndLocation298</vt:lpstr>
      <vt:lpstr>RepairDescriptionAndLocation299</vt:lpstr>
      <vt:lpstr>RepairDescriptionAndLocation3</vt:lpstr>
      <vt:lpstr>RepairDescriptionAndLocation30</vt:lpstr>
      <vt:lpstr>RepairDescriptionAndLocation300</vt:lpstr>
      <vt:lpstr>RepairDescriptionAndLocation301</vt:lpstr>
      <vt:lpstr>RepairDescriptionAndLocation302</vt:lpstr>
      <vt:lpstr>RepairDescriptionAndLocation303</vt:lpstr>
      <vt:lpstr>RepairDescriptionAndLocation304</vt:lpstr>
      <vt:lpstr>RepairDescriptionAndLocation305</vt:lpstr>
      <vt:lpstr>RepairDescriptionAndLocation306</vt:lpstr>
      <vt:lpstr>RepairDescriptionAndLocation307</vt:lpstr>
      <vt:lpstr>RepairDescriptionAndLocation31</vt:lpstr>
      <vt:lpstr>RepairDescriptionAndLocation32</vt:lpstr>
      <vt:lpstr>RepairDescriptionAndLocation33</vt:lpstr>
      <vt:lpstr>RepairDescriptionAndLocation34</vt:lpstr>
      <vt:lpstr>RepairDescriptionAndLocation35</vt:lpstr>
      <vt:lpstr>RepairDescriptionAndLocation36</vt:lpstr>
      <vt:lpstr>RepairDescriptionAndLocation37</vt:lpstr>
      <vt:lpstr>RepairDescriptionAndLocation38</vt:lpstr>
      <vt:lpstr>RepairDescriptionAndLocation39</vt:lpstr>
      <vt:lpstr>RepairDescriptionAndLocation4</vt:lpstr>
      <vt:lpstr>RepairDescriptionAndLocation40</vt:lpstr>
      <vt:lpstr>RepairDescriptionAndLocation41</vt:lpstr>
      <vt:lpstr>RepairDescriptionAndLocation42</vt:lpstr>
      <vt:lpstr>RepairDescriptionAndLocation43</vt:lpstr>
      <vt:lpstr>RepairDescriptionAndLocation44</vt:lpstr>
      <vt:lpstr>RepairDescriptionAndLocation45</vt:lpstr>
      <vt:lpstr>RepairDescriptionAndLocation46</vt:lpstr>
      <vt:lpstr>RepairDescriptionAndLocation47</vt:lpstr>
      <vt:lpstr>RepairDescriptionAndLocation48</vt:lpstr>
      <vt:lpstr>RepairDescriptionAndLocation49</vt:lpstr>
      <vt:lpstr>RepairDescriptionAndLocation5</vt:lpstr>
      <vt:lpstr>RepairDescriptionAndLocation50</vt:lpstr>
      <vt:lpstr>RepairDescriptionAndLocation51</vt:lpstr>
      <vt:lpstr>RepairDescriptionAndLocation52</vt:lpstr>
      <vt:lpstr>RepairDescriptionAndLocation53</vt:lpstr>
      <vt:lpstr>RepairDescriptionAndLocation54</vt:lpstr>
      <vt:lpstr>RepairDescriptionAndLocation55</vt:lpstr>
      <vt:lpstr>RepairDescriptionAndLocation56</vt:lpstr>
      <vt:lpstr>RepairDescriptionAndLocation57</vt:lpstr>
      <vt:lpstr>RepairDescriptionAndLocation58</vt:lpstr>
      <vt:lpstr>RepairDescriptionAndLocation59</vt:lpstr>
      <vt:lpstr>RepairDescriptionAndLocation6</vt:lpstr>
      <vt:lpstr>RepairDescriptionAndLocation60</vt:lpstr>
      <vt:lpstr>RepairDescriptionAndLocation61</vt:lpstr>
      <vt:lpstr>RepairDescriptionAndLocation62</vt:lpstr>
      <vt:lpstr>RepairDescriptionAndLocation63</vt:lpstr>
      <vt:lpstr>RepairDescriptionAndLocation64</vt:lpstr>
      <vt:lpstr>RepairDescriptionAndLocation65</vt:lpstr>
      <vt:lpstr>RepairDescriptionAndLocation66</vt:lpstr>
      <vt:lpstr>RepairDescriptionAndLocation67</vt:lpstr>
      <vt:lpstr>RepairDescriptionAndLocation68</vt:lpstr>
      <vt:lpstr>RepairDescriptionAndLocation69</vt:lpstr>
      <vt:lpstr>RepairDescriptionAndLocation7</vt:lpstr>
      <vt:lpstr>RepairDescriptionAndLocation70</vt:lpstr>
      <vt:lpstr>RepairDescriptionAndLocation71</vt:lpstr>
      <vt:lpstr>RepairDescriptionAndLocation72</vt:lpstr>
      <vt:lpstr>RepairDescriptionAndLocation73</vt:lpstr>
      <vt:lpstr>RepairDescriptionAndLocation74</vt:lpstr>
      <vt:lpstr>RepairDescriptionAndLocation75</vt:lpstr>
      <vt:lpstr>RepairDescriptionAndLocation76</vt:lpstr>
      <vt:lpstr>RepairDescriptionAndLocation77</vt:lpstr>
      <vt:lpstr>RepairDescriptionAndLocation78</vt:lpstr>
      <vt:lpstr>RepairDescriptionAndLocation79</vt:lpstr>
      <vt:lpstr>RepairDescriptionAndLocation8</vt:lpstr>
      <vt:lpstr>RepairDescriptionAndLocation80</vt:lpstr>
      <vt:lpstr>RepairDescriptionAndLocation81</vt:lpstr>
      <vt:lpstr>RepairDescriptionAndLocation82</vt:lpstr>
      <vt:lpstr>RepairDescriptionAndLocation83</vt:lpstr>
      <vt:lpstr>RepairDescriptionAndLocation84</vt:lpstr>
      <vt:lpstr>RepairDescriptionAndLocation85</vt:lpstr>
      <vt:lpstr>RepairDescriptionAndLocation86</vt:lpstr>
      <vt:lpstr>RepairDescriptionAndLocation87</vt:lpstr>
      <vt:lpstr>RepairDescriptionAndLocation88</vt:lpstr>
      <vt:lpstr>RepairDescriptionAndLocation89</vt:lpstr>
      <vt:lpstr>RepairDescriptionAndLocation9</vt:lpstr>
      <vt:lpstr>RepairDescriptionAndLocation90</vt:lpstr>
      <vt:lpstr>RepairDescriptionAndLocation91</vt:lpstr>
      <vt:lpstr>RepairDescriptionAndLocation92</vt:lpstr>
      <vt:lpstr>RepairDescriptionAndLocation93</vt:lpstr>
      <vt:lpstr>RepairDescriptionAndLocation94</vt:lpstr>
      <vt:lpstr>RepairDescriptionAndLocation95</vt:lpstr>
      <vt:lpstr>RepairDescriptionAndLocation96</vt:lpstr>
      <vt:lpstr>RepairDescriptionAndLocation97</vt:lpstr>
      <vt:lpstr>RepairDescriptionAndLocation98</vt:lpstr>
      <vt:lpstr>RepairDescriptionAndLocation99</vt:lpstr>
      <vt:lpstr>RepairInspectorComments1</vt:lpstr>
      <vt:lpstr>RepairInspectorComments10</vt:lpstr>
      <vt:lpstr>RepairInspectorComments100</vt:lpstr>
      <vt:lpstr>RepairInspectorComments101</vt:lpstr>
      <vt:lpstr>RepairInspectorComments102</vt:lpstr>
      <vt:lpstr>RepairInspectorComments103</vt:lpstr>
      <vt:lpstr>RepairInspectorComments104</vt:lpstr>
      <vt:lpstr>RepairInspectorComments105</vt:lpstr>
      <vt:lpstr>RepairInspectorComments106</vt:lpstr>
      <vt:lpstr>RepairInspectorComments107</vt:lpstr>
      <vt:lpstr>RepairInspectorComments108</vt:lpstr>
      <vt:lpstr>RepairInspectorComments109</vt:lpstr>
      <vt:lpstr>RepairInspectorComments11</vt:lpstr>
      <vt:lpstr>RepairInspectorComments110</vt:lpstr>
      <vt:lpstr>RepairInspectorComments111</vt:lpstr>
      <vt:lpstr>RepairInspectorComments112</vt:lpstr>
      <vt:lpstr>RepairInspectorComments113</vt:lpstr>
      <vt:lpstr>RepairInspectorComments114</vt:lpstr>
      <vt:lpstr>RepairInspectorComments115</vt:lpstr>
      <vt:lpstr>RepairInspectorComments116</vt:lpstr>
      <vt:lpstr>RepairInspectorComments117</vt:lpstr>
      <vt:lpstr>RepairInspectorComments118</vt:lpstr>
      <vt:lpstr>RepairInspectorComments119</vt:lpstr>
      <vt:lpstr>RepairInspectorComments12</vt:lpstr>
      <vt:lpstr>RepairInspectorComments120</vt:lpstr>
      <vt:lpstr>RepairInspectorComments121</vt:lpstr>
      <vt:lpstr>RepairInspectorComments122</vt:lpstr>
      <vt:lpstr>RepairInspectorComments123</vt:lpstr>
      <vt:lpstr>RepairInspectorComments124</vt:lpstr>
      <vt:lpstr>RepairInspectorComments125</vt:lpstr>
      <vt:lpstr>RepairInspectorComments126</vt:lpstr>
      <vt:lpstr>RepairInspectorComments127</vt:lpstr>
      <vt:lpstr>RepairInspectorComments128</vt:lpstr>
      <vt:lpstr>RepairInspectorComments129</vt:lpstr>
      <vt:lpstr>RepairInspectorComments13</vt:lpstr>
      <vt:lpstr>RepairInspectorComments130</vt:lpstr>
      <vt:lpstr>RepairInspectorComments131</vt:lpstr>
      <vt:lpstr>RepairInspectorComments132</vt:lpstr>
      <vt:lpstr>RepairInspectorComments133</vt:lpstr>
      <vt:lpstr>RepairInspectorComments134</vt:lpstr>
      <vt:lpstr>RepairInspectorComments135</vt:lpstr>
      <vt:lpstr>RepairInspectorComments136</vt:lpstr>
      <vt:lpstr>RepairInspectorComments137</vt:lpstr>
      <vt:lpstr>RepairInspectorComments138</vt:lpstr>
      <vt:lpstr>RepairInspectorComments139</vt:lpstr>
      <vt:lpstr>RepairInspectorComments14</vt:lpstr>
      <vt:lpstr>RepairInspectorComments140</vt:lpstr>
      <vt:lpstr>RepairInspectorComments141</vt:lpstr>
      <vt:lpstr>RepairInspectorComments142</vt:lpstr>
      <vt:lpstr>RepairInspectorComments143</vt:lpstr>
      <vt:lpstr>RepairInspectorComments144</vt:lpstr>
      <vt:lpstr>RepairInspectorComments145</vt:lpstr>
      <vt:lpstr>RepairInspectorComments146</vt:lpstr>
      <vt:lpstr>RepairInspectorComments147</vt:lpstr>
      <vt:lpstr>RepairInspectorComments148</vt:lpstr>
      <vt:lpstr>RepairInspectorComments149</vt:lpstr>
      <vt:lpstr>RepairInspectorComments15</vt:lpstr>
      <vt:lpstr>RepairInspectorComments150</vt:lpstr>
      <vt:lpstr>RepairInspectorComments151</vt:lpstr>
      <vt:lpstr>RepairInspectorComments152</vt:lpstr>
      <vt:lpstr>RepairInspectorComments153</vt:lpstr>
      <vt:lpstr>RepairInspectorComments154</vt:lpstr>
      <vt:lpstr>RepairInspectorComments155</vt:lpstr>
      <vt:lpstr>RepairInspectorComments156</vt:lpstr>
      <vt:lpstr>RepairInspectorComments157</vt:lpstr>
      <vt:lpstr>RepairInspectorComments158</vt:lpstr>
      <vt:lpstr>RepairInspectorComments159</vt:lpstr>
      <vt:lpstr>RepairInspectorComments16</vt:lpstr>
      <vt:lpstr>RepairInspectorComments160</vt:lpstr>
      <vt:lpstr>RepairInspectorComments161</vt:lpstr>
      <vt:lpstr>RepairInspectorComments162</vt:lpstr>
      <vt:lpstr>RepairInspectorComments163</vt:lpstr>
      <vt:lpstr>RepairInspectorComments164</vt:lpstr>
      <vt:lpstr>RepairInspectorComments165</vt:lpstr>
      <vt:lpstr>RepairInspectorComments166</vt:lpstr>
      <vt:lpstr>RepairInspectorComments167</vt:lpstr>
      <vt:lpstr>RepairInspectorComments168</vt:lpstr>
      <vt:lpstr>RepairInspectorComments169</vt:lpstr>
      <vt:lpstr>RepairInspectorComments17</vt:lpstr>
      <vt:lpstr>RepairInspectorComments170</vt:lpstr>
      <vt:lpstr>RepairInspectorComments171</vt:lpstr>
      <vt:lpstr>RepairInspectorComments172</vt:lpstr>
      <vt:lpstr>RepairInspectorComments173</vt:lpstr>
      <vt:lpstr>RepairInspectorComments174</vt:lpstr>
      <vt:lpstr>RepairInspectorComments175</vt:lpstr>
      <vt:lpstr>RepairInspectorComments176</vt:lpstr>
      <vt:lpstr>RepairInspectorComments177</vt:lpstr>
      <vt:lpstr>RepairInspectorComments178</vt:lpstr>
      <vt:lpstr>RepairInspectorComments179</vt:lpstr>
      <vt:lpstr>RepairInspectorComments18</vt:lpstr>
      <vt:lpstr>RepairInspectorComments180</vt:lpstr>
      <vt:lpstr>RepairInspectorComments181</vt:lpstr>
      <vt:lpstr>RepairInspectorComments182</vt:lpstr>
      <vt:lpstr>RepairInspectorComments183</vt:lpstr>
      <vt:lpstr>RepairInspectorComments184</vt:lpstr>
      <vt:lpstr>RepairInspectorComments185</vt:lpstr>
      <vt:lpstr>RepairInspectorComments186</vt:lpstr>
      <vt:lpstr>RepairInspectorComments187</vt:lpstr>
      <vt:lpstr>RepairInspectorComments188</vt:lpstr>
      <vt:lpstr>RepairInspectorComments189</vt:lpstr>
      <vt:lpstr>RepairInspectorComments19</vt:lpstr>
      <vt:lpstr>RepairInspectorComments190</vt:lpstr>
      <vt:lpstr>RepairInspectorComments191</vt:lpstr>
      <vt:lpstr>RepairInspectorComments192</vt:lpstr>
      <vt:lpstr>RepairInspectorComments193</vt:lpstr>
      <vt:lpstr>RepairInspectorComments194</vt:lpstr>
      <vt:lpstr>RepairInspectorComments195</vt:lpstr>
      <vt:lpstr>RepairInspectorComments196</vt:lpstr>
      <vt:lpstr>RepairInspectorComments197</vt:lpstr>
      <vt:lpstr>RepairInspectorComments198</vt:lpstr>
      <vt:lpstr>RepairInspectorComments199</vt:lpstr>
      <vt:lpstr>RepairInspectorComments2</vt:lpstr>
      <vt:lpstr>RepairInspectorComments20</vt:lpstr>
      <vt:lpstr>RepairInspectorComments200</vt:lpstr>
      <vt:lpstr>RepairInspectorComments201</vt:lpstr>
      <vt:lpstr>RepairInspectorComments202</vt:lpstr>
      <vt:lpstr>RepairInspectorComments203</vt:lpstr>
      <vt:lpstr>RepairInspectorComments204</vt:lpstr>
      <vt:lpstr>RepairInspectorComments205</vt:lpstr>
      <vt:lpstr>RepairInspectorComments206</vt:lpstr>
      <vt:lpstr>RepairInspectorComments207</vt:lpstr>
      <vt:lpstr>RepairInspectorComments208</vt:lpstr>
      <vt:lpstr>RepairInspectorComments209</vt:lpstr>
      <vt:lpstr>RepairInspectorComments21</vt:lpstr>
      <vt:lpstr>RepairInspectorComments210</vt:lpstr>
      <vt:lpstr>RepairInspectorComments211</vt:lpstr>
      <vt:lpstr>RepairInspectorComments212</vt:lpstr>
      <vt:lpstr>RepairInspectorComments213</vt:lpstr>
      <vt:lpstr>RepairInspectorComments214</vt:lpstr>
      <vt:lpstr>RepairInspectorComments215</vt:lpstr>
      <vt:lpstr>RepairInspectorComments216</vt:lpstr>
      <vt:lpstr>RepairInspectorComments217</vt:lpstr>
      <vt:lpstr>RepairInspectorComments218</vt:lpstr>
      <vt:lpstr>RepairInspectorComments219</vt:lpstr>
      <vt:lpstr>RepairInspectorComments22</vt:lpstr>
      <vt:lpstr>RepairInspectorComments220</vt:lpstr>
      <vt:lpstr>RepairInspectorComments221</vt:lpstr>
      <vt:lpstr>RepairInspectorComments222</vt:lpstr>
      <vt:lpstr>RepairInspectorComments223</vt:lpstr>
      <vt:lpstr>RepairInspectorComments224</vt:lpstr>
      <vt:lpstr>RepairInspectorComments225</vt:lpstr>
      <vt:lpstr>RepairInspectorComments226</vt:lpstr>
      <vt:lpstr>RepairInspectorComments227</vt:lpstr>
      <vt:lpstr>RepairInspectorComments228</vt:lpstr>
      <vt:lpstr>RepairInspectorComments229</vt:lpstr>
      <vt:lpstr>RepairInspectorComments23</vt:lpstr>
      <vt:lpstr>RepairInspectorComments230</vt:lpstr>
      <vt:lpstr>RepairInspectorComments231</vt:lpstr>
      <vt:lpstr>RepairInspectorComments232</vt:lpstr>
      <vt:lpstr>RepairInspectorComments233</vt:lpstr>
      <vt:lpstr>RepairInspectorComments234</vt:lpstr>
      <vt:lpstr>RepairInspectorComments235</vt:lpstr>
      <vt:lpstr>RepairInspectorComments236</vt:lpstr>
      <vt:lpstr>RepairInspectorComments237</vt:lpstr>
      <vt:lpstr>RepairInspectorComments238</vt:lpstr>
      <vt:lpstr>RepairInspectorComments239</vt:lpstr>
      <vt:lpstr>RepairInspectorComments24</vt:lpstr>
      <vt:lpstr>RepairInspectorComments240</vt:lpstr>
      <vt:lpstr>RepairInspectorComments241</vt:lpstr>
      <vt:lpstr>RepairInspectorComments242</vt:lpstr>
      <vt:lpstr>RepairInspectorComments243</vt:lpstr>
      <vt:lpstr>RepairInspectorComments244</vt:lpstr>
      <vt:lpstr>RepairInspectorComments245</vt:lpstr>
      <vt:lpstr>RepairInspectorComments246</vt:lpstr>
      <vt:lpstr>RepairInspectorComments247</vt:lpstr>
      <vt:lpstr>RepairInspectorComments248</vt:lpstr>
      <vt:lpstr>RepairInspectorComments249</vt:lpstr>
      <vt:lpstr>RepairInspectorComments25</vt:lpstr>
      <vt:lpstr>RepairInspectorComments250</vt:lpstr>
      <vt:lpstr>RepairInspectorComments251</vt:lpstr>
      <vt:lpstr>RepairInspectorComments252</vt:lpstr>
      <vt:lpstr>RepairInspectorComments253</vt:lpstr>
      <vt:lpstr>RepairInspectorComments254</vt:lpstr>
      <vt:lpstr>RepairInspectorComments255</vt:lpstr>
      <vt:lpstr>RepairInspectorComments256</vt:lpstr>
      <vt:lpstr>RepairInspectorComments257</vt:lpstr>
      <vt:lpstr>RepairInspectorComments258</vt:lpstr>
      <vt:lpstr>RepairInspectorComments259</vt:lpstr>
      <vt:lpstr>RepairInspectorComments26</vt:lpstr>
      <vt:lpstr>RepairInspectorComments260</vt:lpstr>
      <vt:lpstr>RepairInspectorComments261</vt:lpstr>
      <vt:lpstr>RepairInspectorComments262</vt:lpstr>
      <vt:lpstr>RepairInspectorComments263</vt:lpstr>
      <vt:lpstr>RepairInspectorComments264</vt:lpstr>
      <vt:lpstr>RepairInspectorComments265</vt:lpstr>
      <vt:lpstr>RepairInspectorComments266</vt:lpstr>
      <vt:lpstr>RepairInspectorComments267</vt:lpstr>
      <vt:lpstr>RepairInspectorComments268</vt:lpstr>
      <vt:lpstr>RepairInspectorComments269</vt:lpstr>
      <vt:lpstr>RepairInspectorComments27</vt:lpstr>
      <vt:lpstr>RepairInspectorComments270</vt:lpstr>
      <vt:lpstr>RepairInspectorComments271</vt:lpstr>
      <vt:lpstr>RepairInspectorComments272</vt:lpstr>
      <vt:lpstr>RepairInspectorComments273</vt:lpstr>
      <vt:lpstr>RepairInspectorComments274</vt:lpstr>
      <vt:lpstr>RepairInspectorComments275</vt:lpstr>
      <vt:lpstr>RepairInspectorComments276</vt:lpstr>
      <vt:lpstr>RepairInspectorComments277</vt:lpstr>
      <vt:lpstr>RepairInspectorComments278</vt:lpstr>
      <vt:lpstr>RepairInspectorComments279</vt:lpstr>
      <vt:lpstr>RepairInspectorComments28</vt:lpstr>
      <vt:lpstr>RepairInspectorComments280</vt:lpstr>
      <vt:lpstr>RepairInspectorComments281</vt:lpstr>
      <vt:lpstr>RepairInspectorComments282</vt:lpstr>
      <vt:lpstr>RepairInspectorComments283</vt:lpstr>
      <vt:lpstr>RepairInspectorComments284</vt:lpstr>
      <vt:lpstr>RepairInspectorComments285</vt:lpstr>
      <vt:lpstr>RepairInspectorComments286</vt:lpstr>
      <vt:lpstr>RepairInspectorComments287</vt:lpstr>
      <vt:lpstr>RepairInspectorComments288</vt:lpstr>
      <vt:lpstr>RepairInspectorComments289</vt:lpstr>
      <vt:lpstr>RepairInspectorComments29</vt:lpstr>
      <vt:lpstr>RepairInspectorComments290</vt:lpstr>
      <vt:lpstr>RepairInspectorComments291</vt:lpstr>
      <vt:lpstr>RepairInspectorComments292</vt:lpstr>
      <vt:lpstr>RepairInspectorComments293</vt:lpstr>
      <vt:lpstr>RepairInspectorComments294</vt:lpstr>
      <vt:lpstr>RepairInspectorComments295</vt:lpstr>
      <vt:lpstr>RepairInspectorComments296</vt:lpstr>
      <vt:lpstr>RepairInspectorComments297</vt:lpstr>
      <vt:lpstr>RepairInspectorComments298</vt:lpstr>
      <vt:lpstr>RepairInspectorComments299</vt:lpstr>
      <vt:lpstr>RepairInspectorComments3</vt:lpstr>
      <vt:lpstr>RepairInspectorComments30</vt:lpstr>
      <vt:lpstr>RepairInspectorComments300</vt:lpstr>
      <vt:lpstr>RepairInspectorComments301</vt:lpstr>
      <vt:lpstr>RepairInspectorComments302</vt:lpstr>
      <vt:lpstr>RepairInspectorComments303</vt:lpstr>
      <vt:lpstr>RepairInspectorComments304</vt:lpstr>
      <vt:lpstr>RepairInspectorComments305</vt:lpstr>
      <vt:lpstr>RepairInspectorComments306</vt:lpstr>
      <vt:lpstr>RepairInspectorComments307</vt:lpstr>
      <vt:lpstr>RepairInspectorComments31</vt:lpstr>
      <vt:lpstr>RepairInspectorComments32</vt:lpstr>
      <vt:lpstr>RepairInspectorComments33</vt:lpstr>
      <vt:lpstr>RepairInspectorComments34</vt:lpstr>
      <vt:lpstr>RepairInspectorComments35</vt:lpstr>
      <vt:lpstr>RepairInspectorComments36</vt:lpstr>
      <vt:lpstr>RepairInspectorComments37</vt:lpstr>
      <vt:lpstr>RepairInspectorComments38</vt:lpstr>
      <vt:lpstr>RepairInspectorComments39</vt:lpstr>
      <vt:lpstr>RepairInspectorComments4</vt:lpstr>
      <vt:lpstr>RepairInspectorComments40</vt:lpstr>
      <vt:lpstr>RepairInspectorComments41</vt:lpstr>
      <vt:lpstr>RepairInspectorComments42</vt:lpstr>
      <vt:lpstr>RepairInspectorComments43</vt:lpstr>
      <vt:lpstr>RepairInspectorComments44</vt:lpstr>
      <vt:lpstr>RepairInspectorComments45</vt:lpstr>
      <vt:lpstr>RepairInspectorComments46</vt:lpstr>
      <vt:lpstr>RepairInspectorComments47</vt:lpstr>
      <vt:lpstr>RepairInspectorComments48</vt:lpstr>
      <vt:lpstr>RepairInspectorComments49</vt:lpstr>
      <vt:lpstr>RepairInspectorComments5</vt:lpstr>
      <vt:lpstr>RepairInspectorComments50</vt:lpstr>
      <vt:lpstr>RepairInspectorComments51</vt:lpstr>
      <vt:lpstr>RepairInspectorComments52</vt:lpstr>
      <vt:lpstr>RepairInspectorComments53</vt:lpstr>
      <vt:lpstr>RepairInspectorComments54</vt:lpstr>
      <vt:lpstr>RepairInspectorComments55</vt:lpstr>
      <vt:lpstr>RepairInspectorComments56</vt:lpstr>
      <vt:lpstr>RepairInspectorComments57</vt:lpstr>
      <vt:lpstr>RepairInspectorComments58</vt:lpstr>
      <vt:lpstr>RepairInspectorComments59</vt:lpstr>
      <vt:lpstr>RepairInspectorComments6</vt:lpstr>
      <vt:lpstr>RepairInspectorComments60</vt:lpstr>
      <vt:lpstr>RepairInspectorComments61</vt:lpstr>
      <vt:lpstr>RepairInspectorComments62</vt:lpstr>
      <vt:lpstr>RepairInspectorComments63</vt:lpstr>
      <vt:lpstr>RepairInspectorComments64</vt:lpstr>
      <vt:lpstr>RepairInspectorComments65</vt:lpstr>
      <vt:lpstr>RepairInspectorComments66</vt:lpstr>
      <vt:lpstr>RepairInspectorComments67</vt:lpstr>
      <vt:lpstr>RepairInspectorComments68</vt:lpstr>
      <vt:lpstr>RepairInspectorComments69</vt:lpstr>
      <vt:lpstr>RepairInspectorComments7</vt:lpstr>
      <vt:lpstr>RepairInspectorComments70</vt:lpstr>
      <vt:lpstr>RepairInspectorComments71</vt:lpstr>
      <vt:lpstr>RepairInspectorComments72</vt:lpstr>
      <vt:lpstr>RepairInspectorComments73</vt:lpstr>
      <vt:lpstr>RepairInspectorComments74</vt:lpstr>
      <vt:lpstr>RepairInspectorComments75</vt:lpstr>
      <vt:lpstr>RepairInspectorComments76</vt:lpstr>
      <vt:lpstr>RepairInspectorComments77</vt:lpstr>
      <vt:lpstr>RepairInspectorComments78</vt:lpstr>
      <vt:lpstr>RepairInspectorComments79</vt:lpstr>
      <vt:lpstr>RepairInspectorComments8</vt:lpstr>
      <vt:lpstr>RepairInspectorComments80</vt:lpstr>
      <vt:lpstr>RepairInspectorComments81</vt:lpstr>
      <vt:lpstr>RepairInspectorComments82</vt:lpstr>
      <vt:lpstr>RepairInspectorComments83</vt:lpstr>
      <vt:lpstr>RepairInspectorComments84</vt:lpstr>
      <vt:lpstr>RepairInspectorComments85</vt:lpstr>
      <vt:lpstr>RepairInspectorComments86</vt:lpstr>
      <vt:lpstr>RepairInspectorComments87</vt:lpstr>
      <vt:lpstr>RepairInspectorComments88</vt:lpstr>
      <vt:lpstr>RepairInspectorComments89</vt:lpstr>
      <vt:lpstr>RepairInspectorComments9</vt:lpstr>
      <vt:lpstr>RepairInspectorComments90</vt:lpstr>
      <vt:lpstr>RepairInspectorComments91</vt:lpstr>
      <vt:lpstr>RepairInspectorComments92</vt:lpstr>
      <vt:lpstr>RepairInspectorComments93</vt:lpstr>
      <vt:lpstr>RepairInspectorComments94</vt:lpstr>
      <vt:lpstr>RepairInspectorComments95</vt:lpstr>
      <vt:lpstr>RepairInspectorComments96</vt:lpstr>
      <vt:lpstr>RepairInspectorComments97</vt:lpstr>
      <vt:lpstr>RepairInspectorComments98</vt:lpstr>
      <vt:lpstr>RepairInspectorComments99</vt:lpstr>
      <vt:lpstr>RepairOverallCompletedEstimated</vt:lpstr>
      <vt:lpstr>RepairOverallCompletedObserved</vt:lpstr>
      <vt:lpstr>RepairsPhotoIdentifier1</vt:lpstr>
      <vt:lpstr>RepairsPhotoIdentifier10</vt:lpstr>
      <vt:lpstr>RepairsPhotoIdentifier100</vt:lpstr>
      <vt:lpstr>RepairsPhotoIdentifier101</vt:lpstr>
      <vt:lpstr>RepairsPhotoIdentifier102</vt:lpstr>
      <vt:lpstr>RepairsPhotoIdentifier103</vt:lpstr>
      <vt:lpstr>RepairsPhotoIdentifier104</vt:lpstr>
      <vt:lpstr>RepairsPhotoIdentifier105</vt:lpstr>
      <vt:lpstr>RepairsPhotoIdentifier106</vt:lpstr>
      <vt:lpstr>RepairsPhotoIdentifier107</vt:lpstr>
      <vt:lpstr>RepairsPhotoIdentifier108</vt:lpstr>
      <vt:lpstr>RepairsPhotoIdentifier109</vt:lpstr>
      <vt:lpstr>RepairsPhotoIdentifier11</vt:lpstr>
      <vt:lpstr>RepairsPhotoIdentifier110</vt:lpstr>
      <vt:lpstr>RepairsPhotoIdentifier111</vt:lpstr>
      <vt:lpstr>RepairsPhotoIdentifier112</vt:lpstr>
      <vt:lpstr>RepairsPhotoIdentifier113</vt:lpstr>
      <vt:lpstr>RepairsPhotoIdentifier114</vt:lpstr>
      <vt:lpstr>RepairsPhotoIdentifier115</vt:lpstr>
      <vt:lpstr>RepairsPhotoIdentifier116</vt:lpstr>
      <vt:lpstr>RepairsPhotoIdentifier117</vt:lpstr>
      <vt:lpstr>RepairsPhotoIdentifier118</vt:lpstr>
      <vt:lpstr>RepairsPhotoIdentifier119</vt:lpstr>
      <vt:lpstr>RepairsPhotoIdentifier12</vt:lpstr>
      <vt:lpstr>RepairsPhotoIdentifier120</vt:lpstr>
      <vt:lpstr>RepairsPhotoIdentifier121</vt:lpstr>
      <vt:lpstr>RepairsPhotoIdentifier122</vt:lpstr>
      <vt:lpstr>RepairsPhotoIdentifier123</vt:lpstr>
      <vt:lpstr>RepairsPhotoIdentifier124</vt:lpstr>
      <vt:lpstr>RepairsPhotoIdentifier125</vt:lpstr>
      <vt:lpstr>RepairsPhotoIdentifier126</vt:lpstr>
      <vt:lpstr>RepairsPhotoIdentifier127</vt:lpstr>
      <vt:lpstr>RepairsPhotoIdentifier128</vt:lpstr>
      <vt:lpstr>RepairsPhotoIdentifier129</vt:lpstr>
      <vt:lpstr>RepairsPhotoIdentifier13</vt:lpstr>
      <vt:lpstr>RepairsPhotoIdentifier130</vt:lpstr>
      <vt:lpstr>RepairsPhotoIdentifier131</vt:lpstr>
      <vt:lpstr>RepairsPhotoIdentifier132</vt:lpstr>
      <vt:lpstr>RepairsPhotoIdentifier133</vt:lpstr>
      <vt:lpstr>RepairsPhotoIdentifier134</vt:lpstr>
      <vt:lpstr>RepairsPhotoIdentifier135</vt:lpstr>
      <vt:lpstr>RepairsPhotoIdentifier136</vt:lpstr>
      <vt:lpstr>RepairsPhotoIdentifier137</vt:lpstr>
      <vt:lpstr>RepairsPhotoIdentifier138</vt:lpstr>
      <vt:lpstr>RepairsPhotoIdentifier139</vt:lpstr>
      <vt:lpstr>RepairsPhotoIdentifier14</vt:lpstr>
      <vt:lpstr>RepairsPhotoIdentifier140</vt:lpstr>
      <vt:lpstr>RepairsPhotoIdentifier141</vt:lpstr>
      <vt:lpstr>RepairsPhotoIdentifier142</vt:lpstr>
      <vt:lpstr>RepairsPhotoIdentifier143</vt:lpstr>
      <vt:lpstr>RepairsPhotoIdentifier144</vt:lpstr>
      <vt:lpstr>RepairsPhotoIdentifier145</vt:lpstr>
      <vt:lpstr>RepairsPhotoIdentifier146</vt:lpstr>
      <vt:lpstr>RepairsPhotoIdentifier147</vt:lpstr>
      <vt:lpstr>RepairsPhotoIdentifier148</vt:lpstr>
      <vt:lpstr>RepairsPhotoIdentifier149</vt:lpstr>
      <vt:lpstr>RepairsPhotoIdentifier15</vt:lpstr>
      <vt:lpstr>RepairsPhotoIdentifier150</vt:lpstr>
      <vt:lpstr>RepairsPhotoIdentifier151</vt:lpstr>
      <vt:lpstr>RepairsPhotoIdentifier152</vt:lpstr>
      <vt:lpstr>RepairsPhotoIdentifier153</vt:lpstr>
      <vt:lpstr>RepairsPhotoIdentifier154</vt:lpstr>
      <vt:lpstr>RepairsPhotoIdentifier155</vt:lpstr>
      <vt:lpstr>RepairsPhotoIdentifier156</vt:lpstr>
      <vt:lpstr>RepairsPhotoIdentifier157</vt:lpstr>
      <vt:lpstr>RepairsPhotoIdentifier158</vt:lpstr>
      <vt:lpstr>RepairsPhotoIdentifier159</vt:lpstr>
      <vt:lpstr>RepairsPhotoIdentifier16</vt:lpstr>
      <vt:lpstr>RepairsPhotoIdentifier160</vt:lpstr>
      <vt:lpstr>RepairsPhotoIdentifier161</vt:lpstr>
      <vt:lpstr>RepairsPhotoIdentifier162</vt:lpstr>
      <vt:lpstr>RepairsPhotoIdentifier163</vt:lpstr>
      <vt:lpstr>RepairsPhotoIdentifier164</vt:lpstr>
      <vt:lpstr>RepairsPhotoIdentifier165</vt:lpstr>
      <vt:lpstr>RepairsPhotoIdentifier166</vt:lpstr>
      <vt:lpstr>RepairsPhotoIdentifier167</vt:lpstr>
      <vt:lpstr>RepairsPhotoIdentifier168</vt:lpstr>
      <vt:lpstr>RepairsPhotoIdentifier169</vt:lpstr>
      <vt:lpstr>RepairsPhotoIdentifier17</vt:lpstr>
      <vt:lpstr>RepairsPhotoIdentifier170</vt:lpstr>
      <vt:lpstr>RepairsPhotoIdentifier171</vt:lpstr>
      <vt:lpstr>RepairsPhotoIdentifier172</vt:lpstr>
      <vt:lpstr>RepairsPhotoIdentifier173</vt:lpstr>
      <vt:lpstr>RepairsPhotoIdentifier174</vt:lpstr>
      <vt:lpstr>RepairsPhotoIdentifier175</vt:lpstr>
      <vt:lpstr>RepairsPhotoIdentifier176</vt:lpstr>
      <vt:lpstr>RepairsPhotoIdentifier177</vt:lpstr>
      <vt:lpstr>RepairsPhotoIdentifier178</vt:lpstr>
      <vt:lpstr>RepairsPhotoIdentifier179</vt:lpstr>
      <vt:lpstr>RepairsPhotoIdentifier18</vt:lpstr>
      <vt:lpstr>RepairsPhotoIdentifier180</vt:lpstr>
      <vt:lpstr>RepairsPhotoIdentifier181</vt:lpstr>
      <vt:lpstr>RepairsPhotoIdentifier182</vt:lpstr>
      <vt:lpstr>RepairsPhotoIdentifier183</vt:lpstr>
      <vt:lpstr>RepairsPhotoIdentifier184</vt:lpstr>
      <vt:lpstr>RepairsPhotoIdentifier185</vt:lpstr>
      <vt:lpstr>RepairsPhotoIdentifier186</vt:lpstr>
      <vt:lpstr>RepairsPhotoIdentifier187</vt:lpstr>
      <vt:lpstr>RepairsPhotoIdentifier188</vt:lpstr>
      <vt:lpstr>RepairsPhotoIdentifier189</vt:lpstr>
      <vt:lpstr>RepairsPhotoIdentifier19</vt:lpstr>
      <vt:lpstr>RepairsPhotoIdentifier190</vt:lpstr>
      <vt:lpstr>RepairsPhotoIdentifier191</vt:lpstr>
      <vt:lpstr>RepairsPhotoIdentifier192</vt:lpstr>
      <vt:lpstr>RepairsPhotoIdentifier193</vt:lpstr>
      <vt:lpstr>RepairsPhotoIdentifier194</vt:lpstr>
      <vt:lpstr>RepairsPhotoIdentifier195</vt:lpstr>
      <vt:lpstr>RepairsPhotoIdentifier196</vt:lpstr>
      <vt:lpstr>RepairsPhotoIdentifier197</vt:lpstr>
      <vt:lpstr>RepairsPhotoIdentifier198</vt:lpstr>
      <vt:lpstr>RepairsPhotoIdentifier199</vt:lpstr>
      <vt:lpstr>RepairsPhotoIdentifier2</vt:lpstr>
      <vt:lpstr>RepairsPhotoIdentifier20</vt:lpstr>
      <vt:lpstr>RepairsPhotoIdentifier200</vt:lpstr>
      <vt:lpstr>RepairsPhotoIdentifier201</vt:lpstr>
      <vt:lpstr>RepairsPhotoIdentifier202</vt:lpstr>
      <vt:lpstr>RepairsPhotoIdentifier203</vt:lpstr>
      <vt:lpstr>RepairsPhotoIdentifier204</vt:lpstr>
      <vt:lpstr>RepairsPhotoIdentifier205</vt:lpstr>
      <vt:lpstr>RepairsPhotoIdentifier206</vt:lpstr>
      <vt:lpstr>RepairsPhotoIdentifier207</vt:lpstr>
      <vt:lpstr>RepairsPhotoIdentifier208</vt:lpstr>
      <vt:lpstr>RepairsPhotoIdentifier209</vt:lpstr>
      <vt:lpstr>RepairsPhotoIdentifier21</vt:lpstr>
      <vt:lpstr>RepairsPhotoIdentifier210</vt:lpstr>
      <vt:lpstr>RepairsPhotoIdentifier211</vt:lpstr>
      <vt:lpstr>RepairsPhotoIdentifier212</vt:lpstr>
      <vt:lpstr>RepairsPhotoIdentifier213</vt:lpstr>
      <vt:lpstr>RepairsPhotoIdentifier214</vt:lpstr>
      <vt:lpstr>RepairsPhotoIdentifier215</vt:lpstr>
      <vt:lpstr>RepairsPhotoIdentifier216</vt:lpstr>
      <vt:lpstr>RepairsPhotoIdentifier217</vt:lpstr>
      <vt:lpstr>RepairsPhotoIdentifier218</vt:lpstr>
      <vt:lpstr>RepairsPhotoIdentifier219</vt:lpstr>
      <vt:lpstr>RepairsPhotoIdentifier22</vt:lpstr>
      <vt:lpstr>RepairsPhotoIdentifier220</vt:lpstr>
      <vt:lpstr>RepairsPhotoIdentifier221</vt:lpstr>
      <vt:lpstr>RepairsPhotoIdentifier222</vt:lpstr>
      <vt:lpstr>RepairsPhotoIdentifier223</vt:lpstr>
      <vt:lpstr>RepairsPhotoIdentifier224</vt:lpstr>
      <vt:lpstr>RepairsPhotoIdentifier225</vt:lpstr>
      <vt:lpstr>RepairsPhotoIdentifier226</vt:lpstr>
      <vt:lpstr>RepairsPhotoIdentifier227</vt:lpstr>
      <vt:lpstr>RepairsPhotoIdentifier228</vt:lpstr>
      <vt:lpstr>RepairsPhotoIdentifier229</vt:lpstr>
      <vt:lpstr>RepairsPhotoIdentifier23</vt:lpstr>
      <vt:lpstr>RepairsPhotoIdentifier230</vt:lpstr>
      <vt:lpstr>RepairsPhotoIdentifier231</vt:lpstr>
      <vt:lpstr>RepairsPhotoIdentifier232</vt:lpstr>
      <vt:lpstr>RepairsPhotoIdentifier233</vt:lpstr>
      <vt:lpstr>RepairsPhotoIdentifier234</vt:lpstr>
      <vt:lpstr>RepairsPhotoIdentifier235</vt:lpstr>
      <vt:lpstr>RepairsPhotoIdentifier236</vt:lpstr>
      <vt:lpstr>RepairsPhotoIdentifier237</vt:lpstr>
      <vt:lpstr>RepairsPhotoIdentifier238</vt:lpstr>
      <vt:lpstr>RepairsPhotoIdentifier239</vt:lpstr>
      <vt:lpstr>RepairsPhotoIdentifier24</vt:lpstr>
      <vt:lpstr>RepairsPhotoIdentifier240</vt:lpstr>
      <vt:lpstr>RepairsPhotoIdentifier241</vt:lpstr>
      <vt:lpstr>RepairsPhotoIdentifier242</vt:lpstr>
      <vt:lpstr>RepairsPhotoIdentifier243</vt:lpstr>
      <vt:lpstr>RepairsPhotoIdentifier244</vt:lpstr>
      <vt:lpstr>RepairsPhotoIdentifier245</vt:lpstr>
      <vt:lpstr>RepairsPhotoIdentifier246</vt:lpstr>
      <vt:lpstr>RepairsPhotoIdentifier247</vt:lpstr>
      <vt:lpstr>RepairsPhotoIdentifier248</vt:lpstr>
      <vt:lpstr>RepairsPhotoIdentifier249</vt:lpstr>
      <vt:lpstr>RepairsPhotoIdentifier25</vt:lpstr>
      <vt:lpstr>RepairsPhotoIdentifier250</vt:lpstr>
      <vt:lpstr>RepairsPhotoIdentifier251</vt:lpstr>
      <vt:lpstr>RepairsPhotoIdentifier252</vt:lpstr>
      <vt:lpstr>RepairsPhotoIdentifier253</vt:lpstr>
      <vt:lpstr>RepairsPhotoIdentifier254</vt:lpstr>
      <vt:lpstr>RepairsPhotoIdentifier255</vt:lpstr>
      <vt:lpstr>RepairsPhotoIdentifier256</vt:lpstr>
      <vt:lpstr>RepairsPhotoIdentifier257</vt:lpstr>
      <vt:lpstr>RepairsPhotoIdentifier258</vt:lpstr>
      <vt:lpstr>RepairsPhotoIdentifier259</vt:lpstr>
      <vt:lpstr>RepairsPhotoIdentifier26</vt:lpstr>
      <vt:lpstr>RepairsPhotoIdentifier260</vt:lpstr>
      <vt:lpstr>RepairsPhotoIdentifier261</vt:lpstr>
      <vt:lpstr>RepairsPhotoIdentifier262</vt:lpstr>
      <vt:lpstr>RepairsPhotoIdentifier263</vt:lpstr>
      <vt:lpstr>RepairsPhotoIdentifier264</vt:lpstr>
      <vt:lpstr>RepairsPhotoIdentifier265</vt:lpstr>
      <vt:lpstr>RepairsPhotoIdentifier266</vt:lpstr>
      <vt:lpstr>RepairsPhotoIdentifier267</vt:lpstr>
      <vt:lpstr>RepairsPhotoIdentifier268</vt:lpstr>
      <vt:lpstr>RepairsPhotoIdentifier269</vt:lpstr>
      <vt:lpstr>RepairsPhotoIdentifier27</vt:lpstr>
      <vt:lpstr>RepairsPhotoIdentifier270</vt:lpstr>
      <vt:lpstr>RepairsPhotoIdentifier271</vt:lpstr>
      <vt:lpstr>RepairsPhotoIdentifier272</vt:lpstr>
      <vt:lpstr>RepairsPhotoIdentifier273</vt:lpstr>
      <vt:lpstr>RepairsPhotoIdentifier274</vt:lpstr>
      <vt:lpstr>RepairsPhotoIdentifier275</vt:lpstr>
      <vt:lpstr>RepairsPhotoIdentifier276</vt:lpstr>
      <vt:lpstr>RepairsPhotoIdentifier277</vt:lpstr>
      <vt:lpstr>RepairsPhotoIdentifier278</vt:lpstr>
      <vt:lpstr>RepairsPhotoIdentifier279</vt:lpstr>
      <vt:lpstr>RepairsPhotoIdentifier28</vt:lpstr>
      <vt:lpstr>RepairsPhotoIdentifier280</vt:lpstr>
      <vt:lpstr>RepairsPhotoIdentifier281</vt:lpstr>
      <vt:lpstr>RepairsPhotoIdentifier282</vt:lpstr>
      <vt:lpstr>RepairsPhotoIdentifier283</vt:lpstr>
      <vt:lpstr>RepairsPhotoIdentifier284</vt:lpstr>
      <vt:lpstr>RepairsPhotoIdentifier285</vt:lpstr>
      <vt:lpstr>RepairsPhotoIdentifier286</vt:lpstr>
      <vt:lpstr>RepairsPhotoIdentifier287</vt:lpstr>
      <vt:lpstr>RepairsPhotoIdentifier288</vt:lpstr>
      <vt:lpstr>RepairsPhotoIdentifier289</vt:lpstr>
      <vt:lpstr>RepairsPhotoIdentifier29</vt:lpstr>
      <vt:lpstr>RepairsPhotoIdentifier290</vt:lpstr>
      <vt:lpstr>RepairsPhotoIdentifier291</vt:lpstr>
      <vt:lpstr>RepairsPhotoIdentifier292</vt:lpstr>
      <vt:lpstr>RepairsPhotoIdentifier293</vt:lpstr>
      <vt:lpstr>RepairsPhotoIdentifier294</vt:lpstr>
      <vt:lpstr>RepairsPhotoIdentifier295</vt:lpstr>
      <vt:lpstr>RepairsPhotoIdentifier296</vt:lpstr>
      <vt:lpstr>RepairsPhotoIdentifier297</vt:lpstr>
      <vt:lpstr>RepairsPhotoIdentifier298</vt:lpstr>
      <vt:lpstr>RepairsPhotoIdentifier299</vt:lpstr>
      <vt:lpstr>RepairsPhotoIdentifier3</vt:lpstr>
      <vt:lpstr>RepairsPhotoIdentifier30</vt:lpstr>
      <vt:lpstr>RepairsPhotoIdentifier300</vt:lpstr>
      <vt:lpstr>RepairsPhotoIdentifier301</vt:lpstr>
      <vt:lpstr>RepairsPhotoIdentifier302</vt:lpstr>
      <vt:lpstr>RepairsPhotoIdentifier303</vt:lpstr>
      <vt:lpstr>RepairsPhotoIdentifier304</vt:lpstr>
      <vt:lpstr>RepairsPhotoIdentifier305</vt:lpstr>
      <vt:lpstr>RepairsPhotoIdentifier306</vt:lpstr>
      <vt:lpstr>RepairsPhotoIdentifier307</vt:lpstr>
      <vt:lpstr>RepairsPhotoIdentifier31</vt:lpstr>
      <vt:lpstr>RepairsPhotoIdentifier32</vt:lpstr>
      <vt:lpstr>RepairsPhotoIdentifier33</vt:lpstr>
      <vt:lpstr>RepairsPhotoIdentifier34</vt:lpstr>
      <vt:lpstr>RepairsPhotoIdentifier35</vt:lpstr>
      <vt:lpstr>RepairsPhotoIdentifier36</vt:lpstr>
      <vt:lpstr>RepairsPhotoIdentifier37</vt:lpstr>
      <vt:lpstr>RepairsPhotoIdentifier38</vt:lpstr>
      <vt:lpstr>RepairsPhotoIdentifier39</vt:lpstr>
      <vt:lpstr>RepairsPhotoIdentifier4</vt:lpstr>
      <vt:lpstr>RepairsPhotoIdentifier40</vt:lpstr>
      <vt:lpstr>RepairsPhotoIdentifier41</vt:lpstr>
      <vt:lpstr>RepairsPhotoIdentifier42</vt:lpstr>
      <vt:lpstr>RepairsPhotoIdentifier43</vt:lpstr>
      <vt:lpstr>RepairsPhotoIdentifier44</vt:lpstr>
      <vt:lpstr>RepairsPhotoIdentifier45</vt:lpstr>
      <vt:lpstr>RepairsPhotoIdentifier46</vt:lpstr>
      <vt:lpstr>RepairsPhotoIdentifier47</vt:lpstr>
      <vt:lpstr>RepairsPhotoIdentifier48</vt:lpstr>
      <vt:lpstr>RepairsPhotoIdentifier49</vt:lpstr>
      <vt:lpstr>RepairsPhotoIdentifier5</vt:lpstr>
      <vt:lpstr>RepairsPhotoIdentifier50</vt:lpstr>
      <vt:lpstr>RepairsPhotoIdentifier51</vt:lpstr>
      <vt:lpstr>RepairsPhotoIdentifier52</vt:lpstr>
      <vt:lpstr>RepairsPhotoIdentifier53</vt:lpstr>
      <vt:lpstr>RepairsPhotoIdentifier54</vt:lpstr>
      <vt:lpstr>RepairsPhotoIdentifier55</vt:lpstr>
      <vt:lpstr>RepairsPhotoIdentifier56</vt:lpstr>
      <vt:lpstr>RepairsPhotoIdentifier57</vt:lpstr>
      <vt:lpstr>RepairsPhotoIdentifier58</vt:lpstr>
      <vt:lpstr>RepairsPhotoIdentifier59</vt:lpstr>
      <vt:lpstr>RepairsPhotoIdentifier6</vt:lpstr>
      <vt:lpstr>RepairsPhotoIdentifier60</vt:lpstr>
      <vt:lpstr>RepairsPhotoIdentifier61</vt:lpstr>
      <vt:lpstr>RepairsPhotoIdentifier62</vt:lpstr>
      <vt:lpstr>RepairsPhotoIdentifier63</vt:lpstr>
      <vt:lpstr>RepairsPhotoIdentifier64</vt:lpstr>
      <vt:lpstr>RepairsPhotoIdentifier65</vt:lpstr>
      <vt:lpstr>RepairsPhotoIdentifier66</vt:lpstr>
      <vt:lpstr>RepairsPhotoIdentifier67</vt:lpstr>
      <vt:lpstr>RepairsPhotoIdentifier68</vt:lpstr>
      <vt:lpstr>RepairsPhotoIdentifier69</vt:lpstr>
      <vt:lpstr>RepairsPhotoIdentifier7</vt:lpstr>
      <vt:lpstr>RepairsPhotoIdentifier70</vt:lpstr>
      <vt:lpstr>RepairsPhotoIdentifier71</vt:lpstr>
      <vt:lpstr>RepairsPhotoIdentifier72</vt:lpstr>
      <vt:lpstr>RepairsPhotoIdentifier73</vt:lpstr>
      <vt:lpstr>RepairsPhotoIdentifier74</vt:lpstr>
      <vt:lpstr>RepairsPhotoIdentifier75</vt:lpstr>
      <vt:lpstr>RepairsPhotoIdentifier76</vt:lpstr>
      <vt:lpstr>RepairsPhotoIdentifier77</vt:lpstr>
      <vt:lpstr>RepairsPhotoIdentifier78</vt:lpstr>
      <vt:lpstr>RepairsPhotoIdentifier79</vt:lpstr>
      <vt:lpstr>RepairsPhotoIdentifier8</vt:lpstr>
      <vt:lpstr>RepairsPhotoIdentifier80</vt:lpstr>
      <vt:lpstr>RepairsPhotoIdentifier81</vt:lpstr>
      <vt:lpstr>RepairsPhotoIdentifier82</vt:lpstr>
      <vt:lpstr>RepairsPhotoIdentifier83</vt:lpstr>
      <vt:lpstr>RepairsPhotoIdentifier84</vt:lpstr>
      <vt:lpstr>RepairsPhotoIdentifier85</vt:lpstr>
      <vt:lpstr>RepairsPhotoIdentifier86</vt:lpstr>
      <vt:lpstr>RepairsPhotoIdentifier87</vt:lpstr>
      <vt:lpstr>RepairsPhotoIdentifier88</vt:lpstr>
      <vt:lpstr>RepairsPhotoIdentifier89</vt:lpstr>
      <vt:lpstr>RepairsPhotoIdentifier9</vt:lpstr>
      <vt:lpstr>RepairsPhotoIdentifier90</vt:lpstr>
      <vt:lpstr>RepairsPhotoIdentifier91</vt:lpstr>
      <vt:lpstr>RepairsPhotoIdentifier92</vt:lpstr>
      <vt:lpstr>RepairsPhotoIdentifier93</vt:lpstr>
      <vt:lpstr>RepairsPhotoIdentifier94</vt:lpstr>
      <vt:lpstr>RepairsPhotoIdentifier95</vt:lpstr>
      <vt:lpstr>RepairsPhotoIdentifier96</vt:lpstr>
      <vt:lpstr>RepairsPhotoIdentifier97</vt:lpstr>
      <vt:lpstr>RepairsPhotoIdentifier98</vt:lpstr>
      <vt:lpstr>RepairsPhotoIdentifier99</vt:lpstr>
      <vt:lpstr>RepairStatusType1</vt:lpstr>
      <vt:lpstr>RepairStatusType10</vt:lpstr>
      <vt:lpstr>RepairStatusType100</vt:lpstr>
      <vt:lpstr>RepairStatusType101</vt:lpstr>
      <vt:lpstr>RepairStatusType102</vt:lpstr>
      <vt:lpstr>RepairStatusType103</vt:lpstr>
      <vt:lpstr>RepairStatusType104</vt:lpstr>
      <vt:lpstr>RepairStatusType105</vt:lpstr>
      <vt:lpstr>RepairStatusType106</vt:lpstr>
      <vt:lpstr>RepairStatusType107</vt:lpstr>
      <vt:lpstr>RepairStatusType108</vt:lpstr>
      <vt:lpstr>RepairStatusType109</vt:lpstr>
      <vt:lpstr>RepairStatusType11</vt:lpstr>
      <vt:lpstr>RepairStatusType110</vt:lpstr>
      <vt:lpstr>RepairStatusType111</vt:lpstr>
      <vt:lpstr>RepairStatusType112</vt:lpstr>
      <vt:lpstr>RepairStatusType113</vt:lpstr>
      <vt:lpstr>RepairStatusType114</vt:lpstr>
      <vt:lpstr>RepairStatusType115</vt:lpstr>
      <vt:lpstr>RepairStatusType116</vt:lpstr>
      <vt:lpstr>RepairStatusType117</vt:lpstr>
      <vt:lpstr>RepairStatusType118</vt:lpstr>
      <vt:lpstr>RepairStatusType119</vt:lpstr>
      <vt:lpstr>RepairStatusType12</vt:lpstr>
      <vt:lpstr>RepairStatusType120</vt:lpstr>
      <vt:lpstr>RepairStatusType121</vt:lpstr>
      <vt:lpstr>RepairStatusType122</vt:lpstr>
      <vt:lpstr>RepairStatusType123</vt:lpstr>
      <vt:lpstr>RepairStatusType124</vt:lpstr>
      <vt:lpstr>RepairStatusType125</vt:lpstr>
      <vt:lpstr>RepairStatusType126</vt:lpstr>
      <vt:lpstr>RepairStatusType127</vt:lpstr>
      <vt:lpstr>RepairStatusType128</vt:lpstr>
      <vt:lpstr>RepairStatusType129</vt:lpstr>
      <vt:lpstr>RepairStatusType13</vt:lpstr>
      <vt:lpstr>RepairStatusType130</vt:lpstr>
      <vt:lpstr>RepairStatusType131</vt:lpstr>
      <vt:lpstr>RepairStatusType132</vt:lpstr>
      <vt:lpstr>RepairStatusType133</vt:lpstr>
      <vt:lpstr>RepairStatusType134</vt:lpstr>
      <vt:lpstr>RepairStatusType135</vt:lpstr>
      <vt:lpstr>RepairStatusType136</vt:lpstr>
      <vt:lpstr>RepairStatusType137</vt:lpstr>
      <vt:lpstr>RepairStatusType138</vt:lpstr>
      <vt:lpstr>RepairStatusType139</vt:lpstr>
      <vt:lpstr>RepairStatusType14</vt:lpstr>
      <vt:lpstr>RepairStatusType140</vt:lpstr>
      <vt:lpstr>RepairStatusType141</vt:lpstr>
      <vt:lpstr>RepairStatusType142</vt:lpstr>
      <vt:lpstr>RepairStatusType143</vt:lpstr>
      <vt:lpstr>RepairStatusType144</vt:lpstr>
      <vt:lpstr>RepairStatusType145</vt:lpstr>
      <vt:lpstr>RepairStatusType146</vt:lpstr>
      <vt:lpstr>RepairStatusType147</vt:lpstr>
      <vt:lpstr>RepairStatusType148</vt:lpstr>
      <vt:lpstr>RepairStatusType149</vt:lpstr>
      <vt:lpstr>RepairStatusType15</vt:lpstr>
      <vt:lpstr>RepairStatusType150</vt:lpstr>
      <vt:lpstr>RepairStatusType151</vt:lpstr>
      <vt:lpstr>RepairStatusType152</vt:lpstr>
      <vt:lpstr>RepairStatusType153</vt:lpstr>
      <vt:lpstr>RepairStatusType154</vt:lpstr>
      <vt:lpstr>RepairStatusType155</vt:lpstr>
      <vt:lpstr>RepairStatusType156</vt:lpstr>
      <vt:lpstr>RepairStatusType157</vt:lpstr>
      <vt:lpstr>RepairStatusType158</vt:lpstr>
      <vt:lpstr>RepairStatusType159</vt:lpstr>
      <vt:lpstr>RepairStatusType16</vt:lpstr>
      <vt:lpstr>RepairStatusType160</vt:lpstr>
      <vt:lpstr>RepairStatusType161</vt:lpstr>
      <vt:lpstr>RepairStatusType162</vt:lpstr>
      <vt:lpstr>RepairStatusType163</vt:lpstr>
      <vt:lpstr>RepairStatusType164</vt:lpstr>
      <vt:lpstr>RepairStatusType165</vt:lpstr>
      <vt:lpstr>RepairStatusType166</vt:lpstr>
      <vt:lpstr>RepairStatusType167</vt:lpstr>
      <vt:lpstr>RepairStatusType168</vt:lpstr>
      <vt:lpstr>RepairStatusType169</vt:lpstr>
      <vt:lpstr>RepairStatusType17</vt:lpstr>
      <vt:lpstr>RepairStatusType170</vt:lpstr>
      <vt:lpstr>RepairStatusType171</vt:lpstr>
      <vt:lpstr>RepairStatusType172</vt:lpstr>
      <vt:lpstr>RepairStatusType173</vt:lpstr>
      <vt:lpstr>RepairStatusType174</vt:lpstr>
      <vt:lpstr>RepairStatusType175</vt:lpstr>
      <vt:lpstr>RepairStatusType176</vt:lpstr>
      <vt:lpstr>RepairStatusType177</vt:lpstr>
      <vt:lpstr>RepairStatusType178</vt:lpstr>
      <vt:lpstr>RepairStatusType179</vt:lpstr>
      <vt:lpstr>RepairStatusType18</vt:lpstr>
      <vt:lpstr>RepairStatusType180</vt:lpstr>
      <vt:lpstr>RepairStatusType181</vt:lpstr>
      <vt:lpstr>RepairStatusType182</vt:lpstr>
      <vt:lpstr>RepairStatusType183</vt:lpstr>
      <vt:lpstr>RepairStatusType184</vt:lpstr>
      <vt:lpstr>RepairStatusType185</vt:lpstr>
      <vt:lpstr>RepairStatusType186</vt:lpstr>
      <vt:lpstr>RepairStatusType187</vt:lpstr>
      <vt:lpstr>RepairStatusType188</vt:lpstr>
      <vt:lpstr>RepairStatusType189</vt:lpstr>
      <vt:lpstr>RepairStatusType19</vt:lpstr>
      <vt:lpstr>RepairStatusType190</vt:lpstr>
      <vt:lpstr>RepairStatusType191</vt:lpstr>
      <vt:lpstr>RepairStatusType192</vt:lpstr>
      <vt:lpstr>RepairStatusType193</vt:lpstr>
      <vt:lpstr>RepairStatusType194</vt:lpstr>
      <vt:lpstr>RepairStatusType195</vt:lpstr>
      <vt:lpstr>RepairStatusType196</vt:lpstr>
      <vt:lpstr>RepairStatusType197</vt:lpstr>
      <vt:lpstr>RepairStatusType198</vt:lpstr>
      <vt:lpstr>RepairStatusType199</vt:lpstr>
      <vt:lpstr>RepairStatusType2</vt:lpstr>
      <vt:lpstr>RepairStatusType20</vt:lpstr>
      <vt:lpstr>RepairStatusType200</vt:lpstr>
      <vt:lpstr>RepairStatusType201</vt:lpstr>
      <vt:lpstr>RepairStatusType202</vt:lpstr>
      <vt:lpstr>RepairStatusType203</vt:lpstr>
      <vt:lpstr>RepairStatusType204</vt:lpstr>
      <vt:lpstr>RepairStatusType205</vt:lpstr>
      <vt:lpstr>RepairStatusType206</vt:lpstr>
      <vt:lpstr>RepairStatusType207</vt:lpstr>
      <vt:lpstr>RepairStatusType208</vt:lpstr>
      <vt:lpstr>RepairStatusType209</vt:lpstr>
      <vt:lpstr>RepairStatusType21</vt:lpstr>
      <vt:lpstr>RepairStatusType210</vt:lpstr>
      <vt:lpstr>RepairStatusType211</vt:lpstr>
      <vt:lpstr>RepairStatusType212</vt:lpstr>
      <vt:lpstr>RepairStatusType213</vt:lpstr>
      <vt:lpstr>RepairStatusType214</vt:lpstr>
      <vt:lpstr>RepairStatusType215</vt:lpstr>
      <vt:lpstr>RepairStatusType216</vt:lpstr>
      <vt:lpstr>RepairStatusType217</vt:lpstr>
      <vt:lpstr>RepairStatusType218</vt:lpstr>
      <vt:lpstr>RepairStatusType219</vt:lpstr>
      <vt:lpstr>RepairStatusType22</vt:lpstr>
      <vt:lpstr>RepairStatusType220</vt:lpstr>
      <vt:lpstr>RepairStatusType221</vt:lpstr>
      <vt:lpstr>RepairStatusType222</vt:lpstr>
      <vt:lpstr>RepairStatusType223</vt:lpstr>
      <vt:lpstr>RepairStatusType224</vt:lpstr>
      <vt:lpstr>RepairStatusType225</vt:lpstr>
      <vt:lpstr>RepairStatusType226</vt:lpstr>
      <vt:lpstr>RepairStatusType227</vt:lpstr>
      <vt:lpstr>RepairStatusType228</vt:lpstr>
      <vt:lpstr>RepairStatusType229</vt:lpstr>
      <vt:lpstr>RepairStatusType23</vt:lpstr>
      <vt:lpstr>RepairStatusType230</vt:lpstr>
      <vt:lpstr>RepairStatusType231</vt:lpstr>
      <vt:lpstr>RepairStatusType232</vt:lpstr>
      <vt:lpstr>RepairStatusType233</vt:lpstr>
      <vt:lpstr>RepairStatusType234</vt:lpstr>
      <vt:lpstr>RepairStatusType235</vt:lpstr>
      <vt:lpstr>RepairStatusType236</vt:lpstr>
      <vt:lpstr>RepairStatusType237</vt:lpstr>
      <vt:lpstr>RepairStatusType238</vt:lpstr>
      <vt:lpstr>RepairStatusType239</vt:lpstr>
      <vt:lpstr>RepairStatusType24</vt:lpstr>
      <vt:lpstr>RepairStatusType240</vt:lpstr>
      <vt:lpstr>RepairStatusType241</vt:lpstr>
      <vt:lpstr>RepairStatusType242</vt:lpstr>
      <vt:lpstr>RepairStatusType243</vt:lpstr>
      <vt:lpstr>RepairStatusType244</vt:lpstr>
      <vt:lpstr>RepairStatusType245</vt:lpstr>
      <vt:lpstr>RepairStatusType246</vt:lpstr>
      <vt:lpstr>RepairStatusType247</vt:lpstr>
      <vt:lpstr>RepairStatusType248</vt:lpstr>
      <vt:lpstr>RepairStatusType249</vt:lpstr>
      <vt:lpstr>RepairStatusType25</vt:lpstr>
      <vt:lpstr>RepairStatusType250</vt:lpstr>
      <vt:lpstr>RepairStatusType251</vt:lpstr>
      <vt:lpstr>RepairStatusType252</vt:lpstr>
      <vt:lpstr>RepairStatusType253</vt:lpstr>
      <vt:lpstr>RepairStatusType254</vt:lpstr>
      <vt:lpstr>RepairStatusType255</vt:lpstr>
      <vt:lpstr>RepairStatusType256</vt:lpstr>
      <vt:lpstr>RepairStatusType257</vt:lpstr>
      <vt:lpstr>RepairStatusType258</vt:lpstr>
      <vt:lpstr>RepairStatusType259</vt:lpstr>
      <vt:lpstr>RepairStatusType26</vt:lpstr>
      <vt:lpstr>RepairStatusType260</vt:lpstr>
      <vt:lpstr>RepairStatusType261</vt:lpstr>
      <vt:lpstr>RepairStatusType262</vt:lpstr>
      <vt:lpstr>RepairStatusType263</vt:lpstr>
      <vt:lpstr>RepairStatusType264</vt:lpstr>
      <vt:lpstr>RepairStatusType265</vt:lpstr>
      <vt:lpstr>RepairStatusType266</vt:lpstr>
      <vt:lpstr>RepairStatusType267</vt:lpstr>
      <vt:lpstr>RepairStatusType268</vt:lpstr>
      <vt:lpstr>RepairStatusType269</vt:lpstr>
      <vt:lpstr>RepairStatusType27</vt:lpstr>
      <vt:lpstr>RepairStatusType270</vt:lpstr>
      <vt:lpstr>RepairStatusType271</vt:lpstr>
      <vt:lpstr>RepairStatusType272</vt:lpstr>
      <vt:lpstr>RepairStatusType273</vt:lpstr>
      <vt:lpstr>RepairStatusType274</vt:lpstr>
      <vt:lpstr>RepairStatusType275</vt:lpstr>
      <vt:lpstr>RepairStatusType276</vt:lpstr>
      <vt:lpstr>RepairStatusType277</vt:lpstr>
      <vt:lpstr>RepairStatusType278</vt:lpstr>
      <vt:lpstr>RepairStatusType279</vt:lpstr>
      <vt:lpstr>RepairStatusType28</vt:lpstr>
      <vt:lpstr>RepairStatusType280</vt:lpstr>
      <vt:lpstr>RepairStatusType281</vt:lpstr>
      <vt:lpstr>RepairStatusType282</vt:lpstr>
      <vt:lpstr>RepairStatusType283</vt:lpstr>
      <vt:lpstr>RepairStatusType284</vt:lpstr>
      <vt:lpstr>RepairStatusType285</vt:lpstr>
      <vt:lpstr>RepairStatusType286</vt:lpstr>
      <vt:lpstr>RepairStatusType287</vt:lpstr>
      <vt:lpstr>RepairStatusType288</vt:lpstr>
      <vt:lpstr>RepairStatusType289</vt:lpstr>
      <vt:lpstr>RepairStatusType29</vt:lpstr>
      <vt:lpstr>RepairStatusType290</vt:lpstr>
      <vt:lpstr>RepairStatusType291</vt:lpstr>
      <vt:lpstr>RepairStatusType292</vt:lpstr>
      <vt:lpstr>RepairStatusType293</vt:lpstr>
      <vt:lpstr>RepairStatusType294</vt:lpstr>
      <vt:lpstr>RepairStatusType295</vt:lpstr>
      <vt:lpstr>RepairStatusType296</vt:lpstr>
      <vt:lpstr>RepairStatusType297</vt:lpstr>
      <vt:lpstr>RepairStatusType298</vt:lpstr>
      <vt:lpstr>RepairStatusType299</vt:lpstr>
      <vt:lpstr>RepairStatusType3</vt:lpstr>
      <vt:lpstr>RepairStatusType30</vt:lpstr>
      <vt:lpstr>RepairStatusType300</vt:lpstr>
      <vt:lpstr>RepairStatusType301</vt:lpstr>
      <vt:lpstr>RepairStatusType302</vt:lpstr>
      <vt:lpstr>RepairStatusType303</vt:lpstr>
      <vt:lpstr>RepairStatusType304</vt:lpstr>
      <vt:lpstr>RepairStatusType305</vt:lpstr>
      <vt:lpstr>RepairStatusType306</vt:lpstr>
      <vt:lpstr>RepairStatusType307</vt:lpstr>
      <vt:lpstr>RepairStatusType31</vt:lpstr>
      <vt:lpstr>RepairStatusType32</vt:lpstr>
      <vt:lpstr>RepairStatusType33</vt:lpstr>
      <vt:lpstr>RepairStatusType34</vt:lpstr>
      <vt:lpstr>RepairStatusType35</vt:lpstr>
      <vt:lpstr>RepairStatusType36</vt:lpstr>
      <vt:lpstr>RepairStatusType37</vt:lpstr>
      <vt:lpstr>RepairStatusType38</vt:lpstr>
      <vt:lpstr>RepairStatusType39</vt:lpstr>
      <vt:lpstr>RepairStatusType4</vt:lpstr>
      <vt:lpstr>RepairStatusType40</vt:lpstr>
      <vt:lpstr>RepairStatusType41</vt:lpstr>
      <vt:lpstr>RepairStatusType42</vt:lpstr>
      <vt:lpstr>RepairStatusType43</vt:lpstr>
      <vt:lpstr>RepairStatusType44</vt:lpstr>
      <vt:lpstr>RepairStatusType45</vt:lpstr>
      <vt:lpstr>RepairStatusType46</vt:lpstr>
      <vt:lpstr>RepairStatusType47</vt:lpstr>
      <vt:lpstr>RepairStatusType48</vt:lpstr>
      <vt:lpstr>RepairStatusType49</vt:lpstr>
      <vt:lpstr>RepairStatusType5</vt:lpstr>
      <vt:lpstr>RepairStatusType50</vt:lpstr>
      <vt:lpstr>RepairStatusType51</vt:lpstr>
      <vt:lpstr>RepairStatusType52</vt:lpstr>
      <vt:lpstr>RepairStatusType53</vt:lpstr>
      <vt:lpstr>RepairStatusType54</vt:lpstr>
      <vt:lpstr>RepairStatusType55</vt:lpstr>
      <vt:lpstr>RepairStatusType56</vt:lpstr>
      <vt:lpstr>RepairStatusType57</vt:lpstr>
      <vt:lpstr>RepairStatusType58</vt:lpstr>
      <vt:lpstr>RepairStatusType59</vt:lpstr>
      <vt:lpstr>RepairStatusType6</vt:lpstr>
      <vt:lpstr>RepairStatusType60</vt:lpstr>
      <vt:lpstr>RepairStatusType61</vt:lpstr>
      <vt:lpstr>RepairStatusType62</vt:lpstr>
      <vt:lpstr>RepairStatusType63</vt:lpstr>
      <vt:lpstr>RepairStatusType64</vt:lpstr>
      <vt:lpstr>RepairStatusType65</vt:lpstr>
      <vt:lpstr>RepairStatusType66</vt:lpstr>
      <vt:lpstr>RepairStatusType67</vt:lpstr>
      <vt:lpstr>RepairStatusType68</vt:lpstr>
      <vt:lpstr>RepairStatusType69</vt:lpstr>
      <vt:lpstr>RepairStatusType7</vt:lpstr>
      <vt:lpstr>RepairStatusType70</vt:lpstr>
      <vt:lpstr>RepairStatusType71</vt:lpstr>
      <vt:lpstr>RepairStatusType72</vt:lpstr>
      <vt:lpstr>RepairStatusType73</vt:lpstr>
      <vt:lpstr>RepairStatusType74</vt:lpstr>
      <vt:lpstr>RepairStatusType75</vt:lpstr>
      <vt:lpstr>RepairStatusType76</vt:lpstr>
      <vt:lpstr>RepairStatusType77</vt:lpstr>
      <vt:lpstr>RepairStatusType78</vt:lpstr>
      <vt:lpstr>RepairStatusType79</vt:lpstr>
      <vt:lpstr>RepairStatusType8</vt:lpstr>
      <vt:lpstr>RepairStatusType80</vt:lpstr>
      <vt:lpstr>RepairStatusType81</vt:lpstr>
      <vt:lpstr>RepairStatusType82</vt:lpstr>
      <vt:lpstr>RepairStatusType83</vt:lpstr>
      <vt:lpstr>RepairStatusType84</vt:lpstr>
      <vt:lpstr>RepairStatusType85</vt:lpstr>
      <vt:lpstr>RepairStatusType86</vt:lpstr>
      <vt:lpstr>RepairStatusType87</vt:lpstr>
      <vt:lpstr>RepairStatusType88</vt:lpstr>
      <vt:lpstr>RepairStatusType89</vt:lpstr>
      <vt:lpstr>RepairStatusType9</vt:lpstr>
      <vt:lpstr>RepairStatusType90</vt:lpstr>
      <vt:lpstr>RepairStatusType91</vt:lpstr>
      <vt:lpstr>RepairStatusType92</vt:lpstr>
      <vt:lpstr>RepairStatusType93</vt:lpstr>
      <vt:lpstr>RepairStatusType94</vt:lpstr>
      <vt:lpstr>RepairStatusType95</vt:lpstr>
      <vt:lpstr>RepairStatusType96</vt:lpstr>
      <vt:lpstr>RepairStatusType97</vt:lpstr>
      <vt:lpstr>RepairStatusType98</vt:lpstr>
      <vt:lpstr>RepairStatusType99</vt:lpstr>
      <vt:lpstr>RepairsVerificationCategory</vt:lpstr>
      <vt:lpstr>RepairVerificationGeneralComments</vt:lpstr>
      <vt:lpstr>RevPARAmount</vt:lpstr>
      <vt:lpstr>rngRentRollADO</vt:lpstr>
      <vt:lpstr>rngRentRollPAR</vt:lpstr>
      <vt:lpstr>RoleTypeAdministratorFirstName</vt:lpstr>
      <vt:lpstr>RoleTypeAdministratorLastName</vt:lpstr>
      <vt:lpstr>RoleTypeAdministratorTenureType</vt:lpstr>
      <vt:lpstr>RoleTypeCertificationEmailAddress</vt:lpstr>
      <vt:lpstr>RoleTypeCertificationFirstName</vt:lpstr>
      <vt:lpstr>RoleTypeCertificationLastName</vt:lpstr>
      <vt:lpstr>RoleTypeCertificationPhoneNumber</vt:lpstr>
      <vt:lpstr>RoleTypeCertificationTitle</vt:lpstr>
      <vt:lpstr>RoleTypeDirectorOfNursingFirstName</vt:lpstr>
      <vt:lpstr>RoleTypeDirectorOfNursingLastName</vt:lpstr>
      <vt:lpstr>RoleTypeDirectorOfNursingTenureType</vt:lpstr>
      <vt:lpstr>RoleTypeRegulatoryAgencyContactFirstName</vt:lpstr>
      <vt:lpstr>RoleTypeRegulatoryAgencyContactsLastName</vt:lpstr>
      <vt:lpstr>RoleTypeRegulatoryAgencyName</vt:lpstr>
      <vt:lpstr>RV_InspectionSchedulingContactEmailAddress</vt:lpstr>
      <vt:lpstr>RV_InspectionSchedulingContactPhoneNumber</vt:lpstr>
      <vt:lpstr>RV_LoanIdentifier</vt:lpstr>
      <vt:lpstr>RV_PartyRoleInspectionSchedulingConactFirstName</vt:lpstr>
      <vt:lpstr>RV_PartyRoleInspectionSchedulingConactLastName</vt:lpstr>
      <vt:lpstr>RV_PartyRoleInspectionSchedulingContactCompanyName</vt:lpstr>
      <vt:lpstr>RV_PartyRoleSiteInspectionCompanyName</vt:lpstr>
      <vt:lpstr>RV_PartyRoleSiteInspectorFirstName</vt:lpstr>
      <vt:lpstr>RV_PartyRoleSiteInspectorLastName</vt:lpstr>
      <vt:lpstr>RV_PartyRollServicerName</vt:lpstr>
      <vt:lpstr>RV_PartySiteInspectionCompanyPhoneNumber</vt:lpstr>
      <vt:lpstr>RV_PropertyAddress</vt:lpstr>
      <vt:lpstr>RV_PropertyCity</vt:lpstr>
      <vt:lpstr>RV_PropertyCountry</vt:lpstr>
      <vt:lpstr>RV_PropertyName</vt:lpstr>
      <vt:lpstr>RV_PropertyPostalCode</vt:lpstr>
      <vt:lpstr>RV_PropertyPrimaryType</vt:lpstr>
      <vt:lpstr>RV_PropertyState</vt:lpstr>
      <vt:lpstr>RV_PropertyStreetAddress2</vt:lpstr>
      <vt:lpstr>RV_SiteAssessmentDate</vt:lpstr>
      <vt:lpstr>RV_SiteAssessmentStartTime</vt:lpstr>
      <vt:lpstr>RVpagesVisible</vt:lpstr>
      <vt:lpstr>RVrowsPopulated</vt:lpstr>
      <vt:lpstr>RVrowsVisible</vt:lpstr>
      <vt:lpstr>SafetyOrDeficiencyComment</vt:lpstr>
      <vt:lpstr>SeasonalUsePercent</vt:lpstr>
      <vt:lpstr>SellerServicerCertificationDate</vt:lpstr>
      <vt:lpstr>SeniorsUsePercent</vt:lpstr>
      <vt:lpstr>ServicerInspectionIdentifier</vt:lpstr>
      <vt:lpstr>SHSComplianceInspectionComments</vt:lpstr>
      <vt:lpstr>SHSComplianceInspectionDate</vt:lpstr>
      <vt:lpstr>SHSComplianceInspectionDeficienciesComment</vt:lpstr>
      <vt:lpstr>SHSComplianceInspectionDeficienciesIndicator</vt:lpstr>
      <vt:lpstr>SHSComplianceInspectionFollowupIndicator</vt:lpstr>
      <vt:lpstr>SHSComplianceInspectionInComplianceComments</vt:lpstr>
      <vt:lpstr>SHSComplianceInspectionInComplianceIndicator</vt:lpstr>
      <vt:lpstr>SHSComplianceInspectionIndicator</vt:lpstr>
      <vt:lpstr>SHSComplianceInspectionLifeSafetyComments</vt:lpstr>
      <vt:lpstr>SHSComplianceInspectionLifeSafetyIndicator</vt:lpstr>
      <vt:lpstr>SHSComplianceInspectionLifeSaftyComments</vt:lpstr>
      <vt:lpstr>SHSComplianceInspectionOtherComments</vt:lpstr>
      <vt:lpstr>SHSComplianceInspectionOtherIndicator</vt:lpstr>
      <vt:lpstr>SHSComplianceInspectionPenaltiesMonetaryComments</vt:lpstr>
      <vt:lpstr>SHSComplianceInspectionPenaltiesMonetaryIndicator</vt:lpstr>
      <vt:lpstr>SHSComplianceInspectionPenaltiesNonMonetaryComments</vt:lpstr>
      <vt:lpstr>SHSComplianceInspectionPenaltiesNonMonetaryIndicator</vt:lpstr>
      <vt:lpstr>SHSComplianceJudgmentsLicensedStaffComments</vt:lpstr>
      <vt:lpstr>SHSComplianceJudgmentsLicensedStaffIndicator</vt:lpstr>
      <vt:lpstr>SHSComplianceJudgmentsOtherStaffComments</vt:lpstr>
      <vt:lpstr>SHSComplianceJudgmentsOtherStaffIndicator</vt:lpstr>
      <vt:lpstr>SHSComplianceLicenseAgency</vt:lpstr>
      <vt:lpstr>SHSComplianceLicenseAgencyContact</vt:lpstr>
      <vt:lpstr>SHSComplianceLicenseExpDate</vt:lpstr>
      <vt:lpstr>SHSComplianceOtherLicense3rdPartyHlthCareComments</vt:lpstr>
      <vt:lpstr>SHSComplianceOtherLicense3rdPartyHlthCareExpDate</vt:lpstr>
      <vt:lpstr>SHSComplianceOtherLicense3rdPartyHlthCareIndicator</vt:lpstr>
      <vt:lpstr>SHSComplianceOtherLicenseElevatorComments</vt:lpstr>
      <vt:lpstr>SHSComplianceOtherLicenseElevatorExpDate</vt:lpstr>
      <vt:lpstr>SHSComplianceOtherLicenseElevatorIndicator</vt:lpstr>
      <vt:lpstr>SHSComplianceOtherLicenseKitchenComments</vt:lpstr>
      <vt:lpstr>SHSComplianceOtherLicenseKitchenExpDate</vt:lpstr>
      <vt:lpstr>SHSComplianceOtherLicenseKitchenIndicator</vt:lpstr>
      <vt:lpstr>SHSComplianceOtherLicenseOtherComments</vt:lpstr>
      <vt:lpstr>SHSComplianceOtherLicenseOtherExpDate</vt:lpstr>
      <vt:lpstr>SHSComplianceOtherLicenseOtherIndicator</vt:lpstr>
      <vt:lpstr>SHSComplianceOtherLicenseVehicleComments</vt:lpstr>
      <vt:lpstr>SHSComplianceOtherLicenseVehicleExpDate</vt:lpstr>
      <vt:lpstr>SHSComplianceOtherLicenseVehicleIndicator</vt:lpstr>
      <vt:lpstr>SHSComplianceRegulatoryChangeCodesComments</vt:lpstr>
      <vt:lpstr>SHSComplianceRegulatoryChangeCodesIndicator</vt:lpstr>
      <vt:lpstr>SHSComplianceRegulatoryChangeDesignComments</vt:lpstr>
      <vt:lpstr>SHSComplianceRegulatoryChangeDesignIndicator</vt:lpstr>
      <vt:lpstr>SHSComplianceRegulatoryChangeReimburseComments</vt:lpstr>
      <vt:lpstr>SHSComplianceRegulatoryChangeReimburseIndicator</vt:lpstr>
      <vt:lpstr>SHSComplianceRegulatoryChangeStaffingComments</vt:lpstr>
      <vt:lpstr>SHSComplianceRegulatoryChangeStaffingIndicator</vt:lpstr>
      <vt:lpstr>SHSComplianceRegulatoryChangeSubsidiesComments</vt:lpstr>
      <vt:lpstr>SHSComplianceRegulatoryChangeSubsidiesIndicator</vt:lpstr>
      <vt:lpstr>SHSInspectionAmenitiesComments</vt:lpstr>
      <vt:lpstr>SHSInspectionAmenitiesConditionType</vt:lpstr>
      <vt:lpstr>SHSInspectionAmenitiesLifeSafety</vt:lpstr>
      <vt:lpstr>SHSInspectionAmenitiesRepairCost</vt:lpstr>
      <vt:lpstr>SHSInspectionAmenitiesTrendType</vt:lpstr>
      <vt:lpstr>SHSInspectionInteriorComments</vt:lpstr>
      <vt:lpstr>SHSInspectionInteriorConditionType</vt:lpstr>
      <vt:lpstr>SHSInspectionInteriorLifeSafety</vt:lpstr>
      <vt:lpstr>SHSInspectionInteriorRepairCost</vt:lpstr>
      <vt:lpstr>SHSInspectionInteriorTrendType</vt:lpstr>
      <vt:lpstr>SHSInspectionSiteComments</vt:lpstr>
      <vt:lpstr>SHSInspectionSiteConditionType</vt:lpstr>
      <vt:lpstr>SHSInspectionSiteLifeSafety</vt:lpstr>
      <vt:lpstr>SHSInspectionSiteRepairCost</vt:lpstr>
      <vt:lpstr>SHSInspectionSiteTrendType</vt:lpstr>
      <vt:lpstr>SHSManagementAsstLivingTransferComments</vt:lpstr>
      <vt:lpstr>SHSManagementAsstLivingTransferIndicator</vt:lpstr>
      <vt:lpstr>SHSManagementEvacuationComments</vt:lpstr>
      <vt:lpstr>SHSManagementEvacuationIndicator</vt:lpstr>
      <vt:lpstr>SHSManagementFairHousingComments</vt:lpstr>
      <vt:lpstr>SHSManagementFairHousingIndicator</vt:lpstr>
      <vt:lpstr>SHSManagementHlthCareTransferComments</vt:lpstr>
      <vt:lpstr>SHSManagementHlthCareTransferIndicator</vt:lpstr>
      <vt:lpstr>SHSManagementIcidentRptIndicator</vt:lpstr>
      <vt:lpstr>SHSManagementIncidentRptComments</vt:lpstr>
      <vt:lpstr>SHSManagementKeyEmployeeTurnover</vt:lpstr>
      <vt:lpstr>SHSManagementKeyStaffExperienceAdmin</vt:lpstr>
      <vt:lpstr>SHSManagementKeyStaffExperienceResidentAsst</vt:lpstr>
      <vt:lpstr>SHSManagementPropertyBudgetAnnualComments</vt:lpstr>
      <vt:lpstr>SHSManagementPropertyBudgetAnnualIndicator</vt:lpstr>
      <vt:lpstr>SHSManagementPropertyBudgetPlannedCapImpComments</vt:lpstr>
      <vt:lpstr>SHSManagementPropertyBudgetPlannedCapImpIndicator</vt:lpstr>
      <vt:lpstr>SHSManagementPurchasingComments</vt:lpstr>
      <vt:lpstr>SHSManagementPurchasingIndicator</vt:lpstr>
      <vt:lpstr>SHSManagementResidentActivitiesComments</vt:lpstr>
      <vt:lpstr>SHSManagementResidentActivitiesIndicator</vt:lpstr>
      <vt:lpstr>SHSManagementResidentCareComments</vt:lpstr>
      <vt:lpstr>SHSManagementResidentCareIndicator</vt:lpstr>
      <vt:lpstr>SHSManagementResidentMeetingsComments</vt:lpstr>
      <vt:lpstr>SHSManagementResidentMeetingsIndicator</vt:lpstr>
      <vt:lpstr>SHSManagementStaffMeetingsComments</vt:lpstr>
      <vt:lpstr>SHSManagementStaffMeetingsIndicator</vt:lpstr>
      <vt:lpstr>SHSManagementStaffPerformanceComments</vt:lpstr>
      <vt:lpstr>SHSManagementStaffPerformanceIndicator</vt:lpstr>
      <vt:lpstr>SHSManagementStaffTrainingComments</vt:lpstr>
      <vt:lpstr>SHSManagementStaffTrainingIndicator</vt:lpstr>
      <vt:lpstr>SHSManagementStaffTurnoverAdminPercent</vt:lpstr>
      <vt:lpstr>SHSManagementStaffTurnoverDirectCardPercent</vt:lpstr>
      <vt:lpstr>SHSManagmentInspectCommentsCleanliness</vt:lpstr>
      <vt:lpstr>SHSManagmentInspectCommentsResidentAppearance</vt:lpstr>
      <vt:lpstr>SHSManagmentInspectCommentsStaffAppearance</vt:lpstr>
      <vt:lpstr>SHSManagmentInspectCommentsStaffPatientInteraction</vt:lpstr>
      <vt:lpstr>SHSMarketingBrochureAndApplicationComments</vt:lpstr>
      <vt:lpstr>SHSMarketingBrochureAndApplicationIndicator</vt:lpstr>
      <vt:lpstr>SHSMarketingCompetitorName1</vt:lpstr>
      <vt:lpstr>SHSMarketingCompetitorName2</vt:lpstr>
      <vt:lpstr>SHSMarketingCompetitorName3</vt:lpstr>
      <vt:lpstr>SHSMarketingCompetitorName4</vt:lpstr>
      <vt:lpstr>SHSMarketingCompetitorName5</vt:lpstr>
      <vt:lpstr>SHSMarketingCompetitorOperator1</vt:lpstr>
      <vt:lpstr>SHSMarketingCompetitorOperator2</vt:lpstr>
      <vt:lpstr>SHSMarketingCompetitorOperator3</vt:lpstr>
      <vt:lpstr>SHSMarketingCompetitorOperator4</vt:lpstr>
      <vt:lpstr>SHSMarketingCompetitorOperator5</vt:lpstr>
      <vt:lpstr>SHSMarketingCompetitorPropertyType1</vt:lpstr>
      <vt:lpstr>SHSMarketingCompetitorPropertyType2</vt:lpstr>
      <vt:lpstr>SHSMarketingCompetitorPropertyType3</vt:lpstr>
      <vt:lpstr>SHSMarketingCompetitorPropertyType4</vt:lpstr>
      <vt:lpstr>SHSMarketingCompetitorPropertyType5</vt:lpstr>
      <vt:lpstr>SHSMarketingCompetitorUnitCount1</vt:lpstr>
      <vt:lpstr>SHSMarketingCompetitorUnitCount2</vt:lpstr>
      <vt:lpstr>SHSMarketingCompetitorUnitCount3</vt:lpstr>
      <vt:lpstr>SHSMarketingCompetitorUnitCount4</vt:lpstr>
      <vt:lpstr>SHSMarketingCompetitorUnitCount5</vt:lpstr>
      <vt:lpstr>SHSMarketingModelUnitComments</vt:lpstr>
      <vt:lpstr>SHSMarketingModelUnitIndicator</vt:lpstr>
      <vt:lpstr>SHSMarketingNetworkingComments</vt:lpstr>
      <vt:lpstr>SHSMarketingNetworkingIndicator</vt:lpstr>
      <vt:lpstr>SHSMarketingOtherToolsComments</vt:lpstr>
      <vt:lpstr>SHSMarketingOtherToolsIndicator</vt:lpstr>
      <vt:lpstr>SHSMarketingOutreachComments</vt:lpstr>
      <vt:lpstr>SHSMarketingOutreachIndicator</vt:lpstr>
      <vt:lpstr>SHSMarketingPlanComments</vt:lpstr>
      <vt:lpstr>SHSMarketingPlanIndicator</vt:lpstr>
      <vt:lpstr>SHSMarketingRentConcessionsComments</vt:lpstr>
      <vt:lpstr>SHSMarketingRentConcessionsIndicator</vt:lpstr>
      <vt:lpstr>SHSMarketingResidentHandbookComments</vt:lpstr>
      <vt:lpstr>SHSMarketingResidentHandbookIndicator</vt:lpstr>
      <vt:lpstr>SHSMarketingStaffComments</vt:lpstr>
      <vt:lpstr>SHSMarketingStaffCount</vt:lpstr>
      <vt:lpstr>SHSMarketingStaffYearsExperience</vt:lpstr>
      <vt:lpstr>SHSMarketingStaffYearsExperienceComments</vt:lpstr>
      <vt:lpstr>SHSMarketingWaitListComments</vt:lpstr>
      <vt:lpstr>SHSMarketingWaitListIndicator</vt:lpstr>
      <vt:lpstr>SHSOperatorsCorrectionPlanActionsComments</vt:lpstr>
      <vt:lpstr>SHSOperatorsCorrectionPlanActionsIndicator</vt:lpstr>
      <vt:lpstr>SHSOperatorsCorrectionPlanReceivedIndicator</vt:lpstr>
      <vt:lpstr>SHSOperatorsCorrectionPlanReceivedReasonType</vt:lpstr>
      <vt:lpstr>SHSRegulatoryAgencyReportReceivedIndicator</vt:lpstr>
      <vt:lpstr>SHSRegulatoryAgencyReportReceivedReasonType</vt:lpstr>
      <vt:lpstr>SHSResidentRoomsAssistedLivingBedsOccupied</vt:lpstr>
      <vt:lpstr>SHSResidentRoomsAssistedLivingBedsTotal</vt:lpstr>
      <vt:lpstr>SHSResidentRoomsAssistedLivingIndicator</vt:lpstr>
      <vt:lpstr>SHSResidentRoomsAssistedLivingPayorType</vt:lpstr>
      <vt:lpstr>SHSResidentRoomsAssistedLivingUnitsOccupied</vt:lpstr>
      <vt:lpstr>SHSResidentRoomsAssistedLivingUnitsTotal</vt:lpstr>
      <vt:lpstr>SHSResidentRoomsCongregateCareBedsOccupied</vt:lpstr>
      <vt:lpstr>SHSResidentRoomsCongregateCareBedsTotal</vt:lpstr>
      <vt:lpstr>SHSResidentRoomsCongregateCareIndicator</vt:lpstr>
      <vt:lpstr>SHSResidentRoomsCongregateCarePayorType</vt:lpstr>
      <vt:lpstr>SHSResidentRoomsCongregateCareUnitsOccupied</vt:lpstr>
      <vt:lpstr>SHSResidentRoomsCongregateCareUnitsTotal</vt:lpstr>
      <vt:lpstr>SHSResidentRoomsIndependentLivingBedsOccupied</vt:lpstr>
      <vt:lpstr>SHSResidentRoomsIndependentLivingBedsTotal</vt:lpstr>
      <vt:lpstr>SHSResidentRoomsIndependentLivingIndicator</vt:lpstr>
      <vt:lpstr>SHSResidentRoomsIndependentLivingPayorType</vt:lpstr>
      <vt:lpstr>SHSResidentRoomsIndependentLivingUnitsOccupied</vt:lpstr>
      <vt:lpstr>SHSResidentRoomsIndependentLivingUnitsTotal</vt:lpstr>
      <vt:lpstr>SHSResidentRoomsMemoryCareBedsOccupied</vt:lpstr>
      <vt:lpstr>SHSResidentRoomsMemoryCareBedsTotal</vt:lpstr>
      <vt:lpstr>SHSResidentRoomsMemoryCareIndicator</vt:lpstr>
      <vt:lpstr>SHSResidentRoomsMemoryCarePayorType</vt:lpstr>
      <vt:lpstr>SHSResidentRoomsMemoryCareUnitsOccupied</vt:lpstr>
      <vt:lpstr>SHSResidentRoomsMemoryCareUnitsTotal</vt:lpstr>
      <vt:lpstr>SHSResidentRoomsNursingBedsOccupied</vt:lpstr>
      <vt:lpstr>SHSResidentRoomsNursingBedsTotal</vt:lpstr>
      <vt:lpstr>SHSResidentRoomsNursingIndicator</vt:lpstr>
      <vt:lpstr>SHSResidentRoomsNursingPayorType</vt:lpstr>
      <vt:lpstr>SHSResidentRoomsNursingUnitsOccupied</vt:lpstr>
      <vt:lpstr>SHSResidentRoomsNursingUnitsTotal</vt:lpstr>
      <vt:lpstr>SHSResidentRoomsOccupancyBedsPercent</vt:lpstr>
      <vt:lpstr>SHSResidentRoomsOccupancyUnitsPercent</vt:lpstr>
      <vt:lpstr>SHSResidentRoomsOtherBedsOccupied</vt:lpstr>
      <vt:lpstr>SHSResidentRoomsOtherBedsTotal</vt:lpstr>
      <vt:lpstr>SHSResidentRoomsOtherIndicator</vt:lpstr>
      <vt:lpstr>SHSResidentRoomsOtherPayorType</vt:lpstr>
      <vt:lpstr>SHSResidentRoomsOtherUnitsOccupied</vt:lpstr>
      <vt:lpstr>SHSResidentRoomsOtherUnitsTotal</vt:lpstr>
      <vt:lpstr>SHSResidentRoomsRetenantingPreparationCount</vt:lpstr>
      <vt:lpstr>SHSResidentRoomsTotalBedsOccupied</vt:lpstr>
      <vt:lpstr>SHSResidentRoomsTotalBedsTotal</vt:lpstr>
      <vt:lpstr>SHSResidentRoomsTurnaroundComments</vt:lpstr>
      <vt:lpstr>SHSResidentSafetyDUSComments</vt:lpstr>
      <vt:lpstr>SHSResidentSafetyDUSIndicator</vt:lpstr>
      <vt:lpstr>SHSResidentSafetyExitDoorAlarmComments</vt:lpstr>
      <vt:lpstr>SHSResidentSafetyExitDoorAlarmedIndicator</vt:lpstr>
      <vt:lpstr>SHSResidentSafetyNurseStationCount</vt:lpstr>
      <vt:lpstr>SHSResidentSafetyNurseStationLocations</vt:lpstr>
      <vt:lpstr>SHSResidentSafetyWESComments</vt:lpstr>
      <vt:lpstr>SHSResidentSafetyWESIndicator</vt:lpstr>
      <vt:lpstr>SHSResidentServicesDietaryComments</vt:lpstr>
      <vt:lpstr>SHSResidentServicesDietaryFrequency</vt:lpstr>
      <vt:lpstr>SHSResidentServicesDietaryIndicator</vt:lpstr>
      <vt:lpstr>SHSResidentServicesHlthAssessmentComments</vt:lpstr>
      <vt:lpstr>SHSResidentServicesHlthAssessmentFrequency</vt:lpstr>
      <vt:lpstr>SHSResidentServicesHlthAssessmentIndicator</vt:lpstr>
      <vt:lpstr>SHSResidentServicesHousekeepingComments</vt:lpstr>
      <vt:lpstr>SHSResidentServicesHousekeepingFrequency</vt:lpstr>
      <vt:lpstr>SHSResidentServicesHousekeepingIndicator</vt:lpstr>
      <vt:lpstr>SHSResidentServicesLaundyComments</vt:lpstr>
      <vt:lpstr>SHSResidentServicesLaundyFrequency</vt:lpstr>
      <vt:lpstr>SHSResidentServicesLaundyIndicator</vt:lpstr>
      <vt:lpstr>SHSResidentServicesMealsComments</vt:lpstr>
      <vt:lpstr>SHSResidentServicesMealsDieticianComments</vt:lpstr>
      <vt:lpstr>SHSResidentServicesMealsDieticianIndicator</vt:lpstr>
      <vt:lpstr>SHSResidentServicesMealsFrequency</vt:lpstr>
      <vt:lpstr>SHSResidentServicesMealsIndicator</vt:lpstr>
      <vt:lpstr>SHSResidentServicesMealsMenuComments</vt:lpstr>
      <vt:lpstr>SHSResidentServicesMealsMenuIndicator</vt:lpstr>
      <vt:lpstr>SHSResidentServicesMealsSnacksComments</vt:lpstr>
      <vt:lpstr>SHSResidentServicesMealsSnacksIndicator</vt:lpstr>
      <vt:lpstr>SHSResidentServicesMealsUnitDeliveryComments</vt:lpstr>
      <vt:lpstr>SHSResidentServicesMealsUnitDeliveryIndicator</vt:lpstr>
      <vt:lpstr>SHSResidentServicesMedAdminCartComments</vt:lpstr>
      <vt:lpstr>SHSResidentServicesMedAdminCartIndicator</vt:lpstr>
      <vt:lpstr>SHSResidentServicesMedAdminDocumentation</vt:lpstr>
      <vt:lpstr>SHSResidentServicesMedAdminSecuredComments</vt:lpstr>
      <vt:lpstr>SHSResidentServicesMedAdminSecuredIndicator</vt:lpstr>
      <vt:lpstr>SHSResidentServicesMedAdminStaff</vt:lpstr>
      <vt:lpstr>SHSResidentServicesMedicationComments</vt:lpstr>
      <vt:lpstr>SHSResidentServicesMedicationFrequency</vt:lpstr>
      <vt:lpstr>SHSResidentServicesMedicationIndicator</vt:lpstr>
      <vt:lpstr>SHSResidentServicesMedsAdminAidesComments</vt:lpstr>
      <vt:lpstr>SHSResidentServicesMedsAdminAidesIndicator</vt:lpstr>
      <vt:lpstr>SHSResidentServicesNursingComments</vt:lpstr>
      <vt:lpstr>SHSResidentServicesNursingFrequency</vt:lpstr>
      <vt:lpstr>SHSResidentServicesNursingIndicator</vt:lpstr>
      <vt:lpstr>SHSResidentServicesPhysicianComments</vt:lpstr>
      <vt:lpstr>SHSResidentServicesPhysicianFrequency</vt:lpstr>
      <vt:lpstr>SHSResidentServicesPhysicianIndicator</vt:lpstr>
      <vt:lpstr>SHSResidentServicesSocialComments</vt:lpstr>
      <vt:lpstr>SHSResidentServicesSocialFrequency</vt:lpstr>
      <vt:lpstr>SHSResidentServicesSocialIndicator</vt:lpstr>
      <vt:lpstr>SHSResidentServicesStaffAdminComments</vt:lpstr>
      <vt:lpstr>SHSResidentServicesStaffAdminDayCount</vt:lpstr>
      <vt:lpstr>SHSResidentServicesStaffAdminEveningCount</vt:lpstr>
      <vt:lpstr>SHSResidentServicesStaffAdminNightCount</vt:lpstr>
      <vt:lpstr>SHSResidentServicesStaffLPNComments</vt:lpstr>
      <vt:lpstr>SHSResidentServicesStaffLPNDayCount</vt:lpstr>
      <vt:lpstr>SHSResidentServicesStaffLPNEveningCount</vt:lpstr>
      <vt:lpstr>SHSResidentServicesStaffLPNNightCount</vt:lpstr>
      <vt:lpstr>SHSResidentServicesStaffOtherComments</vt:lpstr>
      <vt:lpstr>SHSResidentServicesStaffOtherDayCount</vt:lpstr>
      <vt:lpstr>SHSResidentServicesStaffOtherEveningCount</vt:lpstr>
      <vt:lpstr>SHSResidentServicesStaffOtherNightCount</vt:lpstr>
      <vt:lpstr>SHSResidentServicesStaffRNComments</vt:lpstr>
      <vt:lpstr>SHSResidentServicesStaffRNDayCount</vt:lpstr>
      <vt:lpstr>SHSResidentServicesStaffRNEveningCount</vt:lpstr>
      <vt:lpstr>SHSResidentServicesStaffRNNightCount</vt:lpstr>
      <vt:lpstr>SHSResidentServicesTransportScheduledComments</vt:lpstr>
      <vt:lpstr>SHSResidentServicesTransportScheduledFrequency</vt:lpstr>
      <vt:lpstr>SHSResidentServicesTransportScheduledIndicator</vt:lpstr>
      <vt:lpstr>SHSResidentServicesTransportUnsceduledComments</vt:lpstr>
      <vt:lpstr>SHSResidentServicesTransportUnsceduledFrequency</vt:lpstr>
      <vt:lpstr>SHSResidentServicesTransportUnsceduledIndicator</vt:lpstr>
      <vt:lpstr>SHSUnitDesignComparisonComments</vt:lpstr>
      <vt:lpstr>SignificantEventsDescription</vt:lpstr>
      <vt:lpstr>SignificantEventsType</vt:lpstr>
      <vt:lpstr>SingleFamilyUsePercent</vt:lpstr>
      <vt:lpstr>SingleTenantLeaseExpirationDate</vt:lpstr>
      <vt:lpstr>SingleTenantPropertyIndicator</vt:lpstr>
      <vt:lpstr>SiteAssessmentDate</vt:lpstr>
      <vt:lpstr>SiteAssessmentStartTime</vt:lpstr>
      <vt:lpstr>SiteInspectionUnitNumber01</vt:lpstr>
      <vt:lpstr>SiteInspectionUnitNumber02</vt:lpstr>
      <vt:lpstr>SiteInspectionUnitNumber03</vt:lpstr>
      <vt:lpstr>SiteInspectionUnitNumber04</vt:lpstr>
      <vt:lpstr>SiteInspectionUnitNumber05</vt:lpstr>
      <vt:lpstr>SiteInspectionUnitNumber06</vt:lpstr>
      <vt:lpstr>SiteInspectionUnitNumber07</vt:lpstr>
      <vt:lpstr>SiteInspectionUnitNumber08</vt:lpstr>
      <vt:lpstr>SiteInspectionUnitNumber09</vt:lpstr>
      <vt:lpstr>SiteInspectionUnitNumber10</vt:lpstr>
      <vt:lpstr>SiteInspectionUnitNumber11</vt:lpstr>
      <vt:lpstr>SiteInspectionUnitNumber12</vt:lpstr>
      <vt:lpstr>SiteInspectionUnitNumber13</vt:lpstr>
      <vt:lpstr>SiteInspectionUnitNumber14</vt:lpstr>
      <vt:lpstr>SiteInspectionUnitNumber15</vt:lpstr>
      <vt:lpstr>SiteInspectionUnitNumber16</vt:lpstr>
      <vt:lpstr>SiteInspectionUnitNumber17</vt:lpstr>
      <vt:lpstr>SiteInspectionUnitNumber18</vt:lpstr>
      <vt:lpstr>SiteInspectionUnitNumber19</vt:lpstr>
      <vt:lpstr>SiteInspectionUnitNumber20</vt:lpstr>
      <vt:lpstr>SiteInspectionUnitNumber21</vt:lpstr>
      <vt:lpstr>SiteInspectionUnitNumber22</vt:lpstr>
      <vt:lpstr>SiteInspectionUnitNumber23</vt:lpstr>
      <vt:lpstr>SiteInspectionUnitNumber24</vt:lpstr>
      <vt:lpstr>SiteInspectionUnitNumber25</vt:lpstr>
      <vt:lpstr>SiteInspectionUnitNumber26</vt:lpstr>
      <vt:lpstr>SiteInspectionUnitNumber27</vt:lpstr>
      <vt:lpstr>SiteInspectionUnitNumber28</vt:lpstr>
      <vt:lpstr>SiteInspectionUnitNumber29</vt:lpstr>
      <vt:lpstr>SiteInspectionUnitNumber30</vt:lpstr>
      <vt:lpstr>SiteInspectionUnitNumber31</vt:lpstr>
      <vt:lpstr>SiteInspectionUnitNumber32</vt:lpstr>
      <vt:lpstr>SiteInspectionUnitNumber33</vt:lpstr>
      <vt:lpstr>SiteInspectionUnitNumber34</vt:lpstr>
      <vt:lpstr>SiteInspectionUnitNumber35</vt:lpstr>
      <vt:lpstr>SiteInspectionUnitNumber36</vt:lpstr>
      <vt:lpstr>SiteInspectionUnitNumber37</vt:lpstr>
      <vt:lpstr>SiteInspectionUnitNumber38</vt:lpstr>
      <vt:lpstr>SiteInspectionUnitNumber39</vt:lpstr>
      <vt:lpstr>SiteInspectionUnitNumber40</vt:lpstr>
      <vt:lpstr>SiteInspectionUnitNumber41</vt:lpstr>
      <vt:lpstr>SiteInspectionUnitNumber42</vt:lpstr>
      <vt:lpstr>SiteInspectionUnitNumber43</vt:lpstr>
      <vt:lpstr>SiteInspectionUnitNumber44</vt:lpstr>
      <vt:lpstr>SiteInspectionUnitNumber45</vt:lpstr>
      <vt:lpstr>SiteInspectionUnitNumber46</vt:lpstr>
      <vt:lpstr>SiteInspectionUnitNumber47</vt:lpstr>
      <vt:lpstr>SiteInspectionUnitNumber48</vt:lpstr>
      <vt:lpstr>SiteInspectionUnitNumber49</vt:lpstr>
      <vt:lpstr>SiteInspectionUnitNumber50</vt:lpstr>
      <vt:lpstr>SiteInspectionUnitNumber51</vt:lpstr>
      <vt:lpstr>SiteInspectionUnitNumber52</vt:lpstr>
      <vt:lpstr>SiteInspectionUnitNumber53</vt:lpstr>
      <vt:lpstr>SiteInspectionUnitNumber54</vt:lpstr>
      <vt:lpstr>SiteInspectionUnitNumber55</vt:lpstr>
      <vt:lpstr>SiteInspectionUnitNumber56</vt:lpstr>
      <vt:lpstr>SiteInspectionUnitNumber57</vt:lpstr>
      <vt:lpstr>SiteInspectionUnitNumber58</vt:lpstr>
      <vt:lpstr>SiteInspectionUnitNumber59</vt:lpstr>
      <vt:lpstr>SiteInspectionUnitNumber60</vt:lpstr>
      <vt:lpstr>SiteInspectionUnitNumber61</vt:lpstr>
      <vt:lpstr>SiteInspectionUnitNumber62</vt:lpstr>
      <vt:lpstr>SiteInspectionUnitNumber63</vt:lpstr>
      <vt:lpstr>SiteInspectionUnitNumber64</vt:lpstr>
      <vt:lpstr>SiteInspectionUnitNumber65</vt:lpstr>
      <vt:lpstr>SiteInspectionUnitNumber66</vt:lpstr>
      <vt:lpstr>SiteInspectionUnitNumber67</vt:lpstr>
      <vt:lpstr>SiteInspectionUnitNumber68</vt:lpstr>
      <vt:lpstr>SiteInspectionUnitNumber69</vt:lpstr>
      <vt:lpstr>SiteInspectionUnitNumber70</vt:lpstr>
      <vt:lpstr>SiteInspectionUnitNumber71</vt:lpstr>
      <vt:lpstr>SiteInspectionUnitNumber72</vt:lpstr>
      <vt:lpstr>SiteInspectionUnitNumber73</vt:lpstr>
      <vt:lpstr>SiteInspectionUnitNumber74</vt:lpstr>
      <vt:lpstr>SiteInspectionUnitNumber75</vt:lpstr>
      <vt:lpstr>SiteInspectionUnitNumberHC01</vt:lpstr>
      <vt:lpstr>SiteInspectionUnitNumberHC02</vt:lpstr>
      <vt:lpstr>SiteInspectionUnitNumberHC03</vt:lpstr>
      <vt:lpstr>SiteInspectionUnitNumberHC04</vt:lpstr>
      <vt:lpstr>SiteInspectionUnitNumberHC05</vt:lpstr>
      <vt:lpstr>SiteInspectionUnitNumberHC06</vt:lpstr>
      <vt:lpstr>SiteInspectionUnitNumberHC07</vt:lpstr>
      <vt:lpstr>SiteInspectionUnitNumberHC08</vt:lpstr>
      <vt:lpstr>SiteInspectionUnitNumberHC09</vt:lpstr>
      <vt:lpstr>SiteInspectionUnitNumberHC10</vt:lpstr>
      <vt:lpstr>SiteInspectionUnitNumberHC11</vt:lpstr>
      <vt:lpstr>SiteInspectionUnitNumberHC12</vt:lpstr>
      <vt:lpstr>SiteInspectionUnitNumberHC13</vt:lpstr>
      <vt:lpstr>SiteInspectionUnitNumberHC14</vt:lpstr>
      <vt:lpstr>SiteInspectionUnitNumberHC15</vt:lpstr>
      <vt:lpstr>SiteInspectionUnitNumberHC16</vt:lpstr>
      <vt:lpstr>SiteInspectionUnitNumberHC17</vt:lpstr>
      <vt:lpstr>SiteInspectionUnitNumberHC18</vt:lpstr>
      <vt:lpstr>SiteInspectionUnitNumberHC19</vt:lpstr>
      <vt:lpstr>SiteInspectionUnitNumberHC20</vt:lpstr>
      <vt:lpstr>SiteInspectionUnitNumberHC21</vt:lpstr>
      <vt:lpstr>SiteInspectionUnitNumberHC22</vt:lpstr>
      <vt:lpstr>SiteInspectionUnitNumberHC23</vt:lpstr>
      <vt:lpstr>SiteInspectionUnitNumberHC24</vt:lpstr>
      <vt:lpstr>SiteInspectionUnitNumberHC25</vt:lpstr>
      <vt:lpstr>SiteInspectionUnitNumberHC26</vt:lpstr>
      <vt:lpstr>SiteInspectionUnitNumberHC27</vt:lpstr>
      <vt:lpstr>SiteInspectionUnitNumberHC28</vt:lpstr>
      <vt:lpstr>SRSResidentRoomsTotalUnits</vt:lpstr>
      <vt:lpstr>SRSResidentRoomsTotalUnitsOccupied</vt:lpstr>
      <vt:lpstr>SRSResidentRoomsUnitMixComment</vt:lpstr>
      <vt:lpstr>SRSResidentRoomsUnitMixIndicator</vt:lpstr>
      <vt:lpstr>StaffDayDirectCount</vt:lpstr>
      <vt:lpstr>StaffDayLPNCount</vt:lpstr>
      <vt:lpstr>StaffDayNonDirectCount</vt:lpstr>
      <vt:lpstr>StaffDayRNCount</vt:lpstr>
      <vt:lpstr>StaffDayTotalCount</vt:lpstr>
      <vt:lpstr>StaffDirectComment</vt:lpstr>
      <vt:lpstr>StaffEveningDirectCount</vt:lpstr>
      <vt:lpstr>StaffEveningLPNCount</vt:lpstr>
      <vt:lpstr>StaffEveningNonDirectCount</vt:lpstr>
      <vt:lpstr>StaffEveningRNCount</vt:lpstr>
      <vt:lpstr>StaffEveningTotalCount</vt:lpstr>
      <vt:lpstr>StaffInteractWellWithResidentsIndicator</vt:lpstr>
      <vt:lpstr>StaffLPNComment</vt:lpstr>
      <vt:lpstr>StaffNightDirectCount</vt:lpstr>
      <vt:lpstr>StaffNightLPNCount</vt:lpstr>
      <vt:lpstr>StaffNightNonDirectCount</vt:lpstr>
      <vt:lpstr>StaffNightRNCount</vt:lpstr>
      <vt:lpstr>StaffNightTotalCount</vt:lpstr>
      <vt:lpstr>StaffNonDirectComment</vt:lpstr>
      <vt:lpstr>StaffRNComment</vt:lpstr>
      <vt:lpstr>StructureBuiltYear</vt:lpstr>
      <vt:lpstr>StructureRenovatedYear</vt:lpstr>
      <vt:lpstr>StudentsUsePercent</vt:lpstr>
      <vt:lpstr>SubjectToMarketComparisonType</vt:lpstr>
      <vt:lpstr>TenantProtectionsDescription</vt:lpstr>
      <vt:lpstr>TenantProtectionsType</vt:lpstr>
      <vt:lpstr>TotalPhysicalOccupancyPercent</vt:lpstr>
      <vt:lpstr>UndevelopedUsePercent</vt:lpstr>
      <vt:lpstr>UnitInspectionGeneralComments</vt:lpstr>
      <vt:lpstr>UtilityResponsiblePartyCableType</vt:lpstr>
      <vt:lpstr>UtilityResponsiblePartyElectricType</vt:lpstr>
      <vt:lpstr>UtilityResponsiblePartyGasType</vt:lpstr>
      <vt:lpstr>UtilityResponsiblePartyHeatType</vt:lpstr>
      <vt:lpstr>UtilityResponsiblePartyTrashType</vt:lpstr>
      <vt:lpstr>UtilityResponsiblePartyWaterType</vt:lpstr>
      <vt:lpstr>VacancyRateComparison</vt:lpstr>
      <vt:lpstr>VacantSpaceValue</vt:lpstr>
      <vt:lpstr>VacantUnitsInspectedCount</vt:lpstr>
      <vt:lpstr>Version</vt:lpstr>
      <vt:lpstr>WaitingPeriodDaysType</vt:lpstr>
      <vt:lpstr>YTD_ADRAmount</vt:lpstr>
      <vt:lpstr>zrngLeaseExp</vt:lpstr>
      <vt:lpstr>zrngRentRollYTD</vt:lpstr>
    </vt:vector>
  </TitlesOfParts>
  <Manager/>
  <Company>MBA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MBA v4.03 Standard Inspection Form</dc:title>
  <dc:subject/>
  <dc:creator>Ben Ballstaedt</dc:creator>
  <cp:keywords/>
  <dc:description/>
  <cp:lastModifiedBy>Gamil Saad</cp:lastModifiedBy>
  <cp:revision>3132025</cp:revision>
  <cp:lastPrinted>2024-10-08T00:46:35Z</cp:lastPrinted>
  <dcterms:created xsi:type="dcterms:W3CDTF">2006-05-25T17:31:43Z</dcterms:created>
  <dcterms:modified xsi:type="dcterms:W3CDTF">2026-06-12T22:35:11Z</dcterms:modified>
  <cp:category/>
  <cp:version>v4.03</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0x01010004763ACE2D2BCC4FA6A62EF2315BBB45</vt:lpwstr>
  </property>
  <property fmtid="{D5CDD505-2E9C-101B-9397-08002B2CF9AE}" pid="3" name="Order">
    <vt:r8>3111600</vt:r8>
  </property>
  <property fmtid="{D5CDD505-2E9C-101B-9397-08002B2CF9AE}" pid="4" name="MediaServiceImageTags">
    <vt:lpwstr/>
  </property>
  <property fmtid="{D5CDD505-2E9C-101B-9397-08002B2CF9AE}" pid="5" name="Reference">
    <vt:lpwstr>1120dad5-d9f2-408c-8128-04663b918966</vt:lpwstr>
  </property>
  <property fmtid="{D5CDD505-2E9C-101B-9397-08002B2CF9AE}" pid="6" name="Project">
    <vt:lpwstr>931656bf-b7f3-406a-af89-3633512356e3</vt:lpwstr>
  </property>
  <property fmtid="{D5CDD505-2E9C-101B-9397-08002B2CF9AE}" pid="7" name="MSIP_Label_c40dd8de-ade1-4a71-9328-0823b39faa13_Enabled">
    <vt:lpwstr>true</vt:lpwstr>
  </property>
  <property fmtid="{D5CDD505-2E9C-101B-9397-08002B2CF9AE}" pid="8" name="MSIP_Label_c40dd8de-ade1-4a71-9328-0823b39faa13_SetDate">
    <vt:lpwstr>2026-06-12T21:32:33Z</vt:lpwstr>
  </property>
  <property fmtid="{D5CDD505-2E9C-101B-9397-08002B2CF9AE}" pid="9" name="MSIP_Label_c40dd8de-ade1-4a71-9328-0823b39faa13_Method">
    <vt:lpwstr>Standard</vt:lpwstr>
  </property>
  <property fmtid="{D5CDD505-2E9C-101B-9397-08002B2CF9AE}" pid="10" name="MSIP_Label_c40dd8de-ade1-4a71-9328-0823b39faa13_Name">
    <vt:lpwstr>c40dd8de-ade1-4a71-9328-0823b39faa13</vt:lpwstr>
  </property>
  <property fmtid="{D5CDD505-2E9C-101B-9397-08002B2CF9AE}" pid="11" name="MSIP_Label_c40dd8de-ade1-4a71-9328-0823b39faa13_SiteId">
    <vt:lpwstr>5106ea48-5455-4f16-9fdc-caa5bfaf19dd</vt:lpwstr>
  </property>
  <property fmtid="{D5CDD505-2E9C-101B-9397-08002B2CF9AE}" pid="12" name="MSIP_Label_c40dd8de-ade1-4a71-9328-0823b39faa13_ActionId">
    <vt:lpwstr>1b822d6d-6833-4fe0-8558-34cef9684467</vt:lpwstr>
  </property>
  <property fmtid="{D5CDD505-2E9C-101B-9397-08002B2CF9AE}" pid="13" name="MSIP_Label_c40dd8de-ade1-4a71-9328-0823b39faa13_ContentBits">
    <vt:lpwstr>2</vt:lpwstr>
  </property>
  <property fmtid="{D5CDD505-2E9C-101B-9397-08002B2CF9AE}" pid="14" name="MSIP_Label_c40dd8de-ade1-4a71-9328-0823b39faa13_Tag">
    <vt:lpwstr>10, 3, 0, 1</vt:lpwstr>
  </property>
</Properties>
</file>