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5eff0e82977d5/Documents/Uni-DESKTOP-D41IPJ3/Internship Aalto/EnergyModel/plotting/data/"/>
    </mc:Choice>
  </mc:AlternateContent>
  <xr:revisionPtr revIDLastSave="328" documentId="8_{9BCC4C41-5593-4137-9C94-BAA32EC5E89A}" xr6:coauthVersionLast="47" xr6:coauthVersionMax="47" xr10:uidLastSave="{BD650360-0867-41EE-B55A-C0859D917C51}"/>
  <bookViews>
    <workbookView xWindow="3645" yWindow="2850" windowWidth="29790" windowHeight="15240" xr2:uid="{151ED89D-B7D3-4987-86DA-05CA17C4BEFD}"/>
  </bookViews>
  <sheets>
    <sheet name="Baltics" sheetId="3" r:id="rId1"/>
    <sheet name="Denmark" sheetId="2" r:id="rId2"/>
    <sheet name="Finland" sheetId="5" r:id="rId3"/>
    <sheet name="Norway" sheetId="4" r:id="rId4"/>
    <sheet name="Swede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B8" i="3"/>
  <c r="B7" i="3"/>
  <c r="B5" i="3"/>
  <c r="B13" i="3"/>
  <c r="B16" i="3"/>
  <c r="B2" i="3"/>
  <c r="B21" i="3"/>
  <c r="B18" i="3"/>
  <c r="B19" i="3"/>
  <c r="H4" i="4"/>
  <c r="H5" i="4"/>
  <c r="H8" i="4"/>
  <c r="G3" i="4"/>
  <c r="H3" i="4" s="1"/>
  <c r="G4" i="4"/>
  <c r="G5" i="4"/>
  <c r="G6" i="4"/>
  <c r="H6" i="4" s="1"/>
  <c r="G7" i="4"/>
  <c r="H7" i="4" s="1"/>
  <c r="G8" i="4"/>
  <c r="B13" i="4"/>
  <c r="C18" i="4" s="1"/>
  <c r="B12" i="4"/>
  <c r="C11" i="4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B9" i="5"/>
  <c r="C9" i="5" s="1"/>
  <c r="B2" i="5"/>
  <c r="B21" i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2" i="2"/>
  <c r="H2" i="2" s="1"/>
  <c r="B21" i="2"/>
  <c r="C18" i="2" s="1"/>
  <c r="C19" i="4"/>
  <c r="C3" i="4"/>
  <c r="C19" i="2"/>
  <c r="C15" i="2"/>
  <c r="C11" i="2"/>
  <c r="C7" i="2"/>
  <c r="C3" i="2"/>
  <c r="C15" i="1"/>
  <c r="C20" i="3" l="1"/>
  <c r="C16" i="3"/>
  <c r="C4" i="3"/>
  <c r="C8" i="3"/>
  <c r="C12" i="3"/>
  <c r="C2" i="3"/>
  <c r="C19" i="3"/>
  <c r="C5" i="3"/>
  <c r="C9" i="3"/>
  <c r="C13" i="3"/>
  <c r="C17" i="3"/>
  <c r="C21" i="3"/>
  <c r="C6" i="3"/>
  <c r="C10" i="3"/>
  <c r="C14" i="3"/>
  <c r="C18" i="3"/>
  <c r="C3" i="3"/>
  <c r="C7" i="3"/>
  <c r="C11" i="3"/>
  <c r="C15" i="3"/>
  <c r="C4" i="4"/>
  <c r="C15" i="4"/>
  <c r="C7" i="4"/>
  <c r="C5" i="4"/>
  <c r="C9" i="4"/>
  <c r="C13" i="4"/>
  <c r="C17" i="4"/>
  <c r="C21" i="4"/>
  <c r="C8" i="4"/>
  <c r="C12" i="4"/>
  <c r="C16" i="4"/>
  <c r="C20" i="4"/>
  <c r="C2" i="4"/>
  <c r="C6" i="4"/>
  <c r="C10" i="4"/>
  <c r="C14" i="4"/>
  <c r="C17" i="5"/>
  <c r="C13" i="5"/>
  <c r="C5" i="5"/>
  <c r="C21" i="5"/>
  <c r="C20" i="5"/>
  <c r="C3" i="5"/>
  <c r="C7" i="5"/>
  <c r="C11" i="5"/>
  <c r="C15" i="5"/>
  <c r="C19" i="5"/>
  <c r="C2" i="5"/>
  <c r="C6" i="5"/>
  <c r="C10" i="5"/>
  <c r="C14" i="5"/>
  <c r="C18" i="5"/>
  <c r="C4" i="5"/>
  <c r="C8" i="5"/>
  <c r="C12" i="5"/>
  <c r="C16" i="5"/>
  <c r="C5" i="2"/>
  <c r="C9" i="2"/>
  <c r="C13" i="2"/>
  <c r="C17" i="2"/>
  <c r="C21" i="2"/>
  <c r="C4" i="2"/>
  <c r="C8" i="2"/>
  <c r="C12" i="2"/>
  <c r="C16" i="2"/>
  <c r="C20" i="2"/>
  <c r="C2" i="2"/>
  <c r="C6" i="2"/>
  <c r="C10" i="2"/>
  <c r="C14" i="2"/>
  <c r="C6" i="1"/>
  <c r="C16" i="1"/>
  <c r="C7" i="1"/>
  <c r="C3" i="1"/>
  <c r="C2" i="1"/>
  <c r="C18" i="1"/>
  <c r="C10" i="1"/>
  <c r="C21" i="1"/>
  <c r="C13" i="1"/>
  <c r="C5" i="1"/>
  <c r="C20" i="1"/>
  <c r="C12" i="1"/>
  <c r="C8" i="1"/>
  <c r="C4" i="1"/>
  <c r="C14" i="1"/>
  <c r="C17" i="1"/>
  <c r="C9" i="1"/>
  <c r="C19" i="1"/>
  <c r="C11" i="1"/>
  <c r="G2" i="3" l="1"/>
  <c r="H2" i="3" s="1"/>
  <c r="G2" i="4"/>
  <c r="H2" i="4" s="1"/>
  <c r="G2" i="5"/>
  <c r="H2" i="5" s="1"/>
  <c r="G6" i="1"/>
  <c r="H6" i="1" s="1"/>
  <c r="G4" i="1"/>
  <c r="H4" i="1" s="1"/>
  <c r="G5" i="1"/>
  <c r="H5" i="1" s="1"/>
  <c r="G2" i="1"/>
  <c r="H2" i="1" s="1"/>
  <c r="G3" i="1"/>
  <c r="H3" i="1" s="1"/>
</calcChain>
</file>

<file path=xl/sharedStrings.xml><?xml version="1.0" encoding="utf-8"?>
<sst xmlns="http://schemas.openxmlformats.org/spreadsheetml/2006/main" count="140" uniqueCount="41">
  <si>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</si>
  <si>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</si>
  <si>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</si>
  <si>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</si>
  <si>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</si>
  <si>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</si>
  <si>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</si>
  <si>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</si>
  <si>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</si>
  <si>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</si>
  <si>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</si>
  <si>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</si>
  <si>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</si>
  <si>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</si>
  <si>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</si>
  <si>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</si>
  <si>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</si>
  <si>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</si>
  <si>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Hydro Reservoir</t>
  </si>
  <si>
    <t>Energy supply [GWh]</t>
  </si>
  <si>
    <t>Source:</t>
  </si>
  <si>
    <t>https://www.iea.org/countries/sweden</t>
  </si>
  <si>
    <t>Percentage</t>
  </si>
  <si>
    <t>Comment</t>
  </si>
  <si>
    <t>Biofuels</t>
  </si>
  <si>
    <t>SWE</t>
  </si>
  <si>
    <t>DEN</t>
  </si>
  <si>
    <t>BAL</t>
  </si>
  <si>
    <t>NOR</t>
  </si>
  <si>
    <t>FIN</t>
  </si>
  <si>
    <t>https://www.iea.org/countries/denmark</t>
  </si>
  <si>
    <t>https://www.iea.org/countries/finland</t>
  </si>
  <si>
    <t>60% of Biofuels (est.)</t>
  </si>
  <si>
    <t>40% of Biofuels (est.)</t>
  </si>
  <si>
    <t>https://www.iea.org/countries/norway</t>
  </si>
  <si>
    <t>96% of hydro (est.)</t>
  </si>
  <si>
    <t>4% of hydro (est.)</t>
  </si>
  <si>
    <t>https://www.iea.org/countries/estonia</t>
  </si>
  <si>
    <t>https://www.iea.org/countries/latvia</t>
  </si>
  <si>
    <t>https://www.iea.org/countries/lithuania</t>
  </si>
  <si>
    <t>Hydro Run-of-river and pondage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</si>
</sst>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3" fillId="0" borderId="0" xfId="3"/>
    <xf numFmtId="9" fontId="0" fillId="0" borderId="0" xfId="1" applyFont="1"/>
    <xf numFmtId="0" fontId="2" fillId="2" borderId="0" xfId="2"/>
    <xf numFmtId="1" fontId="2" fillId="2" borderId="0" xfId="2" applyNumberFormat="1"/>
    <xf numFmtId="9" fontId="2" fillId="2" borderId="0" xfId="2" applyNumberFormat="1"/>
    <xf numFmtId="9" fontId="2" fillId="2" borderId="0" xfId="1" applyFont="1" applyFill="1"/>
  </cellXfs>
  <cellStyles count="4">
    <cellStyle name="Gut" xfId="2" builtinId="26"/>
    <cellStyle name="Link" xfId="3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BAL</a:t>
            </a:r>
            <a:r>
              <a:rPr lang="de-DE" baseline="0"/>
              <a:t> </a:t>
            </a:r>
            <a:r>
              <a:rPr lang="de-DE" sz="1400" b="0" i="0" u="none" strike="noStrike" baseline="0">
                <a:effectLst/>
              </a:rPr>
              <a:t>- actual unit_flow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Baltics!$G$2:$G$10</c:f>
              <c:strCache>
                <c:ptCount val="9"/>
                <c:pt idx="0">
                  <c:v>Fossil Oil shale</c:v>
                </c:pt>
                <c:pt idx="1">
                  <c:v>Fossil Gas</c:v>
                </c:pt>
                <c:pt idx="2">
                  <c:v>Hydro Run-of-river and pondage</c:v>
                </c:pt>
                <c:pt idx="3">
                  <c:v>Biomass</c:v>
                </c:pt>
                <c:pt idx="4">
                  <c:v>Wind Onshore</c:v>
                </c:pt>
                <c:pt idx="5">
                  <c:v>Other</c:v>
                </c:pt>
                <c:pt idx="6">
                  <c:v>Waste</c:v>
                </c:pt>
                <c:pt idx="7">
                  <c:v>Fossil Oil</c:v>
                </c:pt>
                <c:pt idx="8">
                  <c:v>Solar</c:v>
                </c:pt>
              </c:strCache>
            </c:strRef>
          </c:cat>
          <c:val>
            <c:numRef>
              <c:f>Baltics!$H$2:$H$10</c:f>
              <c:numCache>
                <c:formatCode>0%</c:formatCode>
                <c:ptCount val="9"/>
                <c:pt idx="0">
                  <c:v>0.44717238947414817</c:v>
                </c:pt>
                <c:pt idx="1">
                  <c:v>0.15898972980120774</c:v>
                </c:pt>
                <c:pt idx="2">
                  <c:v>0.14951293692422973</c:v>
                </c:pt>
                <c:pt idx="3">
                  <c:v>0.11901088729228192</c:v>
                </c:pt>
                <c:pt idx="4">
                  <c:v>8.3836558381451931E-2</c:v>
                </c:pt>
                <c:pt idx="5">
                  <c:v>1.4633931326310221E-2</c:v>
                </c:pt>
                <c:pt idx="6">
                  <c:v>1.2165557367655486E-2</c:v>
                </c:pt>
                <c:pt idx="7">
                  <c:v>9.4327147705734558E-3</c:v>
                </c:pt>
                <c:pt idx="8">
                  <c:v>5.2452946621413142E-3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B-4A1D-84BA-B4203A723C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2567055"/>
        <c:axId val="1332564975"/>
      </c:barChart>
      <c:catAx>
        <c:axId val="133256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564975"/>
        <c:crosses val="autoZero"/>
        <c:auto val="1"/>
        <c:lblAlgn val="ctr"/>
        <c:lblOffset val="100"/>
        <c:noMultiLvlLbl val="0"/>
      </c:catAx>
      <c:valAx>
        <c:axId val="133256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56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DEN</a:t>
            </a:r>
            <a:r>
              <a:rPr lang="de-DE" sz="1400" b="0" i="0" u="none" strike="noStrike" baseline="0">
                <a:effectLst/>
              </a:rPr>
              <a:t> - actual unit_flow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Denmark!$G$2:$G$9</c:f>
              <c:strCache>
                <c:ptCount val="8"/>
                <c:pt idx="0">
                  <c:v>Wind Onshore</c:v>
                </c:pt>
                <c:pt idx="1">
                  <c:v>Fossil Hard coal</c:v>
                </c:pt>
                <c:pt idx="2">
                  <c:v>Wind Offshore</c:v>
                </c:pt>
                <c:pt idx="3">
                  <c:v>Biomass</c:v>
                </c:pt>
                <c:pt idx="4">
                  <c:v>Fossil Gas</c:v>
                </c:pt>
                <c:pt idx="5">
                  <c:v>Waste</c:v>
                </c:pt>
                <c:pt idx="6">
                  <c:v>Solar</c:v>
                </c:pt>
                <c:pt idx="7">
                  <c:v>Fossil Oil</c:v>
                </c:pt>
              </c:strCache>
            </c:strRef>
          </c:cat>
          <c:val>
            <c:numRef>
              <c:f>Denmark!$H$2:$H$9</c:f>
              <c:numCache>
                <c:formatCode>0%</c:formatCode>
                <c:ptCount val="8"/>
                <c:pt idx="0">
                  <c:v>0.28108321802727809</c:v>
                </c:pt>
                <c:pt idx="1">
                  <c:v>0.21634710417078473</c:v>
                </c:pt>
                <c:pt idx="2">
                  <c:v>0.1769124332872109</c:v>
                </c:pt>
                <c:pt idx="3">
                  <c:v>0.16574421822494564</c:v>
                </c:pt>
                <c:pt idx="4">
                  <c:v>6.8261184687355869E-2</c:v>
                </c:pt>
                <c:pt idx="5">
                  <c:v>5.1558278974764449E-2</c:v>
                </c:pt>
                <c:pt idx="6">
                  <c:v>3.139619160571918E-2</c:v>
                </c:pt>
                <c:pt idx="7">
                  <c:v>8.6973710219410954E-3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B-4736-A902-FFC12E2CBE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2567055"/>
        <c:axId val="1332564975"/>
      </c:barChart>
      <c:catAx>
        <c:axId val="133256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564975"/>
        <c:crosses val="autoZero"/>
        <c:auto val="1"/>
        <c:lblAlgn val="ctr"/>
        <c:lblOffset val="100"/>
        <c:noMultiLvlLbl val="0"/>
      </c:catAx>
      <c:valAx>
        <c:axId val="133256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56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FIN</a:t>
            </a:r>
            <a:r>
              <a:rPr lang="de-DE" sz="1400" b="0" i="0" u="none" strike="noStrike" baseline="0">
                <a:effectLst/>
              </a:rPr>
              <a:t> - actual unit_flow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Finland!$G$2:$G$12</c:f>
              <c:strCache>
                <c:ptCount val="11"/>
                <c:pt idx="0">
                  <c:v>Nuclear</c:v>
                </c:pt>
                <c:pt idx="1">
                  <c:v>Hydro Run-of-river and pondage</c:v>
                </c:pt>
                <c:pt idx="2">
                  <c:v>Fossil Hard coal</c:v>
                </c:pt>
                <c:pt idx="3">
                  <c:v>Biomass</c:v>
                </c:pt>
                <c:pt idx="4">
                  <c:v>Wind Onshore</c:v>
                </c:pt>
                <c:pt idx="5">
                  <c:v>Fossil Peat</c:v>
                </c:pt>
                <c:pt idx="6">
                  <c:v>Fossil Gas</c:v>
                </c:pt>
                <c:pt idx="7">
                  <c:v>Waste</c:v>
                </c:pt>
                <c:pt idx="8">
                  <c:v>Other</c:v>
                </c:pt>
                <c:pt idx="9">
                  <c:v>Fossil Oil</c:v>
                </c:pt>
                <c:pt idx="10">
                  <c:v>Solar</c:v>
                </c:pt>
              </c:strCache>
            </c:strRef>
          </c:cat>
          <c:val>
            <c:numRef>
              <c:f>Finland!$H$2:$H$12</c:f>
              <c:numCache>
                <c:formatCode>0%</c:formatCode>
                <c:ptCount val="11"/>
                <c:pt idx="0">
                  <c:v>0.3243954855329263</c:v>
                </c:pt>
                <c:pt idx="1">
                  <c:v>0.18930304712295234</c:v>
                </c:pt>
                <c:pt idx="2">
                  <c:v>0.14330444188264094</c:v>
                </c:pt>
                <c:pt idx="3">
                  <c:v>0.10458135860979463</c:v>
                </c:pt>
                <c:pt idx="4">
                  <c:v>8.3102059405376946E-2</c:v>
                </c:pt>
                <c:pt idx="5">
                  <c:v>6.9720905739863087E-2</c:v>
                </c:pt>
                <c:pt idx="6">
                  <c:v>5.9690021775329831E-2</c:v>
                </c:pt>
                <c:pt idx="7">
                  <c:v>1.685097419694576E-2</c:v>
                </c:pt>
                <c:pt idx="8">
                  <c:v>3.9992599234305393E-3</c:v>
                </c:pt>
                <c:pt idx="9">
                  <c:v>3.7715440559042456E-3</c:v>
                </c:pt>
                <c:pt idx="10">
                  <c:v>1.2809017548354041E-3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6-4CFD-9754-56B5A1F93A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2567055"/>
        <c:axId val="1332564975"/>
      </c:barChart>
      <c:catAx>
        <c:axId val="133256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564975"/>
        <c:crosses val="autoZero"/>
        <c:auto val="1"/>
        <c:lblAlgn val="ctr"/>
        <c:lblOffset val="100"/>
        <c:noMultiLvlLbl val="0"/>
      </c:catAx>
      <c:valAx>
        <c:axId val="133256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56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NOR</a:t>
            </a:r>
            <a:r>
              <a:rPr lang="de-DE" sz="1400" b="0" i="0" u="none" strike="noStrike" baseline="0">
                <a:effectLst/>
              </a:rPr>
              <a:t> - actual unit_flow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Norway!$G$2:$G$8</c:f>
              <c:strCache>
                <c:ptCount val="7"/>
                <c:pt idx="0">
                  <c:v>Hydro Reservoir</c:v>
                </c:pt>
                <c:pt idx="1">
                  <c:v>Hydro Run-of-river and pondage</c:v>
                </c:pt>
                <c:pt idx="2">
                  <c:v>Wind Onshore</c:v>
                </c:pt>
                <c:pt idx="3">
                  <c:v>Fossil Gas</c:v>
                </c:pt>
                <c:pt idx="4">
                  <c:v>Other</c:v>
                </c:pt>
                <c:pt idx="5">
                  <c:v>Fossil Hard coal</c:v>
                </c:pt>
                <c:pt idx="6">
                  <c:v>Solar</c:v>
                </c:pt>
              </c:strCache>
            </c:strRef>
          </c:cat>
          <c:val>
            <c:numRef>
              <c:f>Norway!$H$2:$H$8</c:f>
              <c:numCache>
                <c:formatCode>0%</c:formatCode>
                <c:ptCount val="7"/>
                <c:pt idx="0">
                  <c:v>0.91682336270100429</c:v>
                </c:pt>
                <c:pt idx="1">
                  <c:v>3.8200973445875183E-2</c:v>
                </c:pt>
                <c:pt idx="2">
                  <c:v>2.6533587990060177E-2</c:v>
                </c:pt>
                <c:pt idx="3">
                  <c:v>1.4923431841674713E-2</c:v>
                </c:pt>
                <c:pt idx="4">
                  <c:v>2.2864340528070434E-3</c:v>
                </c:pt>
                <c:pt idx="5">
                  <c:v>1.2185187467055501E-3</c:v>
                </c:pt>
                <c:pt idx="6">
                  <c:v>1.3691221873096067E-5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9-4478-A2A1-3FDD2BF1AE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2567055"/>
        <c:axId val="1332564975"/>
      </c:barChart>
      <c:catAx>
        <c:axId val="133256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564975"/>
        <c:crosses val="autoZero"/>
        <c:auto val="1"/>
        <c:lblAlgn val="ctr"/>
        <c:lblOffset val="100"/>
        <c:noMultiLvlLbl val="0"/>
      </c:catAx>
      <c:valAx>
        <c:axId val="133256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56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SWE</a:t>
            </a:r>
            <a:r>
              <a:rPr lang="de-DE" sz="1400" b="0" i="0" u="none" strike="noStrike" baseline="0">
                <a:effectLst/>
              </a:rPr>
              <a:t> - actual unit_flow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Sweden!$G$2:$G$6</c:f>
              <c:strCache>
                <c:ptCount val="5"/>
                <c:pt idx="0">
                  <c:v>Nuclear</c:v>
                </c:pt>
                <c:pt idx="1">
                  <c:v>Hydro Reservoir</c:v>
                </c:pt>
                <c:pt idx="2">
                  <c:v>Wind Onshore</c:v>
                </c:pt>
                <c:pt idx="3">
                  <c:v>Other</c:v>
                </c:pt>
                <c:pt idx="4">
                  <c:v>Waste</c:v>
                </c:pt>
              </c:strCache>
            </c:strRef>
          </c:cat>
          <c:val>
            <c:numRef>
              <c:f>Sweden!$H$2:$H$6</c:f>
              <c:numCache>
                <c:formatCode>0%</c:formatCode>
                <c:ptCount val="5"/>
                <c:pt idx="0">
                  <c:v>0.42602421319544576</c:v>
                </c:pt>
                <c:pt idx="1">
                  <c:v>0.38687664694476209</c:v>
                </c:pt>
                <c:pt idx="2">
                  <c:v>0.10331004822751454</c:v>
                </c:pt>
                <c:pt idx="3">
                  <c:v>6.3746084621886343E-2</c:v>
                </c:pt>
                <c:pt idx="4">
                  <c:v>2.004300701039129E-2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8-4159-BB51-52B7C7B5A5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32567055"/>
        <c:axId val="1332564975"/>
      </c:barChart>
      <c:catAx>
        <c:axId val="133256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564975"/>
        <c:crosses val="autoZero"/>
        <c:auto val="1"/>
        <c:lblAlgn val="ctr"/>
        <c:lblOffset val="100"/>
        <c:noMultiLvlLbl val="0"/>
      </c:catAx>
      <c:valAx>
        <c:axId val="133256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256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20</xdr:col>
      <xdr:colOff>476250</xdr:colOff>
      <xdr:row>28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97EF6F1-A4C9-4535-A228-90DE4BB9E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20</xdr:col>
      <xdr:colOff>476250</xdr:colOff>
      <xdr:row>28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D5863C-3525-4D55-B218-C33D0562A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20</xdr:col>
      <xdr:colOff>476250</xdr:colOff>
      <xdr:row>28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B6601-6A79-4559-9614-17F2A8384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20</xdr:col>
      <xdr:colOff>476250</xdr:colOff>
      <xdr:row>28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DE79489-05A5-4C74-BC4A-EA3B2EB71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20</xdr:col>
      <xdr:colOff>476250</xdr:colOff>
      <xdr:row>28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A75ECD-85ED-2FF4-3F89-F6E7C1BB9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countries/lithuania" TargetMode="External"/><Relationship Id="rId2" Type="http://schemas.openxmlformats.org/officeDocument/2006/relationships/hyperlink" Target="https://www.iea.org/countries/latvia" TargetMode="External"/><Relationship Id="rId1" Type="http://schemas.openxmlformats.org/officeDocument/2006/relationships/hyperlink" Target="https://www.iea.org/countries/estonia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iea.org/countries/denmar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iea.org/countries/finlan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iea.org/countries/norway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iea.org/countries/swed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0B41-2BF0-489C-A27D-685656C86EA1}">
  <dimension ref="A1:H26"/>
  <sheetViews>
    <sheetView tabSelected="1" topLeftCell="J1" workbookViewId="0">
      <selection activeCell="A14" sqref="A14"/>
    </sheetView>
  </sheetViews>
  <sheetFormatPr baseColWidth="10" defaultRowHeight="15" x14ac:dyDescent="0.25"/>
  <cols>
    <col min="1" max="1" width="37" bestFit="1" customWidth="1"/>
    <col min="2" max="2" width="19.5703125" bestFit="1" customWidth="1"/>
    <col min="5" max="5" width="19.7109375" customWidth="1"/>
    <col min="7" max="7" width="15.140625" bestFit="1" customWidth="1"/>
    <col min="8" max="8" width="11.42578125" style="3"/>
  </cols>
  <sheetData>
    <row r="1" spans="1:8" x14ac:dyDescent="0.25">
      <c r="A1" t="s">
        <v>27</v>
      </c>
      <c r="B1" t="s">
        <v>19</v>
      </c>
      <c r="C1" t="s">
        <v>22</v>
      </c>
      <c r="E1" t="s">
        <v>23</v>
      </c>
    </row>
    <row r="2" spans="1:8" x14ac:dyDescent="0.25">
      <c r="A2" s="4" t="s">
        <v>0</v>
      </c>
      <c r="B2" s="5">
        <f>1261+944+495</f>
        <v>2700</v>
      </c>
      <c r="C2" s="7">
        <f>B2/SUM($B$2:$B$21)</f>
        <v>0.11901088729228192</v>
      </c>
      <c r="E2" t="s">
        <v>24</v>
      </c>
      <c r="G2" t="str">
        <f>INDEX($A$2:$A$21,MATCH(LARGE($C$2:$C$21,ROW(C1)),$C$2:$C$21,0))</f>
        <v>Fossil Oil shale</v>
      </c>
      <c r="H2" s="3">
        <f>VLOOKUP(G2,$A$2:$C$21,3)</f>
        <v>0.44717238947414817</v>
      </c>
    </row>
    <row r="3" spans="1:8" x14ac:dyDescent="0.25">
      <c r="A3" t="s">
        <v>1</v>
      </c>
      <c r="B3" s="1">
        <v>0</v>
      </c>
      <c r="C3" s="3">
        <f t="shared" ref="C3:C21" si="0">B3/SUM($B$2:$B$21)</f>
        <v>0</v>
      </c>
      <c r="G3" t="str">
        <f t="shared" ref="G3:G10" si="1">INDEX($A$2:$A$21,MATCH(LARGE($C$2:$C$21,ROW(C2)),$C$2:$C$21,0))</f>
        <v>Fossil Gas</v>
      </c>
      <c r="H3" s="3">
        <f t="shared" ref="H3:H10" si="2">VLOOKUP(G3,$A$2:$C$21,3)</f>
        <v>0.15898972980120774</v>
      </c>
    </row>
    <row r="4" spans="1:8" x14ac:dyDescent="0.25">
      <c r="A4" s="4" t="s">
        <v>2</v>
      </c>
      <c r="B4" s="4">
        <v>0</v>
      </c>
      <c r="C4" s="7">
        <f t="shared" si="0"/>
        <v>0</v>
      </c>
      <c r="G4" t="str">
        <f t="shared" si="1"/>
        <v>Hydro Run-of-river and pondage</v>
      </c>
      <c r="H4" s="3">
        <f t="shared" si="2"/>
        <v>0.14951293692422973</v>
      </c>
    </row>
    <row r="5" spans="1:8" x14ac:dyDescent="0.25">
      <c r="A5" s="4" t="s">
        <v>3</v>
      </c>
      <c r="B5" s="4">
        <f>58+3219+330</f>
        <v>3607</v>
      </c>
      <c r="C5" s="7">
        <f t="shared" si="0"/>
        <v>0.15898972980120774</v>
      </c>
      <c r="G5" t="str">
        <f t="shared" si="1"/>
        <v>Biomass</v>
      </c>
      <c r="H5" s="3">
        <f t="shared" si="2"/>
        <v>0.11901088729228192</v>
      </c>
    </row>
    <row r="6" spans="1:8" x14ac:dyDescent="0.25">
      <c r="A6" t="s">
        <v>4</v>
      </c>
      <c r="B6">
        <v>0</v>
      </c>
      <c r="C6" s="3">
        <f t="shared" si="0"/>
        <v>0</v>
      </c>
      <c r="G6" t="str">
        <f t="shared" si="1"/>
        <v>Wind Onshore</v>
      </c>
      <c r="H6" s="3">
        <f t="shared" si="2"/>
        <v>8.3836558381451931E-2</v>
      </c>
    </row>
    <row r="7" spans="1:8" x14ac:dyDescent="0.25">
      <c r="A7" s="4" t="s">
        <v>5</v>
      </c>
      <c r="B7" s="4">
        <f>83+0+131</f>
        <v>214</v>
      </c>
      <c r="C7" s="7">
        <f t="shared" si="0"/>
        <v>9.4327147705734558E-3</v>
      </c>
      <c r="G7" t="str">
        <f t="shared" si="1"/>
        <v>Other</v>
      </c>
      <c r="H7" s="3">
        <f t="shared" si="2"/>
        <v>1.4633931326310221E-2</v>
      </c>
    </row>
    <row r="8" spans="1:8" x14ac:dyDescent="0.25">
      <c r="A8" s="4" t="s">
        <v>6</v>
      </c>
      <c r="B8" s="4">
        <f>10138+7+0</f>
        <v>10145</v>
      </c>
      <c r="C8" s="7">
        <f t="shared" si="0"/>
        <v>0.44717238947414817</v>
      </c>
      <c r="G8" t="str">
        <f t="shared" si="1"/>
        <v>Waste</v>
      </c>
      <c r="H8" s="3">
        <f t="shared" si="2"/>
        <v>1.2165557367655486E-2</v>
      </c>
    </row>
    <row r="9" spans="1:8" x14ac:dyDescent="0.25">
      <c r="A9" t="s">
        <v>7</v>
      </c>
      <c r="B9">
        <v>0</v>
      </c>
      <c r="C9" s="3">
        <f t="shared" si="0"/>
        <v>0</v>
      </c>
      <c r="G9" t="str">
        <f t="shared" si="1"/>
        <v>Fossil Oil</v>
      </c>
      <c r="H9" s="3">
        <f t="shared" si="2"/>
        <v>9.4327147705734558E-3</v>
      </c>
    </row>
    <row r="10" spans="1:8" x14ac:dyDescent="0.25">
      <c r="A10" t="s">
        <v>8</v>
      </c>
      <c r="B10">
        <v>0</v>
      </c>
      <c r="C10" s="3">
        <f t="shared" si="0"/>
        <v>0</v>
      </c>
      <c r="G10" t="str">
        <f t="shared" si="1"/>
        <v>Solar</v>
      </c>
      <c r="H10" s="3">
        <f t="shared" si="2"/>
        <v>5.2452946621413142E-3</v>
      </c>
    </row>
    <row r="11" spans="1:8" x14ac:dyDescent="0.25">
      <c r="A11" s="4" t="s">
        <v>9</v>
      </c>
      <c r="B11" s="4">
        <v>0</v>
      </c>
      <c r="C11" s="7">
        <f t="shared" si="0"/>
        <v>0</v>
      </c>
    </row>
    <row r="12" spans="1:8" x14ac:dyDescent="0.25">
      <c r="A12" t="s">
        <v>18</v>
      </c>
      <c r="B12">
        <v>0</v>
      </c>
      <c r="C12" s="3">
        <f t="shared" si="0"/>
        <v>0</v>
      </c>
    </row>
    <row r="13" spans="1:8" x14ac:dyDescent="0.25">
      <c r="A13" s="4" t="s">
        <v>40</v>
      </c>
      <c r="B13" s="4">
        <f>0+2432+960</f>
        <v>3392</v>
      </c>
      <c r="C13" s="7">
        <f t="shared" si="0"/>
        <v>0.14951293692422973</v>
      </c>
    </row>
    <row r="14" spans="1:8" x14ac:dyDescent="0.25">
      <c r="A14" t="s">
        <v>10</v>
      </c>
      <c r="B14">
        <v>0</v>
      </c>
      <c r="C14" s="3">
        <f t="shared" si="0"/>
        <v>0</v>
      </c>
    </row>
    <row r="15" spans="1:8" x14ac:dyDescent="0.25">
      <c r="A15" t="s">
        <v>11</v>
      </c>
      <c r="B15">
        <v>0</v>
      </c>
      <c r="C15" s="3">
        <f>B15/SUM($B$2:$B$21)</f>
        <v>0</v>
      </c>
    </row>
    <row r="16" spans="1:8" x14ac:dyDescent="0.25">
      <c r="A16" s="4" t="s">
        <v>12</v>
      </c>
      <c r="B16" s="4">
        <f>0+0+332</f>
        <v>332</v>
      </c>
      <c r="C16" s="7">
        <f t="shared" si="0"/>
        <v>1.4633931326310221E-2</v>
      </c>
    </row>
    <row r="17" spans="1:3" x14ac:dyDescent="0.25">
      <c r="A17" s="4" t="s">
        <v>13</v>
      </c>
      <c r="B17" s="4">
        <v>0</v>
      </c>
      <c r="C17" s="7">
        <f t="shared" si="0"/>
        <v>0</v>
      </c>
    </row>
    <row r="18" spans="1:3" x14ac:dyDescent="0.25">
      <c r="A18" s="4" t="s">
        <v>14</v>
      </c>
      <c r="B18" s="4">
        <f>31+1+87</f>
        <v>119</v>
      </c>
      <c r="C18" s="7">
        <f t="shared" si="0"/>
        <v>5.2452946621413142E-3</v>
      </c>
    </row>
    <row r="19" spans="1:3" x14ac:dyDescent="0.25">
      <c r="A19" s="4" t="s">
        <v>15</v>
      </c>
      <c r="B19" s="4">
        <f>143+0+133</f>
        <v>276</v>
      </c>
      <c r="C19" s="7">
        <f t="shared" si="0"/>
        <v>1.2165557367655486E-2</v>
      </c>
    </row>
    <row r="20" spans="1:3" x14ac:dyDescent="0.25">
      <c r="A20" t="s">
        <v>16</v>
      </c>
      <c r="B20">
        <v>0</v>
      </c>
      <c r="C20" s="3">
        <f t="shared" si="0"/>
        <v>0</v>
      </c>
    </row>
    <row r="21" spans="1:3" x14ac:dyDescent="0.25">
      <c r="A21" s="4" t="s">
        <v>17</v>
      </c>
      <c r="B21" s="5">
        <f>636+122+1144</f>
        <v>1902</v>
      </c>
      <c r="C21" s="7">
        <f t="shared" si="0"/>
        <v>8.3836558381451931E-2</v>
      </c>
    </row>
    <row r="23" spans="1:3" x14ac:dyDescent="0.25">
      <c r="A23" t="s">
        <v>20</v>
      </c>
    </row>
    <row r="24" spans="1:3" x14ac:dyDescent="0.25">
      <c r="A24" s="2" t="s">
        <v>37</v>
      </c>
    </row>
    <row r="25" spans="1:3" x14ac:dyDescent="0.25">
      <c r="A25" s="2" t="s">
        <v>38</v>
      </c>
    </row>
    <row r="26" spans="1:3" x14ac:dyDescent="0.25">
      <c r="A26" s="2" t="s">
        <v>39</v>
      </c>
    </row>
  </sheetData>
  <hyperlinks>
    <hyperlink ref="A24" r:id="rId1" xr:uid="{B828A07C-C83A-44B7-9081-D4AC0E0DCCA5}"/>
    <hyperlink ref="A25" r:id="rId2" xr:uid="{4F92776D-3655-45EB-A359-3E5B2133F75A}"/>
    <hyperlink ref="A26" r:id="rId3" xr:uid="{3521D00C-222E-4C8C-BA32-F246996A24DD}"/>
  </hyperlinks>
  <pageMargins left="0.7" right="0.7" top="0.78740157499999996" bottom="0.78740157499999996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239C-42E9-49C2-B074-51B061C0BF0E}">
  <dimension ref="A1:H24"/>
  <sheetViews>
    <sheetView workbookViewId="0">
      <selection activeCell="A14" sqref="A14"/>
    </sheetView>
  </sheetViews>
  <sheetFormatPr baseColWidth="10" defaultRowHeight="15" x14ac:dyDescent="0.25"/>
  <cols>
    <col min="1" max="1" width="37" bestFit="1" customWidth="1"/>
    <col min="2" max="2" width="19.5703125" bestFit="1" customWidth="1"/>
    <col min="5" max="5" width="19.7109375" customWidth="1"/>
    <col min="7" max="7" width="23.28515625" bestFit="1" customWidth="1"/>
    <col min="8" max="8" width="11.42578125" style="3"/>
  </cols>
  <sheetData>
    <row r="1" spans="1:8" x14ac:dyDescent="0.25">
      <c r="A1" t="s">
        <v>26</v>
      </c>
      <c r="B1" t="s">
        <v>19</v>
      </c>
      <c r="C1" t="s">
        <v>22</v>
      </c>
      <c r="E1" t="s">
        <v>23</v>
      </c>
    </row>
    <row r="2" spans="1:8" x14ac:dyDescent="0.25">
      <c r="A2" s="4" t="s">
        <v>0</v>
      </c>
      <c r="B2" s="5">
        <v>5031</v>
      </c>
      <c r="C2" s="6">
        <f>B2/SUM($B$2:$B$21)</f>
        <v>0.16574421822494564</v>
      </c>
      <c r="E2" t="s">
        <v>24</v>
      </c>
      <c r="G2" t="str">
        <f>INDEX($A$2:$A$21,MATCH(LARGE($C$2:$C$21,ROW(C1)),$C$2:$C$21,0))</f>
        <v>Wind Onshore</v>
      </c>
      <c r="H2" s="3">
        <f>VLOOKUP(G2,$A$2:$C$21,3)</f>
        <v>0.28108321802727809</v>
      </c>
    </row>
    <row r="3" spans="1:8" x14ac:dyDescent="0.25">
      <c r="A3" t="s">
        <v>1</v>
      </c>
      <c r="B3" s="1">
        <v>0</v>
      </c>
      <c r="C3" s="3">
        <f t="shared" ref="C3:C21" si="0">B3/SUM($B$2:$B$21)</f>
        <v>0</v>
      </c>
      <c r="G3" t="str">
        <f t="shared" ref="G3:G9" si="1">INDEX($A$2:$A$21,MATCH(LARGE($C$2:$C$21,ROW(C2)),$C$2:$C$21,0))</f>
        <v>Fossil Hard coal</v>
      </c>
      <c r="H3" s="3">
        <f>VLOOKUP(G3,$A$2:$C$21,3)</f>
        <v>0.21634710417078473</v>
      </c>
    </row>
    <row r="4" spans="1:8" x14ac:dyDescent="0.25">
      <c r="A4" t="s">
        <v>2</v>
      </c>
      <c r="B4" s="1">
        <v>0</v>
      </c>
      <c r="C4" s="3">
        <f t="shared" si="0"/>
        <v>0</v>
      </c>
      <c r="G4" t="str">
        <f t="shared" si="1"/>
        <v>Wind Offshore</v>
      </c>
      <c r="H4" s="3">
        <f t="shared" ref="H4:H9" si="2">VLOOKUP(G4,$A$2:$C$21,3)</f>
        <v>0.1769124332872109</v>
      </c>
    </row>
    <row r="5" spans="1:8" x14ac:dyDescent="0.25">
      <c r="A5" s="4" t="s">
        <v>3</v>
      </c>
      <c r="B5" s="5">
        <v>2072</v>
      </c>
      <c r="C5" s="6">
        <f t="shared" si="0"/>
        <v>6.8261184687355869E-2</v>
      </c>
      <c r="G5" t="str">
        <f t="shared" si="1"/>
        <v>Biomass</v>
      </c>
      <c r="H5" s="3">
        <f t="shared" si="2"/>
        <v>0.16574421822494564</v>
      </c>
    </row>
    <row r="6" spans="1:8" x14ac:dyDescent="0.25">
      <c r="A6" s="4" t="s">
        <v>4</v>
      </c>
      <c r="B6" s="5">
        <v>6567</v>
      </c>
      <c r="C6" s="6">
        <f t="shared" si="0"/>
        <v>0.21634710417078473</v>
      </c>
      <c r="G6" t="str">
        <f t="shared" si="1"/>
        <v>Fossil Gas</v>
      </c>
      <c r="H6" s="3">
        <f t="shared" si="2"/>
        <v>6.8261184687355869E-2</v>
      </c>
    </row>
    <row r="7" spans="1:8" x14ac:dyDescent="0.25">
      <c r="A7" s="4" t="s">
        <v>5</v>
      </c>
      <c r="B7" s="5">
        <v>264</v>
      </c>
      <c r="C7" s="6">
        <f t="shared" si="0"/>
        <v>8.6973710219410954E-3</v>
      </c>
      <c r="G7" t="str">
        <f t="shared" si="1"/>
        <v>Waste</v>
      </c>
      <c r="H7" s="3">
        <f t="shared" si="2"/>
        <v>5.1558278974764449E-2</v>
      </c>
    </row>
    <row r="8" spans="1:8" x14ac:dyDescent="0.25">
      <c r="A8" t="s">
        <v>6</v>
      </c>
      <c r="B8" s="1">
        <v>0</v>
      </c>
      <c r="C8" s="3">
        <f t="shared" si="0"/>
        <v>0</v>
      </c>
      <c r="G8" t="str">
        <f t="shared" si="1"/>
        <v>Solar</v>
      </c>
      <c r="H8" s="3">
        <f t="shared" si="2"/>
        <v>3.139619160571918E-2</v>
      </c>
    </row>
    <row r="9" spans="1:8" x14ac:dyDescent="0.25">
      <c r="A9" t="s">
        <v>7</v>
      </c>
      <c r="B9" s="1">
        <v>0</v>
      </c>
      <c r="C9" s="3">
        <f t="shared" si="0"/>
        <v>0</v>
      </c>
      <c r="G9" t="str">
        <f t="shared" si="1"/>
        <v>Fossil Oil</v>
      </c>
      <c r="H9" s="3">
        <f t="shared" si="2"/>
        <v>8.6973710219410954E-3</v>
      </c>
    </row>
    <row r="10" spans="1:8" x14ac:dyDescent="0.25">
      <c r="A10" t="s">
        <v>8</v>
      </c>
      <c r="B10" s="1">
        <v>0</v>
      </c>
      <c r="C10" s="3">
        <f t="shared" si="0"/>
        <v>0</v>
      </c>
    </row>
    <row r="11" spans="1:8" x14ac:dyDescent="0.25">
      <c r="A11" t="s">
        <v>9</v>
      </c>
      <c r="B11" s="1">
        <v>0</v>
      </c>
      <c r="C11" s="3">
        <f t="shared" si="0"/>
        <v>0</v>
      </c>
    </row>
    <row r="12" spans="1:8" x14ac:dyDescent="0.25">
      <c r="A12" t="s">
        <v>18</v>
      </c>
      <c r="B12" s="1">
        <v>0</v>
      </c>
      <c r="C12" s="3">
        <f t="shared" si="0"/>
        <v>0</v>
      </c>
    </row>
    <row r="13" spans="1:8" x14ac:dyDescent="0.25">
      <c r="A13" s="4" t="s">
        <v>40</v>
      </c>
      <c r="B13" s="5">
        <v>0</v>
      </c>
      <c r="C13" s="6">
        <f t="shared" si="0"/>
        <v>0</v>
      </c>
    </row>
    <row r="14" spans="1:8" x14ac:dyDescent="0.25">
      <c r="A14" t="s">
        <v>10</v>
      </c>
      <c r="B14" s="1">
        <v>0</v>
      </c>
      <c r="C14" s="3">
        <f t="shared" si="0"/>
        <v>0</v>
      </c>
    </row>
    <row r="15" spans="1:8" x14ac:dyDescent="0.25">
      <c r="A15" t="s">
        <v>11</v>
      </c>
      <c r="B15" s="1">
        <v>0</v>
      </c>
      <c r="C15" s="3">
        <f>B15/SUM($B$2:$B$21)</f>
        <v>0</v>
      </c>
    </row>
    <row r="16" spans="1:8" x14ac:dyDescent="0.25">
      <c r="A16" t="s">
        <v>12</v>
      </c>
      <c r="B16" s="1">
        <v>0</v>
      </c>
      <c r="C16" s="3">
        <f t="shared" si="0"/>
        <v>0</v>
      </c>
    </row>
    <row r="17" spans="1:3" x14ac:dyDescent="0.25">
      <c r="A17" s="4" t="s">
        <v>13</v>
      </c>
      <c r="B17" s="5">
        <v>0</v>
      </c>
      <c r="C17" s="6">
        <f t="shared" si="0"/>
        <v>0</v>
      </c>
    </row>
    <row r="18" spans="1:3" x14ac:dyDescent="0.25">
      <c r="A18" s="4" t="s">
        <v>14</v>
      </c>
      <c r="B18" s="5">
        <v>953</v>
      </c>
      <c r="C18" s="6">
        <f t="shared" si="0"/>
        <v>3.139619160571918E-2</v>
      </c>
    </row>
    <row r="19" spans="1:3" x14ac:dyDescent="0.25">
      <c r="A19" s="4" t="s">
        <v>15</v>
      </c>
      <c r="B19" s="5">
        <v>1565</v>
      </c>
      <c r="C19" s="6">
        <f t="shared" si="0"/>
        <v>5.1558278974764449E-2</v>
      </c>
    </row>
    <row r="20" spans="1:3" x14ac:dyDescent="0.25">
      <c r="A20" s="4" t="s">
        <v>16</v>
      </c>
      <c r="B20" s="5">
        <v>5370</v>
      </c>
      <c r="C20" s="6">
        <f t="shared" si="0"/>
        <v>0.1769124332872109</v>
      </c>
    </row>
    <row r="21" spans="1:3" x14ac:dyDescent="0.25">
      <c r="A21" s="4" t="s">
        <v>17</v>
      </c>
      <c r="B21" s="5">
        <f>13902-B20</f>
        <v>8532</v>
      </c>
      <c r="C21" s="6">
        <f t="shared" si="0"/>
        <v>0.28108321802727809</v>
      </c>
    </row>
    <row r="23" spans="1:3" x14ac:dyDescent="0.25">
      <c r="A23" t="s">
        <v>20</v>
      </c>
    </row>
    <row r="24" spans="1:3" x14ac:dyDescent="0.25">
      <c r="A24" s="2" t="s">
        <v>30</v>
      </c>
    </row>
  </sheetData>
  <hyperlinks>
    <hyperlink ref="A24" r:id="rId1" xr:uid="{52D57D02-1510-455B-8EFA-79E75DC528BC}"/>
  </hyperlinks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FB793-0DD9-49A8-8F23-C7D6A9776576}">
  <dimension ref="A1:H24"/>
  <sheetViews>
    <sheetView workbookViewId="0">
      <selection activeCell="A14" sqref="A14"/>
    </sheetView>
  </sheetViews>
  <sheetFormatPr baseColWidth="10" defaultRowHeight="15" x14ac:dyDescent="0.25"/>
  <cols>
    <col min="1" max="1" width="37" bestFit="1" customWidth="1"/>
    <col min="2" max="2" width="19.5703125" bestFit="1" customWidth="1"/>
    <col min="5" max="5" width="19.7109375" customWidth="1"/>
    <col min="7" max="7" width="15.140625" bestFit="1" customWidth="1"/>
    <col min="8" max="8" width="11.42578125" style="3"/>
  </cols>
  <sheetData>
    <row r="1" spans="1:8" x14ac:dyDescent="0.25">
      <c r="A1" t="s">
        <v>29</v>
      </c>
      <c r="B1" t="s">
        <v>19</v>
      </c>
      <c r="C1" t="s">
        <v>22</v>
      </c>
      <c r="E1" t="s">
        <v>23</v>
      </c>
    </row>
    <row r="2" spans="1:8" x14ac:dyDescent="0.25">
      <c r="A2" s="4" t="s">
        <v>0</v>
      </c>
      <c r="B2" s="5">
        <f>0.6*12247</f>
        <v>7348.2</v>
      </c>
      <c r="C2" s="7">
        <f>B2/SUM($B$2:$B$21)</f>
        <v>0.10458135860979463</v>
      </c>
      <c r="E2" t="s">
        <v>32</v>
      </c>
      <c r="G2" t="str">
        <f>INDEX($A$2:$A$21,MATCH(LARGE($C$2:$C$21,ROW(C1)),$C$2:$C$21,0))</f>
        <v>Nuclear</v>
      </c>
      <c r="H2" s="3">
        <f>VLOOKUP(G2,$A$2:$C$21,3)</f>
        <v>0.3243954855329263</v>
      </c>
    </row>
    <row r="3" spans="1:8" x14ac:dyDescent="0.25">
      <c r="A3" t="s">
        <v>1</v>
      </c>
      <c r="B3" s="1">
        <v>0</v>
      </c>
      <c r="C3" s="3">
        <f t="shared" ref="C3:C21" si="0">B3/SUM($B$2:$B$21)</f>
        <v>0</v>
      </c>
      <c r="G3" t="str">
        <f t="shared" ref="G3:G12" si="1">INDEX($A$2:$A$21,MATCH(LARGE($C$2:$C$21,ROW(C2)),$C$2:$C$21,0))</f>
        <v>Hydro Run-of-river and pondage</v>
      </c>
      <c r="H3" s="3">
        <f t="shared" ref="H3:H12" si="2">VLOOKUP(G3,$A$2:$C$21,3)</f>
        <v>0.18930304712295234</v>
      </c>
    </row>
    <row r="4" spans="1:8" x14ac:dyDescent="0.25">
      <c r="A4" t="s">
        <v>2</v>
      </c>
      <c r="B4" s="1">
        <v>0</v>
      </c>
      <c r="C4" s="3">
        <f t="shared" si="0"/>
        <v>0</v>
      </c>
      <c r="G4" t="str">
        <f t="shared" si="1"/>
        <v>Fossil Hard coal</v>
      </c>
      <c r="H4" s="3">
        <f t="shared" si="2"/>
        <v>0.14330444188264094</v>
      </c>
    </row>
    <row r="5" spans="1:8" x14ac:dyDescent="0.25">
      <c r="A5" s="4" t="s">
        <v>3</v>
      </c>
      <c r="B5" s="5">
        <v>4194</v>
      </c>
      <c r="C5" s="7">
        <f t="shared" si="0"/>
        <v>5.9690021775329831E-2</v>
      </c>
      <c r="G5" t="str">
        <f t="shared" si="1"/>
        <v>Biomass</v>
      </c>
      <c r="H5" s="3">
        <f t="shared" si="2"/>
        <v>0.10458135860979463</v>
      </c>
    </row>
    <row r="6" spans="1:8" x14ac:dyDescent="0.25">
      <c r="A6" s="4" t="s">
        <v>4</v>
      </c>
      <c r="B6" s="5">
        <v>10069</v>
      </c>
      <c r="C6" s="7">
        <f t="shared" si="0"/>
        <v>0.14330444188264094</v>
      </c>
      <c r="G6" t="str">
        <f t="shared" si="1"/>
        <v>Wind Onshore</v>
      </c>
      <c r="H6" s="3">
        <f t="shared" si="2"/>
        <v>8.3102059405376946E-2</v>
      </c>
    </row>
    <row r="7" spans="1:8" x14ac:dyDescent="0.25">
      <c r="A7" s="4" t="s">
        <v>5</v>
      </c>
      <c r="B7" s="5">
        <v>265</v>
      </c>
      <c r="C7" s="7">
        <f t="shared" si="0"/>
        <v>3.7715440559042456E-3</v>
      </c>
      <c r="G7" t="str">
        <f t="shared" si="1"/>
        <v>Fossil Peat</v>
      </c>
      <c r="H7" s="3">
        <f t="shared" si="2"/>
        <v>6.9720905739863087E-2</v>
      </c>
    </row>
    <row r="8" spans="1:8" x14ac:dyDescent="0.25">
      <c r="A8" t="s">
        <v>6</v>
      </c>
      <c r="B8" s="1">
        <v>0</v>
      </c>
      <c r="C8" s="3">
        <f t="shared" si="0"/>
        <v>0</v>
      </c>
      <c r="G8" t="str">
        <f t="shared" si="1"/>
        <v>Fossil Gas</v>
      </c>
      <c r="H8" s="3">
        <f t="shared" si="2"/>
        <v>5.9690021775329831E-2</v>
      </c>
    </row>
    <row r="9" spans="1:8" x14ac:dyDescent="0.25">
      <c r="A9" s="4" t="s">
        <v>7</v>
      </c>
      <c r="B9" s="5">
        <f>0.4*12247</f>
        <v>4898.8</v>
      </c>
      <c r="C9" s="7">
        <f t="shared" si="0"/>
        <v>6.9720905739863087E-2</v>
      </c>
      <c r="E9" t="s">
        <v>33</v>
      </c>
      <c r="G9" t="str">
        <f t="shared" si="1"/>
        <v>Waste</v>
      </c>
      <c r="H9" s="3">
        <f t="shared" si="2"/>
        <v>1.685097419694576E-2</v>
      </c>
    </row>
    <row r="10" spans="1:8" x14ac:dyDescent="0.25">
      <c r="A10" t="s">
        <v>8</v>
      </c>
      <c r="B10" s="1">
        <v>0</v>
      </c>
      <c r="C10" s="3">
        <f t="shared" si="0"/>
        <v>0</v>
      </c>
      <c r="G10" t="str">
        <f t="shared" si="1"/>
        <v>Other</v>
      </c>
      <c r="H10" s="3">
        <f t="shared" si="2"/>
        <v>3.9992599234305393E-3</v>
      </c>
    </row>
    <row r="11" spans="1:8" x14ac:dyDescent="0.25">
      <c r="A11" t="s">
        <v>9</v>
      </c>
      <c r="B11" s="1">
        <v>0</v>
      </c>
      <c r="C11" s="3">
        <f t="shared" si="0"/>
        <v>0</v>
      </c>
      <c r="G11" t="str">
        <f t="shared" si="1"/>
        <v>Fossil Oil</v>
      </c>
      <c r="H11" s="3">
        <f t="shared" si="2"/>
        <v>3.7715440559042456E-3</v>
      </c>
    </row>
    <row r="12" spans="1:8" x14ac:dyDescent="0.25">
      <c r="A12" t="s">
        <v>18</v>
      </c>
      <c r="B12" s="1">
        <v>0</v>
      </c>
      <c r="C12" s="3">
        <f t="shared" si="0"/>
        <v>0</v>
      </c>
      <c r="G12" t="str">
        <f t="shared" si="1"/>
        <v>Solar</v>
      </c>
      <c r="H12" s="3">
        <f t="shared" si="2"/>
        <v>1.2809017548354041E-3</v>
      </c>
    </row>
    <row r="13" spans="1:8" x14ac:dyDescent="0.25">
      <c r="A13" s="4" t="s">
        <v>40</v>
      </c>
      <c r="B13" s="5">
        <v>13301</v>
      </c>
      <c r="C13" s="7">
        <f t="shared" si="0"/>
        <v>0.18930304712295234</v>
      </c>
    </row>
    <row r="14" spans="1:8" x14ac:dyDescent="0.25">
      <c r="A14" t="s">
        <v>10</v>
      </c>
      <c r="B14" s="1">
        <v>0</v>
      </c>
      <c r="C14" s="3">
        <f t="shared" si="0"/>
        <v>0</v>
      </c>
    </row>
    <row r="15" spans="1:8" x14ac:dyDescent="0.25">
      <c r="A15" s="4" t="s">
        <v>11</v>
      </c>
      <c r="B15" s="5">
        <v>22793</v>
      </c>
      <c r="C15" s="7">
        <f>B15/SUM($B$2:$B$21)</f>
        <v>0.3243954855329263</v>
      </c>
    </row>
    <row r="16" spans="1:8" x14ac:dyDescent="0.25">
      <c r="A16" s="4" t="s">
        <v>12</v>
      </c>
      <c r="B16" s="5">
        <v>281</v>
      </c>
      <c r="C16" s="7">
        <f t="shared" si="0"/>
        <v>3.9992599234305393E-3</v>
      </c>
    </row>
    <row r="17" spans="1:3" x14ac:dyDescent="0.25">
      <c r="A17" s="4" t="s">
        <v>13</v>
      </c>
      <c r="B17" s="5">
        <v>0</v>
      </c>
      <c r="C17" s="7">
        <f t="shared" si="0"/>
        <v>0</v>
      </c>
    </row>
    <row r="18" spans="1:3" x14ac:dyDescent="0.25">
      <c r="A18" s="4" t="s">
        <v>14</v>
      </c>
      <c r="B18" s="5">
        <v>90</v>
      </c>
      <c r="C18" s="7">
        <f t="shared" si="0"/>
        <v>1.2809017548354041E-3</v>
      </c>
    </row>
    <row r="19" spans="1:3" x14ac:dyDescent="0.25">
      <c r="A19" s="4" t="s">
        <v>15</v>
      </c>
      <c r="B19" s="5">
        <v>1184</v>
      </c>
      <c r="C19" s="7">
        <f t="shared" si="0"/>
        <v>1.685097419694576E-2</v>
      </c>
    </row>
    <row r="20" spans="1:3" x14ac:dyDescent="0.25">
      <c r="A20" t="s">
        <v>16</v>
      </c>
      <c r="B20" s="1">
        <v>0</v>
      </c>
      <c r="C20" s="3">
        <f t="shared" si="0"/>
        <v>0</v>
      </c>
    </row>
    <row r="21" spans="1:3" x14ac:dyDescent="0.25">
      <c r="A21" s="4" t="s">
        <v>17</v>
      </c>
      <c r="B21" s="5">
        <v>5839</v>
      </c>
      <c r="C21" s="7">
        <f t="shared" si="0"/>
        <v>8.3102059405376946E-2</v>
      </c>
    </row>
    <row r="23" spans="1:3" x14ac:dyDescent="0.25">
      <c r="A23" t="s">
        <v>20</v>
      </c>
    </row>
    <row r="24" spans="1:3" x14ac:dyDescent="0.25">
      <c r="A24" s="2" t="s">
        <v>31</v>
      </c>
    </row>
  </sheetData>
  <hyperlinks>
    <hyperlink ref="A24" r:id="rId1" xr:uid="{625DA048-C02C-48DB-8C56-B3BFFFEA91FF}"/>
  </hyperlinks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41E05-548C-4D1B-AD9D-0A27398F1BA8}">
  <dimension ref="A1:H24"/>
  <sheetViews>
    <sheetView workbookViewId="0">
      <selection activeCell="A14" sqref="A14"/>
    </sheetView>
  </sheetViews>
  <sheetFormatPr baseColWidth="10" defaultRowHeight="15" x14ac:dyDescent="0.25"/>
  <cols>
    <col min="1" max="1" width="37" bestFit="1" customWidth="1"/>
    <col min="2" max="2" width="19.5703125" bestFit="1" customWidth="1"/>
    <col min="5" max="5" width="19.7109375" customWidth="1"/>
    <col min="7" max="7" width="15.140625" bestFit="1" customWidth="1"/>
    <col min="8" max="8" width="11.42578125" style="3"/>
  </cols>
  <sheetData>
    <row r="1" spans="1:8" x14ac:dyDescent="0.25">
      <c r="A1" t="s">
        <v>28</v>
      </c>
      <c r="B1" t="s">
        <v>19</v>
      </c>
      <c r="C1" t="s">
        <v>22</v>
      </c>
      <c r="E1" t="s">
        <v>23</v>
      </c>
    </row>
    <row r="2" spans="1:8" x14ac:dyDescent="0.25">
      <c r="A2" t="s">
        <v>0</v>
      </c>
      <c r="B2">
        <v>0</v>
      </c>
      <c r="C2" s="3">
        <f>B2/SUM($B$2:$B$21)</f>
        <v>0</v>
      </c>
      <c r="G2" t="str">
        <f>INDEX($A$2:$A$21,MATCH(LARGE($C$2:$C$21,ROW(C1)),$C$2:$C$21,0))</f>
        <v>Hydro Reservoir</v>
      </c>
      <c r="H2" s="3">
        <f>VLOOKUP(G2,$A$2:$C$21,3)</f>
        <v>0.91682336270100429</v>
      </c>
    </row>
    <row r="3" spans="1:8" x14ac:dyDescent="0.25">
      <c r="A3" t="s">
        <v>1</v>
      </c>
      <c r="B3">
        <v>0</v>
      </c>
      <c r="C3" s="3">
        <f t="shared" ref="C3:C21" si="0">B3/SUM($B$2:$B$21)</f>
        <v>0</v>
      </c>
      <c r="G3" t="str">
        <f t="shared" ref="G3:G8" si="1">INDEX($A$2:$A$21,MATCH(LARGE($C$2:$C$21,ROW(C2)),$C$2:$C$21,0))</f>
        <v>Hydro Run-of-river and pondage</v>
      </c>
      <c r="H3" s="3">
        <f t="shared" ref="H3:H8" si="2">VLOOKUP(G3,$A$2:$C$21,3)</f>
        <v>3.8200973445875183E-2</v>
      </c>
    </row>
    <row r="4" spans="1:8" x14ac:dyDescent="0.25">
      <c r="A4" t="s">
        <v>2</v>
      </c>
      <c r="B4">
        <v>0</v>
      </c>
      <c r="C4" s="3">
        <f t="shared" si="0"/>
        <v>0</v>
      </c>
      <c r="G4" t="str">
        <f t="shared" si="1"/>
        <v>Wind Onshore</v>
      </c>
      <c r="H4" s="3">
        <f t="shared" si="2"/>
        <v>2.6533587990060177E-2</v>
      </c>
    </row>
    <row r="5" spans="1:8" x14ac:dyDescent="0.25">
      <c r="A5" s="4" t="s">
        <v>3</v>
      </c>
      <c r="B5" s="4">
        <v>2180</v>
      </c>
      <c r="C5" s="7">
        <f t="shared" si="0"/>
        <v>1.4923431841674713E-2</v>
      </c>
      <c r="G5" t="str">
        <f t="shared" si="1"/>
        <v>Fossil Gas</v>
      </c>
      <c r="H5" s="3">
        <f t="shared" si="2"/>
        <v>1.4923431841674713E-2</v>
      </c>
    </row>
    <row r="6" spans="1:8" x14ac:dyDescent="0.25">
      <c r="A6" t="s">
        <v>4</v>
      </c>
      <c r="B6">
        <v>178</v>
      </c>
      <c r="C6" s="3">
        <f t="shared" si="0"/>
        <v>1.2185187467055501E-3</v>
      </c>
      <c r="G6" t="str">
        <f t="shared" si="1"/>
        <v>Other</v>
      </c>
      <c r="H6" s="3">
        <f t="shared" si="2"/>
        <v>2.2864340528070434E-3</v>
      </c>
    </row>
    <row r="7" spans="1:8" x14ac:dyDescent="0.25">
      <c r="A7" t="s">
        <v>5</v>
      </c>
      <c r="B7">
        <v>0</v>
      </c>
      <c r="C7" s="3">
        <f t="shared" si="0"/>
        <v>0</v>
      </c>
      <c r="G7" t="str">
        <f t="shared" si="1"/>
        <v>Fossil Hard coal</v>
      </c>
      <c r="H7" s="3">
        <f t="shared" si="2"/>
        <v>1.2185187467055501E-3</v>
      </c>
    </row>
    <row r="8" spans="1:8" x14ac:dyDescent="0.25">
      <c r="A8" t="s">
        <v>6</v>
      </c>
      <c r="B8">
        <v>0</v>
      </c>
      <c r="C8" s="3">
        <f t="shared" si="0"/>
        <v>0</v>
      </c>
      <c r="G8" t="str">
        <f t="shared" si="1"/>
        <v>Solar</v>
      </c>
      <c r="H8" s="3">
        <f t="shared" si="2"/>
        <v>1.3691221873096067E-5</v>
      </c>
    </row>
    <row r="9" spans="1:8" x14ac:dyDescent="0.25">
      <c r="A9" t="s">
        <v>7</v>
      </c>
      <c r="B9">
        <v>0</v>
      </c>
      <c r="C9" s="3">
        <f t="shared" si="0"/>
        <v>0</v>
      </c>
    </row>
    <row r="10" spans="1:8" x14ac:dyDescent="0.25">
      <c r="A10" t="s">
        <v>8</v>
      </c>
      <c r="B10">
        <v>0</v>
      </c>
      <c r="C10" s="3">
        <f t="shared" si="0"/>
        <v>0</v>
      </c>
    </row>
    <row r="11" spans="1:8" x14ac:dyDescent="0.25">
      <c r="A11" t="s">
        <v>9</v>
      </c>
      <c r="B11">
        <v>0</v>
      </c>
      <c r="C11" s="3">
        <f t="shared" si="0"/>
        <v>0</v>
      </c>
    </row>
    <row r="12" spans="1:8" x14ac:dyDescent="0.25">
      <c r="A12" s="4" t="s">
        <v>18</v>
      </c>
      <c r="B12" s="5">
        <f>0.96*139509</f>
        <v>133928.63999999998</v>
      </c>
      <c r="C12" s="7">
        <f t="shared" si="0"/>
        <v>0.91682336270100429</v>
      </c>
      <c r="E12" t="s">
        <v>35</v>
      </c>
    </row>
    <row r="13" spans="1:8" x14ac:dyDescent="0.25">
      <c r="A13" s="4" t="s">
        <v>40</v>
      </c>
      <c r="B13" s="5">
        <f>0.04*139509</f>
        <v>5580.36</v>
      </c>
      <c r="C13" s="7">
        <f t="shared" si="0"/>
        <v>3.8200973445875183E-2</v>
      </c>
      <c r="E13" t="s">
        <v>36</v>
      </c>
    </row>
    <row r="14" spans="1:8" x14ac:dyDescent="0.25">
      <c r="A14" t="s">
        <v>10</v>
      </c>
      <c r="B14">
        <v>0</v>
      </c>
      <c r="C14" s="3">
        <f t="shared" si="0"/>
        <v>0</v>
      </c>
    </row>
    <row r="15" spans="1:8" x14ac:dyDescent="0.25">
      <c r="A15" t="s">
        <v>11</v>
      </c>
      <c r="B15">
        <v>0</v>
      </c>
      <c r="C15" s="3">
        <f>B15/SUM($B$2:$B$21)</f>
        <v>0</v>
      </c>
    </row>
    <row r="16" spans="1:8" x14ac:dyDescent="0.25">
      <c r="A16" t="s">
        <v>12</v>
      </c>
      <c r="B16">
        <v>334</v>
      </c>
      <c r="C16" s="3">
        <f t="shared" si="0"/>
        <v>2.2864340528070434E-3</v>
      </c>
      <c r="E16" t="s">
        <v>24</v>
      </c>
    </row>
    <row r="17" spans="1:3" x14ac:dyDescent="0.25">
      <c r="A17" t="s">
        <v>13</v>
      </c>
      <c r="B17">
        <v>0</v>
      </c>
      <c r="C17" s="3">
        <f t="shared" si="0"/>
        <v>0</v>
      </c>
    </row>
    <row r="18" spans="1:3" x14ac:dyDescent="0.25">
      <c r="A18" t="s">
        <v>14</v>
      </c>
      <c r="B18">
        <v>2</v>
      </c>
      <c r="C18" s="3">
        <f t="shared" si="0"/>
        <v>1.3691221873096067E-5</v>
      </c>
    </row>
    <row r="19" spans="1:3" x14ac:dyDescent="0.25">
      <c r="A19" t="s">
        <v>15</v>
      </c>
      <c r="B19">
        <v>0</v>
      </c>
      <c r="C19" s="3">
        <f t="shared" si="0"/>
        <v>0</v>
      </c>
    </row>
    <row r="20" spans="1:3" x14ac:dyDescent="0.25">
      <c r="A20" t="s">
        <v>16</v>
      </c>
      <c r="B20">
        <v>0</v>
      </c>
      <c r="C20" s="3">
        <f t="shared" si="0"/>
        <v>0</v>
      </c>
    </row>
    <row r="21" spans="1:3" x14ac:dyDescent="0.25">
      <c r="A21" s="4" t="s">
        <v>17</v>
      </c>
      <c r="B21" s="4">
        <v>3876</v>
      </c>
      <c r="C21" s="7">
        <f t="shared" si="0"/>
        <v>2.6533587990060177E-2</v>
      </c>
    </row>
    <row r="23" spans="1:3" x14ac:dyDescent="0.25">
      <c r="A23" t="s">
        <v>20</v>
      </c>
    </row>
    <row r="24" spans="1:3" x14ac:dyDescent="0.25">
      <c r="A24" s="2" t="s">
        <v>34</v>
      </c>
    </row>
  </sheetData>
  <hyperlinks>
    <hyperlink ref="A24" r:id="rId1" xr:uid="{8B1C35DB-487D-4253-920C-386D573C2262}"/>
  </hyperlinks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7CA8-A34E-4EBE-B3A1-723BE494BE0E}">
  <dimension ref="A1:H24"/>
  <sheetViews>
    <sheetView workbookViewId="0">
      <selection activeCell="A14" sqref="A14"/>
    </sheetView>
  </sheetViews>
  <sheetFormatPr baseColWidth="10" defaultRowHeight="15" x14ac:dyDescent="0.25"/>
  <cols>
    <col min="1" max="1" width="37" bestFit="1" customWidth="1"/>
    <col min="2" max="2" width="19.5703125" bestFit="1" customWidth="1"/>
    <col min="5" max="5" width="19.7109375" customWidth="1"/>
    <col min="7" max="7" width="15.140625" bestFit="1" customWidth="1"/>
    <col min="8" max="8" width="11.42578125" style="3"/>
  </cols>
  <sheetData>
    <row r="1" spans="1:8" x14ac:dyDescent="0.25">
      <c r="A1" t="s">
        <v>25</v>
      </c>
      <c r="B1" t="s">
        <v>19</v>
      </c>
      <c r="C1" t="s">
        <v>22</v>
      </c>
      <c r="E1" t="s">
        <v>23</v>
      </c>
    </row>
    <row r="2" spans="1:8" x14ac:dyDescent="0.25">
      <c r="A2" t="s">
        <v>0</v>
      </c>
      <c r="B2" s="1">
        <v>0</v>
      </c>
      <c r="C2" s="3">
        <f>B2/SUM($B$2:$B$21)</f>
        <v>0</v>
      </c>
      <c r="G2" t="str">
        <f>INDEX($A$2:$A$21,MATCH(LARGE($C$2:$C$21,ROW(C1)),$C$2:$C$21,0))</f>
        <v>Nuclear</v>
      </c>
      <c r="H2" s="3">
        <f>VLOOKUP(G2,$A$2:$C$21,3)</f>
        <v>0.42602421319544576</v>
      </c>
    </row>
    <row r="3" spans="1:8" x14ac:dyDescent="0.25">
      <c r="A3" t="s">
        <v>1</v>
      </c>
      <c r="B3" s="1">
        <v>0</v>
      </c>
      <c r="C3" s="3">
        <f t="shared" ref="C3:C21" si="0">B3/SUM($B$2:$B$21)</f>
        <v>0</v>
      </c>
      <c r="G3" t="str">
        <f t="shared" ref="G3:G5" si="1">INDEX($A$2:$A$21,MATCH(LARGE($C$2:$C$21,ROW(C2)),$C$2:$C$21,0))</f>
        <v>Hydro Reservoir</v>
      </c>
      <c r="H3" s="3">
        <f t="shared" ref="H3:H6" si="2">VLOOKUP(G3,$A$2:$C$21,3)</f>
        <v>0.38687664694476209</v>
      </c>
    </row>
    <row r="4" spans="1:8" x14ac:dyDescent="0.25">
      <c r="A4" t="s">
        <v>2</v>
      </c>
      <c r="B4" s="1">
        <v>0</v>
      </c>
      <c r="C4" s="3">
        <f t="shared" si="0"/>
        <v>0</v>
      </c>
      <c r="G4" t="str">
        <f t="shared" si="1"/>
        <v>Wind Onshore</v>
      </c>
      <c r="H4" s="3">
        <f t="shared" si="2"/>
        <v>0.10331004822751454</v>
      </c>
    </row>
    <row r="5" spans="1:8" x14ac:dyDescent="0.25">
      <c r="A5" t="s">
        <v>3</v>
      </c>
      <c r="B5" s="1">
        <v>0</v>
      </c>
      <c r="C5" s="3">
        <f t="shared" si="0"/>
        <v>0</v>
      </c>
      <c r="G5" t="str">
        <f t="shared" si="1"/>
        <v>Other</v>
      </c>
      <c r="H5" s="3">
        <f t="shared" si="2"/>
        <v>6.3746084621886343E-2</v>
      </c>
    </row>
    <row r="6" spans="1:8" x14ac:dyDescent="0.25">
      <c r="A6" t="s">
        <v>4</v>
      </c>
      <c r="B6" s="1">
        <v>0</v>
      </c>
      <c r="C6" s="3">
        <f t="shared" si="0"/>
        <v>0</v>
      </c>
      <c r="G6" t="str">
        <f>INDEX($A$2:$A$21,MATCH(LARGE($C$2:$C$21,ROW(C5)),$C$2:$C$21,0))</f>
        <v>Waste</v>
      </c>
      <c r="H6" s="3">
        <f t="shared" si="2"/>
        <v>2.004300701039129E-2</v>
      </c>
    </row>
    <row r="7" spans="1:8" x14ac:dyDescent="0.25">
      <c r="A7" t="s">
        <v>5</v>
      </c>
      <c r="B7" s="1">
        <v>0</v>
      </c>
      <c r="C7" s="3">
        <f t="shared" si="0"/>
        <v>0</v>
      </c>
    </row>
    <row r="8" spans="1:8" x14ac:dyDescent="0.25">
      <c r="A8" t="s">
        <v>6</v>
      </c>
      <c r="B8" s="1">
        <v>0</v>
      </c>
      <c r="C8" s="3">
        <f t="shared" si="0"/>
        <v>0</v>
      </c>
    </row>
    <row r="9" spans="1:8" x14ac:dyDescent="0.25">
      <c r="A9" t="s">
        <v>7</v>
      </c>
      <c r="B9" s="1">
        <v>0</v>
      </c>
      <c r="C9" s="3">
        <f t="shared" si="0"/>
        <v>0</v>
      </c>
    </row>
    <row r="10" spans="1:8" x14ac:dyDescent="0.25">
      <c r="A10" t="s">
        <v>8</v>
      </c>
      <c r="B10" s="1">
        <v>0</v>
      </c>
      <c r="C10" s="3">
        <f t="shared" si="0"/>
        <v>0</v>
      </c>
    </row>
    <row r="11" spans="1:8" x14ac:dyDescent="0.25">
      <c r="A11" t="s">
        <v>9</v>
      </c>
      <c r="B11" s="1">
        <v>0</v>
      </c>
      <c r="C11" s="3">
        <f t="shared" si="0"/>
        <v>0</v>
      </c>
    </row>
    <row r="12" spans="1:8" x14ac:dyDescent="0.25">
      <c r="A12" s="4" t="s">
        <v>18</v>
      </c>
      <c r="B12" s="5">
        <v>62250</v>
      </c>
      <c r="C12" s="6">
        <f t="shared" si="0"/>
        <v>0.38687664694476209</v>
      </c>
    </row>
    <row r="13" spans="1:8" x14ac:dyDescent="0.25">
      <c r="A13" t="s">
        <v>40</v>
      </c>
      <c r="B13" s="1">
        <v>0</v>
      </c>
      <c r="C13" s="3">
        <f t="shared" si="0"/>
        <v>0</v>
      </c>
    </row>
    <row r="14" spans="1:8" x14ac:dyDescent="0.25">
      <c r="A14" t="s">
        <v>10</v>
      </c>
      <c r="B14" s="1">
        <v>0</v>
      </c>
      <c r="C14" s="3">
        <f t="shared" si="0"/>
        <v>0</v>
      </c>
    </row>
    <row r="15" spans="1:8" x14ac:dyDescent="0.25">
      <c r="A15" s="4" t="s">
        <v>11</v>
      </c>
      <c r="B15" s="5">
        <v>68549</v>
      </c>
      <c r="C15" s="6">
        <f>B15/SUM($B$2:$B$21)</f>
        <v>0.42602421319544576</v>
      </c>
    </row>
    <row r="16" spans="1:8" x14ac:dyDescent="0.25">
      <c r="A16" s="4" t="s">
        <v>12</v>
      </c>
      <c r="B16" s="5">
        <v>10257</v>
      </c>
      <c r="C16" s="6">
        <f t="shared" si="0"/>
        <v>6.3746084621886343E-2</v>
      </c>
      <c r="E16" t="s">
        <v>24</v>
      </c>
    </row>
    <row r="17" spans="1:3" x14ac:dyDescent="0.25">
      <c r="A17" t="s">
        <v>13</v>
      </c>
      <c r="B17" s="1">
        <v>0</v>
      </c>
      <c r="C17" s="3">
        <f t="shared" si="0"/>
        <v>0</v>
      </c>
    </row>
    <row r="18" spans="1:3" x14ac:dyDescent="0.25">
      <c r="A18" t="s">
        <v>14</v>
      </c>
      <c r="B18" s="1">
        <v>0</v>
      </c>
      <c r="C18" s="3">
        <f t="shared" si="0"/>
        <v>0</v>
      </c>
    </row>
    <row r="19" spans="1:3" x14ac:dyDescent="0.25">
      <c r="A19" t="s">
        <v>15</v>
      </c>
      <c r="B19" s="1">
        <v>3225</v>
      </c>
      <c r="C19" s="3">
        <f t="shared" si="0"/>
        <v>2.004300701039129E-2</v>
      </c>
    </row>
    <row r="20" spans="1:3" x14ac:dyDescent="0.25">
      <c r="A20" t="s">
        <v>16</v>
      </c>
      <c r="B20" s="1">
        <v>0</v>
      </c>
      <c r="C20" s="3">
        <f t="shared" si="0"/>
        <v>0</v>
      </c>
    </row>
    <row r="21" spans="1:3" x14ac:dyDescent="0.25">
      <c r="A21" s="4" t="s">
        <v>17</v>
      </c>
      <c r="B21" s="5">
        <f>16623</f>
        <v>16623</v>
      </c>
      <c r="C21" s="6">
        <f t="shared" si="0"/>
        <v>0.10331004822751454</v>
      </c>
    </row>
    <row r="23" spans="1:3" x14ac:dyDescent="0.25">
      <c r="A23" t="s">
        <v>20</v>
      </c>
    </row>
    <row r="24" spans="1:3" x14ac:dyDescent="0.25">
      <c r="A24" s="2" t="s">
        <v>21</v>
      </c>
    </row>
  </sheetData>
  <hyperlinks>
    <hyperlink ref="A24" r:id="rId1" xr:uid="{CBAA2B7B-D0EB-4346-894F-CFA9DCA2DD42}"/>
  </hyperlinks>
  <pageMargins left="0.7" right="0.7" top="0.78740157499999996" bottom="0.78740157499999996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Baltics</vt:lpstr>
      <vt:lpstr>Denmark</vt:lpstr>
      <vt:lpstr>Finland</vt:lpstr>
      <vt:lpstr>Norway</vt:lpstr>
      <vt:lpstr>Sweden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Oei</dc:creator>
  <cp:lastModifiedBy>Victor Oei</cp:lastModifiedBy>
  <dcterms:created xsi:type="dcterms:W3CDTF">2022-07-15T11:03:10Z</dcterms:created>
  <dcterms:modified xsi:type="dcterms:W3CDTF">2022-08-03T11:10:40Z</dcterms:modified>
</cp:coreProperties>
</file>