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rusk\Dropbox\MCGILL WORK\Lab protocols\MIPs\"/>
    </mc:Choice>
  </mc:AlternateContent>
  <xr:revisionPtr revIDLastSave="0" documentId="13_ncr:1_{A75EF4D7-2EBB-465E-BA52-6E706D5330CF}" xr6:coauthVersionLast="44" xr6:coauthVersionMax="44" xr10:uidLastSave="{00000000-0000-0000-0000-000000000000}"/>
  <bookViews>
    <workbookView xWindow="-110" yWindow="-110" windowWidth="19420" windowHeight="10560" xr2:uid="{00000000-000D-0000-FFFF-FFFF00000000}"/>
  </bookViews>
  <sheets>
    <sheet name="MIP TEST" sheetId="5" r:id="rId1"/>
    <sheet name="Sheet1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5" l="1"/>
  <c r="B33" i="5"/>
  <c r="C28" i="5"/>
  <c r="B24" i="5"/>
  <c r="B34" i="5" s="1"/>
  <c r="C35" i="5"/>
  <c r="C42" i="5"/>
  <c r="C44" i="5"/>
  <c r="C46" i="5"/>
  <c r="C45" i="5"/>
  <c r="C38" i="5"/>
  <c r="C39" i="5"/>
  <c r="B25" i="5"/>
  <c r="B26" i="5"/>
  <c r="B27" i="5"/>
  <c r="D7" i="5"/>
  <c r="D8" i="5" s="1"/>
  <c r="D12" i="5" s="1"/>
  <c r="E7" i="5"/>
  <c r="E8" i="5" s="1"/>
  <c r="E12" i="5" s="1"/>
  <c r="F7" i="5"/>
  <c r="F8" i="5" s="1"/>
  <c r="F12" i="5" s="1"/>
  <c r="G7" i="5"/>
  <c r="G8" i="5" s="1"/>
  <c r="G12" i="5" s="1"/>
  <c r="G13" i="5"/>
  <c r="G14" i="5"/>
  <c r="D13" i="5"/>
  <c r="E13" i="5"/>
  <c r="F13" i="5"/>
  <c r="D14" i="5"/>
  <c r="E14" i="5"/>
  <c r="F14" i="5"/>
  <c r="C7" i="5"/>
  <c r="C8" i="5" s="1"/>
  <c r="C12" i="5" s="1"/>
  <c r="C13" i="5"/>
  <c r="C14" i="5"/>
  <c r="D109" i="5"/>
  <c r="C109" i="5"/>
  <c r="C77" i="5"/>
  <c r="D77" i="5" s="1"/>
  <c r="D76" i="5"/>
  <c r="D108" i="5"/>
  <c r="C108" i="5"/>
  <c r="C84" i="5"/>
  <c r="C81" i="5" s="1"/>
  <c r="C79" i="5"/>
  <c r="D79" i="5" s="1"/>
  <c r="C78" i="5"/>
  <c r="D78" i="5" s="1"/>
  <c r="C66" i="5"/>
  <c r="D65" i="5"/>
  <c r="D64" i="5"/>
  <c r="D63" i="5"/>
  <c r="D62" i="5"/>
  <c r="D61" i="5"/>
  <c r="B47" i="5"/>
  <c r="C47" i="5" s="1"/>
  <c r="C41" i="5"/>
  <c r="C48" i="5" l="1"/>
  <c r="C15" i="5"/>
  <c r="G15" i="5"/>
  <c r="F15" i="5"/>
  <c r="E15" i="5"/>
  <c r="C80" i="5"/>
  <c r="D80" i="5" s="1"/>
  <c r="D81" i="5" s="1"/>
  <c r="D15" i="5"/>
  <c r="D66" i="5"/>
</calcChain>
</file>

<file path=xl/sharedStrings.xml><?xml version="1.0" encoding="utf-8"?>
<sst xmlns="http://schemas.openxmlformats.org/spreadsheetml/2006/main" count="148" uniqueCount="113">
  <si>
    <t># MIP = 2931</t>
  </si>
  <si>
    <t>PD_Good_Part1</t>
  </si>
  <si>
    <t>PD_Good_Part2</t>
  </si>
  <si>
    <t>PD_Good_Part3</t>
  </si>
  <si>
    <t>PD_Good_Part4</t>
  </si>
  <si>
    <t>PD_Poor</t>
  </si>
  <si>
    <t>Vol ul of each probe (100uM)</t>
  </si>
  <si>
    <t>concentration uM each Mip in pool</t>
  </si>
  <si>
    <t xml:space="preserve">picomoles/uL </t>
  </si>
  <si>
    <t>PHOSPHORYLATION of MIPS:</t>
  </si>
  <si>
    <t xml:space="preserve">vol uL MIP Pool: vol pool to put in Phosphorylation reaction </t>
  </si>
  <si>
    <t>T4 Ligase Buffer (10X) (#B0202S biolabs)</t>
  </si>
  <si>
    <t>T4 PNK (#M0201S biolabs)</t>
  </si>
  <si>
    <t>water</t>
  </si>
  <si>
    <t>Thermocycler:</t>
  </si>
  <si>
    <t>37C_45min</t>
  </si>
  <si>
    <t>65C_20min</t>
  </si>
  <si>
    <t>SERIAL DILUTIONS: 1/500</t>
  </si>
  <si>
    <t>Good performers</t>
  </si>
  <si>
    <t>1X</t>
  </si>
  <si>
    <t>All 1X</t>
  </si>
  <si>
    <t>1/10</t>
  </si>
  <si>
    <t>H2O</t>
  </si>
  <si>
    <t>Poor performers</t>
  </si>
  <si>
    <t>100X</t>
  </si>
  <si>
    <t>POOR Performers:Good (0.02uM:0.0002uM final)</t>
  </si>
  <si>
    <t>Good 1X and Poor 100X</t>
  </si>
  <si>
    <t xml:space="preserve">POOR PERFORMERS @0.1 (Phosphorylated) </t>
  </si>
  <si>
    <t>All 1X @0.01picomoles/uL</t>
  </si>
  <si>
    <t>Vol fin</t>
  </si>
  <si>
    <t>MIP CAPTURE REACTION:</t>
  </si>
  <si>
    <t># MIP/CAPTURE:</t>
  </si>
  <si>
    <t>number of reactions:</t>
  </si>
  <si>
    <t>X1</t>
  </si>
  <si>
    <t>Ampligase 10X Buffer</t>
  </si>
  <si>
    <t>MIP Probes 1</t>
  </si>
  <si>
    <t>dNTPs 0.1mM each</t>
  </si>
  <si>
    <t>Hemo Kleen Taq</t>
  </si>
  <si>
    <t>Ampligase (100 units/ul)</t>
  </si>
  <si>
    <t>Total</t>
  </si>
  <si>
    <t>add DNA  (10uL)</t>
  </si>
  <si>
    <t>Vol final de Rx Capture:</t>
  </si>
  <si>
    <t>25uL</t>
  </si>
  <si>
    <t>95C 10min (lid: tracking 10C)</t>
  </si>
  <si>
    <t>60C 1-2 days (~24-48 hours)</t>
  </si>
  <si>
    <t>24H overnight</t>
  </si>
  <si>
    <t>cool plates on ice when taking them out of thermocycler</t>
  </si>
  <si>
    <t>(je peux congeler après ce step)</t>
  </si>
  <si>
    <t>EXO TREATMENT:</t>
  </si>
  <si>
    <t xml:space="preserve">Exo I </t>
  </si>
  <si>
    <t>Exo III</t>
  </si>
  <si>
    <t>Ampligase buffer 10X</t>
  </si>
  <si>
    <t>Add 2 ul Exo Mix to each MIP Capture reaction</t>
  </si>
  <si>
    <t>Vol final de Rx Exo:</t>
  </si>
  <si>
    <t>27uL</t>
  </si>
  <si>
    <t>37C 45min</t>
  </si>
  <si>
    <t>95C 2min to inactivate the exo</t>
  </si>
  <si>
    <t>MIP REAL TIME PCR:</t>
  </si>
  <si>
    <t>2X iProof</t>
  </si>
  <si>
    <t>F primer (100uM)</t>
  </si>
  <si>
    <r>
      <t xml:space="preserve">Sybr Green invitrogen </t>
    </r>
    <r>
      <rPr>
        <sz val="11"/>
        <color indexed="10"/>
        <rFont val="Calibri"/>
        <family val="2"/>
      </rPr>
      <t>100X (0.5X final)</t>
    </r>
  </si>
  <si>
    <t>Add:</t>
  </si>
  <si>
    <t>Barcoded R primer (10uM)*</t>
  </si>
  <si>
    <t>MIP capture reaction</t>
  </si>
  <si>
    <t>uL</t>
  </si>
  <si>
    <t>Thermocycler Real Time PCR (QUANT STUDIO 7):</t>
  </si>
  <si>
    <t>98C 30s</t>
  </si>
  <si>
    <t>98C 10s</t>
  </si>
  <si>
    <t>60C 30s</t>
  </si>
  <si>
    <t>72C 30s</t>
  </si>
  <si>
    <t>72C 2min</t>
  </si>
  <si>
    <t>4C forever</t>
  </si>
  <si>
    <t>5uL of each</t>
  </si>
  <si>
    <t>Pool 5 µl from each sample together. I pool first in one column with multichannel, and then pool the 8 wells in a 1.5mL tube</t>
  </si>
  <si>
    <t>POOL Q-PCR Pdt</t>
  </si>
  <si>
    <t>0.9V</t>
  </si>
  <si>
    <t>1.8V</t>
  </si>
  <si>
    <t>Volume de billes a ajouter</t>
  </si>
  <si>
    <t>Place the tube on the magnet and incubate 2 min (until the supernatant is clear)</t>
  </si>
  <si>
    <t>Wash with 200ul of etoh 70% , wait 30sec and remove the ETOH. X2</t>
  </si>
  <si>
    <t>replace the tube on the magnet, incubate 1min, and transert the eluant in a new tube</t>
  </si>
  <si>
    <t>PD MIPs protocol</t>
  </si>
  <si>
    <t>Number of MIPs</t>
  </si>
  <si>
    <t>MIP pools</t>
  </si>
  <si>
    <t>final volume of pool</t>
  </si>
  <si>
    <t>final volume</t>
  </si>
  <si>
    <t>The phosphorylated pools can be stored at 4 degrees for 3 weeks. Do not freeze.</t>
  </si>
  <si>
    <t>vol uL MIP Pool</t>
  </si>
  <si>
    <t>Poor Performers</t>
  </si>
  <si>
    <t>MIP pool</t>
  </si>
  <si>
    <t>1:10 dilution (5uL in 50uL final H2O)</t>
  </si>
  <si>
    <t>Pool 1 @0.1 (Phosphorylated)</t>
  </si>
  <si>
    <t>Pool 2 @0.1 (Phosphorylated)</t>
  </si>
  <si>
    <t>Pool 3 @0.1 (Phosphorylated)</t>
  </si>
  <si>
    <t>Pool 4 @0.1 (Phosphorylated)</t>
  </si>
  <si>
    <t>Final volume, diluted to 1/10</t>
  </si>
  <si>
    <t>final volume:</t>
  </si>
  <si>
    <t>22 cycles</t>
  </si>
  <si>
    <t>Gel analysis and AMPure beads purification</t>
  </si>
  <si>
    <t>2.5% agarose gel:</t>
  </si>
  <si>
    <t>Check on a gel that you have bands; usually there will be two bands. The correct one is around 280 bp; the other we will clean up with beads.</t>
  </si>
  <si>
    <t>Pool your library:</t>
  </si>
  <si>
    <t>Reserve 5 uL of the not-purified pool to compare on a gel later.</t>
  </si>
  <si>
    <t>AMPure beads cleanup:</t>
  </si>
  <si>
    <t>add 1.8 V or 0.9 V of the AMPure beads per 1 V of library</t>
  </si>
  <si>
    <t>Mix by pipette mixing 10 times and incubate for 5 min at RT</t>
  </si>
  <si>
    <t>let dry for 2 min</t>
  </si>
  <si>
    <t>Remove from the magnet and add 45ul of elution buffer and pipette mix 10 times  </t>
  </si>
  <si>
    <t>remove the supernatant and save in a clean tube.</t>
  </si>
  <si>
    <t>Put 5 uL of the not-purified library, 5 uL of the supernatant, and 5 uL of the purified library on a gel</t>
  </si>
  <si>
    <t>With 10 uL of Quick Load 2-log DNA Ladder (0.1-10Kb) NEB N0469S</t>
  </si>
  <si>
    <t>The purified library should have one band at 280 bp</t>
  </si>
  <si>
    <t>2.5% agarose 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</si>
</sst>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[$$-1009]#,##0.00"/>
  </numFmts>
  <fonts count="3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36"/>
      <name val="Calibri"/>
      <family val="2"/>
    </font>
    <font>
      <b/>
      <sz val="11"/>
      <color indexed="36"/>
      <name val="Calibri"/>
      <family val="2"/>
    </font>
    <font>
      <sz val="11"/>
      <color indexed="10"/>
      <name val="Calibri"/>
      <family val="2"/>
    </font>
    <font>
      <b/>
      <sz val="14"/>
      <color indexed="8"/>
      <name val="Calibri"/>
      <family val="2"/>
    </font>
    <font>
      <b/>
      <sz val="16"/>
      <color indexed="8"/>
      <name val="Calibri"/>
      <family val="2"/>
    </font>
    <font>
      <b/>
      <sz val="11"/>
      <color indexed="10"/>
      <name val="Calibri"/>
      <family val="2"/>
    </font>
    <font>
      <sz val="9"/>
      <color indexed="8"/>
      <name val="Calibri"/>
      <family val="2"/>
    </font>
    <font>
      <b/>
      <sz val="12"/>
      <color indexed="8"/>
      <name val="Calibri"/>
      <family val="2"/>
    </font>
    <font>
      <b/>
      <sz val="20"/>
      <color indexed="8"/>
      <name val="Calibri"/>
      <family val="2"/>
    </font>
    <font>
      <b/>
      <sz val="26"/>
      <color indexed="8"/>
      <name val="Calibri"/>
      <family val="2"/>
    </font>
    <font>
      <b/>
      <sz val="22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8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7" fontId="17" fillId="0" borderId="0"/>
    <xf numFmtId="0" fontId="18" fillId="0" borderId="0"/>
    <xf numFmtId="167" fontId="17" fillId="0" borderId="0"/>
  </cellStyleXfs>
  <cellXfs count="15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1" fontId="3" fillId="0" borderId="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4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0" fillId="0" borderId="0" xfId="0" applyAlignment="1">
      <alignment vertical="center"/>
    </xf>
    <xf numFmtId="0" fontId="0" fillId="0" borderId="0" xfId="0" applyNumberFormat="1" applyBorder="1" applyAlignment="1">
      <alignment horizontal="right"/>
    </xf>
    <xf numFmtId="0" fontId="2" fillId="0" borderId="0" xfId="0" applyFont="1" applyAlignment="1">
      <alignment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center"/>
    </xf>
    <xf numFmtId="0" fontId="7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9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0" fontId="0" fillId="0" borderId="1" xfId="0" applyFont="1" applyBorder="1" applyAlignment="1">
      <alignment vertical="center"/>
    </xf>
    <xf numFmtId="0" fontId="0" fillId="0" borderId="1" xfId="0" applyBorder="1"/>
    <xf numFmtId="0" fontId="1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Fill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0" fontId="6" fillId="0" borderId="0" xfId="0" applyFont="1" applyFill="1" applyAlignment="1"/>
    <xf numFmtId="15" fontId="10" fillId="0" borderId="0" xfId="0" applyNumberFormat="1" applyFont="1" applyFill="1"/>
    <xf numFmtId="0" fontId="8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2" fillId="3" borderId="0" xfId="0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1" fontId="4" fillId="0" borderId="0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0" xfId="0" applyNumberFormat="1" applyFont="1" applyBorder="1" applyAlignment="1">
      <alignment horizontal="right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4" fillId="0" borderId="0" xfId="0" applyFont="1"/>
    <xf numFmtId="1" fontId="4" fillId="4" borderId="0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2" fontId="19" fillId="0" borderId="0" xfId="0" applyNumberFormat="1" applyFont="1" applyBorder="1" applyAlignment="1">
      <alignment horizontal="right"/>
    </xf>
    <xf numFmtId="0" fontId="19" fillId="0" borderId="2" xfId="0" applyFont="1" applyBorder="1" applyAlignment="1">
      <alignment horizontal="right"/>
    </xf>
    <xf numFmtId="0" fontId="19" fillId="0" borderId="3" xfId="0" applyFont="1" applyBorder="1" applyAlignment="1">
      <alignment horizontal="right"/>
    </xf>
    <xf numFmtId="0" fontId="19" fillId="0" borderId="4" xfId="0" applyFont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2" fillId="0" borderId="0" xfId="0" applyFont="1" applyAlignment="1">
      <alignment horizontal="center"/>
    </xf>
    <xf numFmtId="0" fontId="23" fillId="0" borderId="0" xfId="0" applyFont="1"/>
    <xf numFmtId="2" fontId="23" fillId="0" borderId="1" xfId="0" applyNumberFormat="1" applyFont="1" applyBorder="1" applyAlignment="1">
      <alignment horizontal="right"/>
    </xf>
    <xf numFmtId="0" fontId="23" fillId="0" borderId="0" xfId="0" applyNumberFormat="1" applyFont="1" applyAlignment="1">
      <alignment horizontal="right"/>
    </xf>
    <xf numFmtId="0" fontId="0" fillId="0" borderId="0" xfId="0" applyBorder="1" applyAlignment="1">
      <alignment horizontal="center"/>
    </xf>
    <xf numFmtId="0" fontId="24" fillId="5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2" fontId="0" fillId="0" borderId="0" xfId="0" applyNumberFormat="1" applyFill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/>
    </xf>
    <xf numFmtId="167" fontId="25" fillId="0" borderId="0" xfId="3" applyFont="1" applyFill="1" applyBorder="1"/>
    <xf numFmtId="0" fontId="18" fillId="0" borderId="0" xfId="2" applyFill="1" applyBorder="1" applyAlignment="1" applyProtection="1">
      <alignment horizontal="center" wrapText="1"/>
      <protection locked="0"/>
    </xf>
    <xf numFmtId="167" fontId="19" fillId="0" borderId="0" xfId="3" applyFont="1" applyFill="1" applyBorder="1"/>
    <xf numFmtId="0" fontId="17" fillId="0" borderId="0" xfId="2" applyFont="1" applyFill="1" applyBorder="1" applyProtection="1">
      <protection locked="0"/>
    </xf>
    <xf numFmtId="1" fontId="0" fillId="0" borderId="0" xfId="0" applyNumberFormat="1"/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7" fillId="0" borderId="0" xfId="0" applyFont="1" applyBorder="1"/>
    <xf numFmtId="0" fontId="16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6" fillId="0" borderId="5" xfId="0" applyFont="1" applyBorder="1"/>
    <xf numFmtId="11" fontId="2" fillId="3" borderId="6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0" fontId="20" fillId="0" borderId="0" xfId="0" applyFont="1"/>
    <xf numFmtId="165" fontId="3" fillId="0" borderId="0" xfId="0" applyNumberFormat="1" applyFont="1" applyBorder="1" applyAlignment="1">
      <alignment horizontal="center"/>
    </xf>
    <xf numFmtId="1" fontId="26" fillId="0" borderId="6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right"/>
    </xf>
    <xf numFmtId="0" fontId="19" fillId="0" borderId="0" xfId="0" applyFont="1" applyBorder="1" applyAlignment="1">
      <alignment horizontal="right"/>
    </xf>
    <xf numFmtId="0" fontId="3" fillId="2" borderId="0" xfId="0" applyNumberFormat="1" applyFont="1" applyFill="1" applyBorder="1" applyAlignment="1">
      <alignment horizontal="center"/>
    </xf>
    <xf numFmtId="16" fontId="2" fillId="10" borderId="6" xfId="0" quotePrefix="1" applyNumberFormat="1" applyFont="1" applyFill="1" applyBorder="1" applyAlignment="1">
      <alignment horizontal="center"/>
    </xf>
    <xf numFmtId="0" fontId="21" fillId="6" borderId="0" xfId="0" applyFont="1" applyFill="1" applyAlignment="1">
      <alignment horizontal="right"/>
    </xf>
    <xf numFmtId="16" fontId="2" fillId="10" borderId="0" xfId="0" quotePrefix="1" applyNumberFormat="1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2" fillId="9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2" fontId="27" fillId="3" borderId="0" xfId="0" applyNumberFormat="1" applyFont="1" applyFill="1" applyBorder="1" applyAlignment="1">
      <alignment horizontal="center"/>
    </xf>
    <xf numFmtId="0" fontId="11" fillId="0" borderId="0" xfId="0" applyFont="1" applyFill="1" applyBorder="1"/>
    <xf numFmtId="0" fontId="28" fillId="0" borderId="0" xfId="0" applyFont="1" applyFill="1" applyBorder="1"/>
    <xf numFmtId="0" fontId="0" fillId="0" borderId="0" xfId="0" applyFill="1" applyBorder="1" applyAlignment="1">
      <alignment horizontal="center"/>
    </xf>
    <xf numFmtId="0" fontId="15" fillId="0" borderId="0" xfId="1" applyNumberFormat="1" applyFont="1" applyFill="1" applyBorder="1" applyAlignment="1" applyProtection="1">
      <alignment horizontal="left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1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9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center"/>
    </xf>
    <xf numFmtId="16" fontId="32" fillId="0" borderId="6" xfId="0" quotePrefix="1" applyNumberFormat="1" applyFont="1" applyFill="1" applyBorder="1" applyAlignment="1">
      <alignment horizontal="center"/>
    </xf>
    <xf numFmtId="0" fontId="32" fillId="0" borderId="0" xfId="0" applyFont="1" applyFill="1" applyAlignment="1">
      <alignment horizontal="right"/>
    </xf>
    <xf numFmtId="0" fontId="33" fillId="0" borderId="0" xfId="0" applyNumberFormat="1" applyFont="1" applyFill="1" applyBorder="1" applyAlignment="1">
      <alignment horizontal="center"/>
    </xf>
    <xf numFmtId="1" fontId="34" fillId="0" borderId="6" xfId="0" applyNumberFormat="1" applyFont="1" applyFill="1" applyBorder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1" fillId="0" borderId="0" xfId="0" applyFont="1" applyFill="1" applyBorder="1" applyAlignment="1">
      <alignment horizontal="center"/>
    </xf>
    <xf numFmtId="0" fontId="33" fillId="0" borderId="0" xfId="0" applyNumberFormat="1" applyFont="1" applyFill="1" applyAlignment="1">
      <alignment horizontal="right"/>
    </xf>
    <xf numFmtId="0" fontId="31" fillId="0" borderId="0" xfId="0" applyFont="1" applyFill="1"/>
    <xf numFmtId="0" fontId="33" fillId="0" borderId="0" xfId="0" applyNumberFormat="1" applyFont="1" applyFill="1" applyAlignment="1">
      <alignment horizontal="center"/>
    </xf>
    <xf numFmtId="2" fontId="33" fillId="0" borderId="0" xfId="0" applyNumberFormat="1" applyFont="1" applyFill="1" applyBorder="1" applyAlignment="1">
      <alignment horizontal="center"/>
    </xf>
    <xf numFmtId="16" fontId="32" fillId="0" borderId="0" xfId="0" quotePrefix="1" applyNumberFormat="1" applyFont="1" applyFill="1" applyBorder="1" applyAlignment="1">
      <alignment horizontal="right"/>
    </xf>
    <xf numFmtId="165" fontId="33" fillId="0" borderId="0" xfId="0" applyNumberFormat="1" applyFont="1" applyFill="1" applyBorder="1" applyAlignment="1">
      <alignment horizontal="center"/>
    </xf>
    <xf numFmtId="11" fontId="32" fillId="0" borderId="6" xfId="0" applyNumberFormat="1" applyFont="1" applyFill="1" applyBorder="1" applyAlignment="1">
      <alignment horizontal="center"/>
    </xf>
    <xf numFmtId="0" fontId="32" fillId="0" borderId="5" xfId="0" applyFont="1" applyFill="1" applyBorder="1"/>
  </cellXfs>
  <cellStyles count="4">
    <cellStyle name="Normal" xfId="0" builtinId="0"/>
    <cellStyle name="Normal 11" xfId="1" xr:uid="{00000000-0005-0000-0000-000001000000}"/>
    <cellStyle name="Normal 6" xfId="2" xr:uid="{00000000-0005-0000-0000-000002000000}"/>
    <cellStyle name="Normal 8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9"/>
  <sheetViews>
    <sheetView tabSelected="1" topLeftCell="A52" zoomScale="85" zoomScaleNormal="85" workbookViewId="0">
      <selection activeCell="D33" sqref="D33:D34"/>
    </sheetView>
  </sheetViews>
  <sheetFormatPr defaultColWidth="11.453125" defaultRowHeight="14.5" x14ac:dyDescent="0.35"/>
  <cols>
    <col min="1" max="1" width="62.81640625" style="12" customWidth="1"/>
    <col min="2" max="2" width="42.54296875" style="12" customWidth="1"/>
    <col min="3" max="3" width="27" style="12" customWidth="1"/>
    <col min="4" max="4" width="31" style="12" customWidth="1"/>
    <col min="5" max="5" width="29.453125" style="12" customWidth="1"/>
    <col min="6" max="6" width="22.1796875" style="12" bestFit="1" customWidth="1"/>
    <col min="7" max="7" width="20.26953125" style="12" bestFit="1" customWidth="1"/>
    <col min="8" max="8" width="15.54296875" style="12" bestFit="1" customWidth="1"/>
    <col min="9" max="9" width="11.1796875" style="12" customWidth="1"/>
    <col min="10" max="11" width="15.7265625" style="12" bestFit="1" customWidth="1"/>
    <col min="12" max="12" width="11" style="12" bestFit="1" customWidth="1"/>
    <col min="13" max="13" width="10.1796875" style="12" bestFit="1" customWidth="1"/>
    <col min="14" max="14" width="4.26953125" style="12" customWidth="1"/>
    <col min="15" max="16" width="5" style="12" customWidth="1"/>
    <col min="17" max="18" width="4.7265625" style="12" bestFit="1" customWidth="1"/>
    <col min="19" max="16384" width="11.453125" style="12"/>
  </cols>
  <sheetData>
    <row r="1" spans="1:14" customFormat="1" ht="33.5" x14ac:dyDescent="0.75">
      <c r="A1" s="58" t="s">
        <v>81</v>
      </c>
      <c r="B1" s="120"/>
      <c r="C1" s="57" t="s">
        <v>0</v>
      </c>
      <c r="F1" s="57"/>
      <c r="M1" s="9"/>
      <c r="N1" s="8"/>
    </row>
    <row r="2" spans="1:14" customFormat="1" x14ac:dyDescent="0.35">
      <c r="A2" s="1"/>
      <c r="C2" s="1"/>
      <c r="M2" s="9"/>
      <c r="N2" s="8"/>
    </row>
    <row r="3" spans="1:14" customFormat="1" ht="18.75" customHeight="1" x14ac:dyDescent="0.5">
      <c r="A3" s="20"/>
      <c r="C3" s="43">
        <v>1</v>
      </c>
      <c r="D3" s="90">
        <v>2</v>
      </c>
      <c r="E3" s="89">
        <v>3</v>
      </c>
      <c r="F3" s="91">
        <v>4</v>
      </c>
      <c r="G3" s="83">
        <v>5</v>
      </c>
      <c r="M3" s="10"/>
      <c r="N3" s="8"/>
    </row>
    <row r="4" spans="1:14" customFormat="1" ht="26" x14ac:dyDescent="0.6">
      <c r="A4" s="56" t="s">
        <v>83</v>
      </c>
      <c r="C4" s="75" t="s">
        <v>1</v>
      </c>
      <c r="D4" s="75" t="s">
        <v>2</v>
      </c>
      <c r="E4" s="75" t="s">
        <v>3</v>
      </c>
      <c r="F4" s="75" t="s">
        <v>4</v>
      </c>
      <c r="G4" s="75" t="s">
        <v>5</v>
      </c>
    </row>
    <row r="5" spans="1:14" customFormat="1" x14ac:dyDescent="0.35">
      <c r="A5" s="2" t="s">
        <v>82</v>
      </c>
      <c r="B5" s="88"/>
      <c r="C5" s="63">
        <v>768</v>
      </c>
      <c r="D5" s="63">
        <v>768</v>
      </c>
      <c r="E5" s="63">
        <v>768</v>
      </c>
      <c r="F5" s="63">
        <v>627</v>
      </c>
      <c r="G5" s="63">
        <v>108</v>
      </c>
    </row>
    <row r="6" spans="1:14" customFormat="1" x14ac:dyDescent="0.35">
      <c r="A6" s="2" t="s">
        <v>6</v>
      </c>
      <c r="C6" s="41">
        <v>5</v>
      </c>
      <c r="D6" s="41">
        <v>5</v>
      </c>
      <c r="E6" s="41">
        <v>5</v>
      </c>
      <c r="F6" s="41">
        <v>5</v>
      </c>
      <c r="G6" s="41">
        <v>5</v>
      </c>
    </row>
    <row r="7" spans="1:14" customFormat="1" x14ac:dyDescent="0.35">
      <c r="A7" s="2" t="s">
        <v>84</v>
      </c>
      <c r="C7" s="16">
        <f>C5*C6</f>
        <v>3840</v>
      </c>
      <c r="D7" s="16">
        <f>D5*D6</f>
        <v>3840</v>
      </c>
      <c r="E7" s="16">
        <f>E5*E6</f>
        <v>3840</v>
      </c>
      <c r="F7" s="16">
        <f>F5*F6</f>
        <v>3135</v>
      </c>
      <c r="G7" s="16">
        <f>G5*G6</f>
        <v>540</v>
      </c>
    </row>
    <row r="8" spans="1:14" customFormat="1" x14ac:dyDescent="0.35">
      <c r="A8" s="2" t="s">
        <v>7</v>
      </c>
      <c r="B8" s="19" t="s">
        <v>8</v>
      </c>
      <c r="C8" s="97">
        <f>(C6*100)/C7</f>
        <v>0.13020833333333334</v>
      </c>
      <c r="D8" s="97">
        <f>(D6*100)/D7</f>
        <v>0.13020833333333334</v>
      </c>
      <c r="E8" s="97">
        <f>(E6*100)/E7</f>
        <v>0.13020833333333334</v>
      </c>
      <c r="F8" s="97">
        <f>(F6*100)/F7</f>
        <v>0.15948963317384371</v>
      </c>
      <c r="G8" s="97">
        <f>(G6*100)/G7</f>
        <v>0.92592592592592593</v>
      </c>
    </row>
    <row r="9" spans="1:14" customFormat="1" x14ac:dyDescent="0.35">
      <c r="C9" s="16"/>
      <c r="D9" s="16"/>
      <c r="E9" s="16"/>
      <c r="F9" s="16"/>
      <c r="G9" s="16"/>
    </row>
    <row r="10" spans="1:14" customFormat="1" ht="26" x14ac:dyDescent="0.6">
      <c r="A10" s="56" t="s">
        <v>9</v>
      </c>
      <c r="B10" s="19" t="s">
        <v>8</v>
      </c>
    </row>
    <row r="11" spans="1:14" customFormat="1" x14ac:dyDescent="0.35">
      <c r="A11" s="2"/>
      <c r="B11" s="103">
        <v>0.1</v>
      </c>
    </row>
    <row r="12" spans="1:14" customFormat="1" x14ac:dyDescent="0.35">
      <c r="A12" s="25" t="s">
        <v>10</v>
      </c>
      <c r="C12" s="111">
        <f>$B$11*C16/C8</f>
        <v>38.4</v>
      </c>
      <c r="D12" s="111">
        <f>$B$11*D16/D8</f>
        <v>38.4</v>
      </c>
      <c r="E12" s="111">
        <f>$B$11*E16/E8</f>
        <v>38.4</v>
      </c>
      <c r="F12" s="111">
        <f>$B$11*F16/F8</f>
        <v>31.349999999999998</v>
      </c>
      <c r="G12" s="111">
        <f>$B$11*G16/G8</f>
        <v>5.4</v>
      </c>
    </row>
    <row r="13" spans="1:14" customFormat="1" x14ac:dyDescent="0.35">
      <c r="A13" s="2" t="s">
        <v>11</v>
      </c>
      <c r="C13" s="22">
        <f>C16/10</f>
        <v>5</v>
      </c>
      <c r="D13" s="22">
        <f>D16/10</f>
        <v>5</v>
      </c>
      <c r="E13" s="22">
        <f>E16/10</f>
        <v>5</v>
      </c>
      <c r="F13" s="22">
        <f>F16/10</f>
        <v>5</v>
      </c>
      <c r="G13" s="22">
        <f>G16/10</f>
        <v>5</v>
      </c>
    </row>
    <row r="14" spans="1:14" customFormat="1" x14ac:dyDescent="0.35">
      <c r="A14" s="2" t="s">
        <v>12</v>
      </c>
      <c r="C14" s="22">
        <f>7*C16/100</f>
        <v>3.5</v>
      </c>
      <c r="D14" s="22">
        <f>7*D16/100</f>
        <v>3.5</v>
      </c>
      <c r="E14" s="22">
        <f>7*E16/100</f>
        <v>3.5</v>
      </c>
      <c r="F14" s="22">
        <f>7*F16/100</f>
        <v>3.5</v>
      </c>
      <c r="G14" s="22">
        <f>7*G16/100</f>
        <v>3.5</v>
      </c>
    </row>
    <row r="15" spans="1:14" customFormat="1" x14ac:dyDescent="0.35">
      <c r="A15" s="76" t="s">
        <v>13</v>
      </c>
      <c r="B15" s="29"/>
      <c r="C15" s="23">
        <f>C16-(C12+C13+C14)</f>
        <v>3.1000000000000014</v>
      </c>
      <c r="D15" s="23">
        <f>D16-(D12+D13+D14)</f>
        <v>3.1000000000000014</v>
      </c>
      <c r="E15" s="23">
        <f>E16-(E12+E13+E14)</f>
        <v>3.1000000000000014</v>
      </c>
      <c r="F15" s="23">
        <f>F16-(F12+F13+F14)</f>
        <v>10.150000000000006</v>
      </c>
      <c r="G15" s="23">
        <f>G16-(G12+G13+G14)</f>
        <v>36.1</v>
      </c>
    </row>
    <row r="16" spans="1:14" customFormat="1" x14ac:dyDescent="0.35">
      <c r="A16" s="52" t="s">
        <v>85</v>
      </c>
      <c r="C16" s="21">
        <v>50</v>
      </c>
      <c r="D16" s="21">
        <v>50</v>
      </c>
      <c r="E16" s="21">
        <v>50</v>
      </c>
      <c r="F16" s="21">
        <v>50</v>
      </c>
      <c r="G16" s="21">
        <v>50</v>
      </c>
    </row>
    <row r="17" spans="1:8" customFormat="1" x14ac:dyDescent="0.35">
      <c r="B17" s="18"/>
      <c r="C17" s="33"/>
    </row>
    <row r="18" spans="1:8" customFormat="1" x14ac:dyDescent="0.35">
      <c r="A18" s="38" t="s">
        <v>14</v>
      </c>
      <c r="B18" s="37" t="s">
        <v>15</v>
      </c>
      <c r="C18" s="62" t="s">
        <v>86</v>
      </c>
      <c r="E18" s="62"/>
    </row>
    <row r="19" spans="1:8" customFormat="1" x14ac:dyDescent="0.35">
      <c r="B19" s="37" t="s">
        <v>16</v>
      </c>
      <c r="C19" s="62"/>
    </row>
    <row r="20" spans="1:8" customFormat="1" x14ac:dyDescent="0.35">
      <c r="C20" s="24"/>
    </row>
    <row r="21" spans="1:8" customFormat="1" ht="26" x14ac:dyDescent="0.6">
      <c r="A21" s="56" t="s">
        <v>17</v>
      </c>
      <c r="B21" s="93" t="s">
        <v>18</v>
      </c>
      <c r="C21" s="24"/>
    </row>
    <row r="22" spans="1:8" customFormat="1" ht="26" x14ac:dyDescent="0.6">
      <c r="A22" s="56"/>
      <c r="B22" s="93" t="s">
        <v>19</v>
      </c>
      <c r="C22" s="75" t="s">
        <v>20</v>
      </c>
    </row>
    <row r="23" spans="1:8" customFormat="1" x14ac:dyDescent="0.35">
      <c r="A23" s="102" t="s">
        <v>90</v>
      </c>
      <c r="B23" s="19" t="s">
        <v>8</v>
      </c>
      <c r="C23" s="104" t="s">
        <v>21</v>
      </c>
    </row>
    <row r="24" spans="1:8" customFormat="1" ht="15.5" x14ac:dyDescent="0.35">
      <c r="A24" s="107" t="s">
        <v>91</v>
      </c>
      <c r="B24" s="103">
        <f>$B$11*C24/$C$29</f>
        <v>0.01</v>
      </c>
      <c r="C24" s="100">
        <v>5</v>
      </c>
    </row>
    <row r="25" spans="1:8" customFormat="1" ht="15.5" x14ac:dyDescent="0.35">
      <c r="A25" s="108" t="s">
        <v>92</v>
      </c>
      <c r="B25" s="103">
        <f>$B$11*C25/$C$29</f>
        <v>0.01</v>
      </c>
      <c r="C25" s="100">
        <v>5</v>
      </c>
    </row>
    <row r="26" spans="1:8" customFormat="1" ht="15.5" x14ac:dyDescent="0.35">
      <c r="A26" s="109" t="s">
        <v>93</v>
      </c>
      <c r="B26" s="103">
        <f>$B$11*C26/$C$29</f>
        <v>0.01</v>
      </c>
      <c r="C26" s="100">
        <v>5</v>
      </c>
    </row>
    <row r="27" spans="1:8" customFormat="1" ht="15.5" x14ac:dyDescent="0.35">
      <c r="A27" s="110" t="s">
        <v>94</v>
      </c>
      <c r="B27" s="103">
        <f>$B$11*C27/$C$29</f>
        <v>0.01</v>
      </c>
      <c r="C27" s="100">
        <v>5</v>
      </c>
    </row>
    <row r="28" spans="1:8" customFormat="1" ht="15.5" x14ac:dyDescent="0.35">
      <c r="A28" s="53" t="s">
        <v>22</v>
      </c>
      <c r="B28" s="74"/>
      <c r="C28" s="100">
        <f>C29-C24-C25-C26-C27</f>
        <v>30</v>
      </c>
      <c r="H28" s="16"/>
    </row>
    <row r="29" spans="1:8" customFormat="1" x14ac:dyDescent="0.35">
      <c r="A29" s="101" t="s">
        <v>95</v>
      </c>
      <c r="C29" s="21">
        <v>50</v>
      </c>
      <c r="H29" s="16"/>
    </row>
    <row r="30" spans="1:8" customFormat="1" ht="23.5" x14ac:dyDescent="0.55000000000000004">
      <c r="A30" s="92"/>
      <c r="B30" s="93" t="s">
        <v>23</v>
      </c>
      <c r="C30" s="24"/>
      <c r="F30" s="59"/>
      <c r="G30" s="59"/>
      <c r="H30" s="59"/>
    </row>
    <row r="31" spans="1:8" customFormat="1" ht="23.5" x14ac:dyDescent="0.55000000000000004">
      <c r="B31" s="93" t="s">
        <v>24</v>
      </c>
      <c r="C31" s="94"/>
      <c r="D31" s="94"/>
      <c r="E31" s="34"/>
      <c r="F31" s="59"/>
      <c r="G31" s="59"/>
      <c r="H31" s="59"/>
    </row>
    <row r="32" spans="1:8" customFormat="1" ht="18.5" x14ac:dyDescent="0.45">
      <c r="A32" s="95" t="s">
        <v>25</v>
      </c>
      <c r="B32" s="19" t="s">
        <v>8</v>
      </c>
      <c r="C32" s="96" t="s">
        <v>26</v>
      </c>
      <c r="D32" s="94"/>
      <c r="E32" s="34"/>
      <c r="F32" s="59"/>
      <c r="G32" s="59"/>
      <c r="H32" s="59"/>
    </row>
    <row r="33" spans="1:12" customFormat="1" ht="15.5" x14ac:dyDescent="0.35">
      <c r="A33" s="105" t="s">
        <v>27</v>
      </c>
      <c r="B33" s="97">
        <f>B11*C33/C36</f>
        <v>0.02</v>
      </c>
      <c r="C33" s="100">
        <v>40</v>
      </c>
      <c r="D33" s="98"/>
      <c r="F33" s="59"/>
      <c r="G33" s="59"/>
      <c r="H33" s="59"/>
    </row>
    <row r="34" spans="1:12" customFormat="1" ht="15.5" x14ac:dyDescent="0.35">
      <c r="A34" s="106" t="s">
        <v>28</v>
      </c>
      <c r="B34" s="103">
        <f>$B$24*C34/$C$36</f>
        <v>2.0000000000000001E-4</v>
      </c>
      <c r="C34" s="100">
        <v>4</v>
      </c>
      <c r="D34" s="98"/>
      <c r="F34" s="59"/>
      <c r="G34" s="59"/>
      <c r="H34" s="59"/>
    </row>
    <row r="35" spans="1:12" customFormat="1" ht="15.5" x14ac:dyDescent="0.35">
      <c r="A35" s="53" t="s">
        <v>22</v>
      </c>
      <c r="B35" s="99"/>
      <c r="C35" s="100">
        <f>C36-C33-C34</f>
        <v>156</v>
      </c>
      <c r="D35" s="94"/>
      <c r="E35" s="34"/>
      <c r="F35" s="59"/>
      <c r="G35" s="59"/>
      <c r="H35" s="59"/>
    </row>
    <row r="36" spans="1:12" customFormat="1" x14ac:dyDescent="0.35">
      <c r="A36" s="101" t="s">
        <v>29</v>
      </c>
      <c r="B36" s="74"/>
      <c r="C36" s="21">
        <v>200</v>
      </c>
      <c r="D36" s="94"/>
      <c r="E36" s="34"/>
      <c r="F36" s="59"/>
      <c r="G36" s="59"/>
      <c r="H36" s="59"/>
    </row>
    <row r="37" spans="1:12" customFormat="1" x14ac:dyDescent="0.35">
      <c r="A37" s="101"/>
      <c r="B37" s="74"/>
      <c r="C37" s="21"/>
      <c r="D37" s="94"/>
      <c r="E37" s="34"/>
      <c r="F37" s="59"/>
      <c r="G37" s="59"/>
      <c r="H37" s="59"/>
    </row>
    <row r="38" spans="1:12" customFormat="1" ht="26" x14ac:dyDescent="0.6">
      <c r="A38" s="56" t="s">
        <v>30</v>
      </c>
      <c r="B38" s="60"/>
      <c r="C38" s="96" t="str">
        <f>C32</f>
        <v>Good 1X and Poor 100X</v>
      </c>
      <c r="E38" s="55"/>
      <c r="F38" s="59"/>
      <c r="G38" s="59"/>
      <c r="H38" s="16"/>
    </row>
    <row r="39" spans="1:12" customFormat="1" ht="26" x14ac:dyDescent="0.6">
      <c r="A39" s="56"/>
      <c r="B39" s="60" t="s">
        <v>31</v>
      </c>
      <c r="C39" s="63">
        <f>D5+E5+F5+C5</f>
        <v>2931</v>
      </c>
      <c r="E39" s="55"/>
      <c r="F39" s="59"/>
      <c r="G39" s="59"/>
    </row>
    <row r="40" spans="1:12" customFormat="1" x14ac:dyDescent="0.35">
      <c r="A40" t="s">
        <v>32</v>
      </c>
      <c r="B40" s="45">
        <v>105</v>
      </c>
      <c r="C40" s="12"/>
    </row>
    <row r="41" spans="1:12" customFormat="1" x14ac:dyDescent="0.35">
      <c r="A41" s="29"/>
      <c r="B41" s="46" t="s">
        <v>33</v>
      </c>
      <c r="C41" s="54" t="str">
        <f>CONCATENATE("X",B40)</f>
        <v>X105</v>
      </c>
    </row>
    <row r="42" spans="1:12" customFormat="1" x14ac:dyDescent="0.35">
      <c r="A42" s="16" t="s">
        <v>34</v>
      </c>
      <c r="B42" s="47">
        <v>2.5</v>
      </c>
      <c r="C42" s="16">
        <f>B40*B42</f>
        <v>262.5</v>
      </c>
    </row>
    <row r="43" spans="1:12" customFormat="1" x14ac:dyDescent="0.35">
      <c r="A43" s="61" t="s">
        <v>35</v>
      </c>
      <c r="B43" s="48">
        <v>0.219</v>
      </c>
      <c r="C43" s="77">
        <f>B40*B43</f>
        <v>22.995000000000001</v>
      </c>
    </row>
    <row r="44" spans="1:12" customFormat="1" x14ac:dyDescent="0.35">
      <c r="A44" s="16" t="s">
        <v>36</v>
      </c>
      <c r="B44" s="49">
        <v>0.08</v>
      </c>
      <c r="C44" s="16">
        <f>B44*B40</f>
        <v>8.4</v>
      </c>
    </row>
    <row r="45" spans="1:12" customFormat="1" x14ac:dyDescent="0.35">
      <c r="A45" s="16" t="s">
        <v>37</v>
      </c>
      <c r="B45" s="32">
        <v>0.32</v>
      </c>
      <c r="C45" s="32">
        <f>B45*B40</f>
        <v>33.6</v>
      </c>
    </row>
    <row r="46" spans="1:12" customFormat="1" x14ac:dyDescent="0.35">
      <c r="A46" s="16" t="s">
        <v>38</v>
      </c>
      <c r="B46" s="32">
        <v>0.01</v>
      </c>
      <c r="C46" s="32">
        <f>B46*B40</f>
        <v>1.05</v>
      </c>
    </row>
    <row r="47" spans="1:12" customFormat="1" x14ac:dyDescent="0.35">
      <c r="A47" s="54" t="s">
        <v>13</v>
      </c>
      <c r="B47" s="46">
        <f>B48-(B42+B43+B44+B45+B46)</f>
        <v>11.871</v>
      </c>
      <c r="C47" s="78">
        <f>B47*B40</f>
        <v>1246.4550000000002</v>
      </c>
    </row>
    <row r="48" spans="1:12" customFormat="1" x14ac:dyDescent="0.35">
      <c r="A48" t="s">
        <v>39</v>
      </c>
      <c r="B48" s="50">
        <v>15</v>
      </c>
      <c r="C48" s="32">
        <f>C42+C43+C44+C45+C46+C47</f>
        <v>1575.0000000000002</v>
      </c>
      <c r="L48" s="34"/>
    </row>
    <row r="49" spans="1:12" customFormat="1" x14ac:dyDescent="0.35">
      <c r="B49" s="64" t="s">
        <v>40</v>
      </c>
      <c r="C49" s="32"/>
      <c r="D49" s="32"/>
      <c r="L49" s="34"/>
    </row>
    <row r="50" spans="1:12" customFormat="1" x14ac:dyDescent="0.35">
      <c r="A50" s="36"/>
      <c r="B50" s="2"/>
      <c r="C50" s="36"/>
      <c r="D50" s="42"/>
      <c r="E50" s="25"/>
    </row>
    <row r="51" spans="1:12" customFormat="1" x14ac:dyDescent="0.35">
      <c r="A51" s="26" t="s">
        <v>41</v>
      </c>
      <c r="B51" s="35" t="s">
        <v>42</v>
      </c>
      <c r="D51" s="2"/>
      <c r="E51" s="25"/>
    </row>
    <row r="52" spans="1:12" customFormat="1" x14ac:dyDescent="0.35">
      <c r="B52" s="26"/>
      <c r="C52" s="27"/>
      <c r="D52" s="2"/>
      <c r="E52" s="25"/>
    </row>
    <row r="53" spans="1:12" customFormat="1" x14ac:dyDescent="0.35">
      <c r="B53" s="26"/>
      <c r="C53" s="27"/>
      <c r="D53" s="2"/>
      <c r="E53" s="25"/>
    </row>
    <row r="54" spans="1:12" customFormat="1" x14ac:dyDescent="0.35">
      <c r="A54" s="51" t="s">
        <v>14</v>
      </c>
      <c r="B54" s="37" t="s">
        <v>43</v>
      </c>
      <c r="C54" s="33"/>
      <c r="E54" s="17"/>
    </row>
    <row r="55" spans="1:12" customFormat="1" x14ac:dyDescent="0.35">
      <c r="B55" s="37" t="s">
        <v>44</v>
      </c>
      <c r="C55" s="7"/>
      <c r="D55" s="30" t="s">
        <v>45</v>
      </c>
    </row>
    <row r="56" spans="1:12" customFormat="1" x14ac:dyDescent="0.35">
      <c r="B56" s="37"/>
      <c r="C56" s="7"/>
      <c r="D56" s="30"/>
    </row>
    <row r="57" spans="1:12" customFormat="1" x14ac:dyDescent="0.35">
      <c r="B57" s="12" t="s">
        <v>46</v>
      </c>
      <c r="D57" s="2"/>
    </row>
    <row r="58" spans="1:12" customFormat="1" x14ac:dyDescent="0.35">
      <c r="B58" s="24" t="s">
        <v>47</v>
      </c>
    </row>
    <row r="59" spans="1:12" customFormat="1" ht="26" x14ac:dyDescent="0.6">
      <c r="A59" s="56" t="s">
        <v>48</v>
      </c>
      <c r="B59" s="7"/>
      <c r="C59" s="7"/>
      <c r="D59" s="7"/>
      <c r="E59" s="7"/>
      <c r="F59" s="7"/>
      <c r="G59" s="7"/>
    </row>
    <row r="60" spans="1:12" customFormat="1" x14ac:dyDescent="0.35">
      <c r="A60" t="s">
        <v>32</v>
      </c>
      <c r="B60" s="45">
        <v>120</v>
      </c>
      <c r="C60" s="33"/>
      <c r="D60" s="2"/>
    </row>
    <row r="61" spans="1:12" customFormat="1" x14ac:dyDescent="0.35">
      <c r="A61" s="29"/>
      <c r="B61" s="29"/>
      <c r="C61" s="79" t="s">
        <v>33</v>
      </c>
      <c r="D61" s="80" t="str">
        <f>"X"&amp;B60</f>
        <v>X120</v>
      </c>
      <c r="E61" s="7"/>
      <c r="F61" s="7"/>
      <c r="G61" s="7"/>
    </row>
    <row r="62" spans="1:12" customFormat="1" x14ac:dyDescent="0.35">
      <c r="A62" s="13" t="s">
        <v>49</v>
      </c>
      <c r="C62" s="81">
        <v>0.5</v>
      </c>
      <c r="D62" s="81">
        <f>B60*C62</f>
        <v>60</v>
      </c>
      <c r="E62" s="7"/>
      <c r="F62" s="7"/>
      <c r="G62" s="7"/>
    </row>
    <row r="63" spans="1:12" customFormat="1" x14ac:dyDescent="0.35">
      <c r="A63" s="13" t="s">
        <v>50</v>
      </c>
      <c r="C63" s="81">
        <v>0.5</v>
      </c>
      <c r="D63" s="81">
        <f>B60*C63</f>
        <v>60</v>
      </c>
      <c r="E63" s="7"/>
      <c r="F63" s="7"/>
      <c r="G63" s="7"/>
    </row>
    <row r="64" spans="1:12" customFormat="1" x14ac:dyDescent="0.35">
      <c r="A64" s="13" t="s">
        <v>51</v>
      </c>
      <c r="C64" s="81">
        <v>0.2</v>
      </c>
      <c r="D64" s="81">
        <f>B60*C64</f>
        <v>24</v>
      </c>
      <c r="E64" s="7"/>
      <c r="F64" s="7"/>
      <c r="G64" s="7"/>
    </row>
    <row r="65" spans="1:7" customFormat="1" x14ac:dyDescent="0.35">
      <c r="A65" s="28" t="s">
        <v>22</v>
      </c>
      <c r="B65" s="29"/>
      <c r="C65" s="80">
        <v>0.8</v>
      </c>
      <c r="D65" s="80">
        <f>B60*C65</f>
        <v>96</v>
      </c>
      <c r="E65" s="7"/>
      <c r="F65" s="7"/>
      <c r="G65" s="7"/>
    </row>
    <row r="66" spans="1:7" customFormat="1" x14ac:dyDescent="0.35">
      <c r="A66" s="13" t="s">
        <v>39</v>
      </c>
      <c r="C66" s="82" t="str">
        <f>SUM(C62:C65)&amp;"ul"</f>
        <v>2ul</v>
      </c>
      <c r="D66" s="81">
        <f>SUM(D62:D65)</f>
        <v>240</v>
      </c>
      <c r="E66" s="7"/>
      <c r="F66" s="7"/>
      <c r="G66" s="7"/>
    </row>
    <row r="67" spans="1:7" customFormat="1" x14ac:dyDescent="0.35">
      <c r="B67" s="64" t="s">
        <v>52</v>
      </c>
      <c r="C67" s="18"/>
      <c r="D67" s="33"/>
      <c r="E67" s="7"/>
      <c r="F67" s="7"/>
      <c r="G67" s="7"/>
    </row>
    <row r="68" spans="1:7" customFormat="1" x14ac:dyDescent="0.35">
      <c r="B68" s="18"/>
      <c r="C68" s="33"/>
      <c r="D68" s="2"/>
    </row>
    <row r="69" spans="1:7" customFormat="1" x14ac:dyDescent="0.35">
      <c r="A69" s="26" t="s">
        <v>53</v>
      </c>
      <c r="B69" s="35" t="s">
        <v>54</v>
      </c>
      <c r="D69" s="2"/>
    </row>
    <row r="70" spans="1:7" customFormat="1" x14ac:dyDescent="0.35">
      <c r="B70" s="26"/>
      <c r="C70" s="27"/>
      <c r="D70" s="2"/>
    </row>
    <row r="71" spans="1:7" customFormat="1" x14ac:dyDescent="0.35">
      <c r="A71" s="51" t="s">
        <v>14</v>
      </c>
      <c r="B71" s="37" t="s">
        <v>55</v>
      </c>
      <c r="C71" s="33"/>
      <c r="D71" s="2"/>
    </row>
    <row r="72" spans="1:7" customFormat="1" x14ac:dyDescent="0.35">
      <c r="B72" s="37" t="s">
        <v>56</v>
      </c>
      <c r="C72" s="33"/>
      <c r="D72" s="2"/>
    </row>
    <row r="73" spans="1:7" customFormat="1" x14ac:dyDescent="0.35">
      <c r="C73" s="33"/>
      <c r="D73" s="2"/>
    </row>
    <row r="74" spans="1:7" customFormat="1" ht="26" x14ac:dyDescent="0.6">
      <c r="A74" s="56" t="s">
        <v>57</v>
      </c>
      <c r="B74" s="40"/>
    </row>
    <row r="75" spans="1:7" customFormat="1" x14ac:dyDescent="0.35">
      <c r="A75" t="s">
        <v>32</v>
      </c>
      <c r="B75" s="45">
        <v>105</v>
      </c>
      <c r="D75" s="15"/>
    </row>
    <row r="76" spans="1:7" customFormat="1" x14ac:dyDescent="0.35">
      <c r="A76" s="29"/>
      <c r="B76" s="29"/>
      <c r="C76" s="4" t="s">
        <v>33</v>
      </c>
      <c r="D76" s="4" t="str">
        <f>CONCATENATE("X",B75)</f>
        <v>X105</v>
      </c>
    </row>
    <row r="77" spans="1:7" customFormat="1" x14ac:dyDescent="0.35">
      <c r="A77" t="s">
        <v>58</v>
      </c>
      <c r="C77" s="14">
        <f>C86/2</f>
        <v>12.5</v>
      </c>
      <c r="D77" s="3">
        <f>B75*C77</f>
        <v>1312.5</v>
      </c>
    </row>
    <row r="78" spans="1:7" customFormat="1" x14ac:dyDescent="0.35">
      <c r="A78" t="s">
        <v>59</v>
      </c>
      <c r="C78" s="14">
        <f>C86/200</f>
        <v>0.125</v>
      </c>
      <c r="D78" s="3">
        <f>B75*C78</f>
        <v>13.125</v>
      </c>
    </row>
    <row r="79" spans="1:7" customFormat="1" x14ac:dyDescent="0.35">
      <c r="A79" t="s">
        <v>60</v>
      </c>
      <c r="C79" s="14">
        <f>C86/200</f>
        <v>0.125</v>
      </c>
      <c r="D79" s="3">
        <f>B75*C79</f>
        <v>13.125</v>
      </c>
    </row>
    <row r="80" spans="1:7" customFormat="1" x14ac:dyDescent="0.35">
      <c r="A80" s="29" t="s">
        <v>22</v>
      </c>
      <c r="B80" s="29"/>
      <c r="C80" s="5">
        <f>C81-(C77+C78+C79)</f>
        <v>6</v>
      </c>
      <c r="D80" s="5">
        <f>B75*C80</f>
        <v>630</v>
      </c>
    </row>
    <row r="81" spans="1:14" customFormat="1" x14ac:dyDescent="0.35">
      <c r="A81" t="s">
        <v>39</v>
      </c>
      <c r="C81" s="31">
        <f>C86-(C85+C84)</f>
        <v>18.75</v>
      </c>
      <c r="D81" s="6">
        <f>SUM(D77:D80)</f>
        <v>1968.75</v>
      </c>
    </row>
    <row r="82" spans="1:14" customFormat="1" x14ac:dyDescent="0.35">
      <c r="C82" s="18"/>
      <c r="D82" s="33"/>
    </row>
    <row r="83" spans="1:14" customFormat="1" x14ac:dyDescent="0.35">
      <c r="A83" t="s">
        <v>61</v>
      </c>
      <c r="C83" s="18"/>
      <c r="D83" s="33"/>
    </row>
    <row r="84" spans="1:14" customFormat="1" x14ac:dyDescent="0.35">
      <c r="A84" t="s">
        <v>62</v>
      </c>
      <c r="C84" s="14">
        <f>C86/20</f>
        <v>1.25</v>
      </c>
      <c r="N84" s="16"/>
    </row>
    <row r="85" spans="1:14" customFormat="1" x14ac:dyDescent="0.35">
      <c r="A85" s="29" t="s">
        <v>63</v>
      </c>
      <c r="B85" s="29"/>
      <c r="C85" s="5">
        <v>5</v>
      </c>
      <c r="D85" s="4"/>
    </row>
    <row r="86" spans="1:14" customFormat="1" x14ac:dyDescent="0.35">
      <c r="B86" s="26" t="s">
        <v>96</v>
      </c>
      <c r="C86" s="69">
        <v>25</v>
      </c>
      <c r="D86" s="35" t="s">
        <v>64</v>
      </c>
    </row>
    <row r="87" spans="1:14" customFormat="1" x14ac:dyDescent="0.35">
      <c r="B87" s="18"/>
      <c r="C87" s="33"/>
      <c r="D87" s="2"/>
    </row>
    <row r="88" spans="1:14" customFormat="1" ht="15" thickBot="1" x14ac:dyDescent="0.4">
      <c r="A88" s="51" t="s">
        <v>65</v>
      </c>
      <c r="B88" s="42" t="s">
        <v>66</v>
      </c>
      <c r="C88" s="65"/>
      <c r="D88" s="33"/>
      <c r="F88" s="17"/>
      <c r="G88" s="17"/>
      <c r="H88" s="17"/>
      <c r="I88" s="17"/>
      <c r="J88" s="17"/>
      <c r="K88" s="17"/>
    </row>
    <row r="89" spans="1:14" customFormat="1" x14ac:dyDescent="0.35">
      <c r="B89" s="66" t="s">
        <v>67</v>
      </c>
      <c r="C89" s="65"/>
      <c r="D89" s="33"/>
      <c r="F89" s="17"/>
      <c r="G89" s="17"/>
      <c r="H89" s="17"/>
      <c r="I89" s="17"/>
      <c r="J89" s="17"/>
      <c r="K89" s="17"/>
    </row>
    <row r="90" spans="1:14" customFormat="1" x14ac:dyDescent="0.35">
      <c r="B90" s="67" t="s">
        <v>68</v>
      </c>
      <c r="C90" s="112" t="s">
        <v>97</v>
      </c>
      <c r="F90" s="17"/>
      <c r="G90" s="17"/>
      <c r="H90" s="17"/>
      <c r="I90" s="17"/>
      <c r="J90" s="17"/>
      <c r="K90" s="17"/>
    </row>
    <row r="91" spans="1:14" customFormat="1" ht="15" thickBot="1" x14ac:dyDescent="0.4">
      <c r="B91" s="68" t="s">
        <v>69</v>
      </c>
      <c r="C91" s="65"/>
      <c r="F91" s="17"/>
      <c r="G91" s="17"/>
      <c r="H91" s="17"/>
      <c r="I91" s="17"/>
      <c r="J91" s="17"/>
      <c r="K91" s="17"/>
    </row>
    <row r="92" spans="1:14" customFormat="1" x14ac:dyDescent="0.35">
      <c r="B92" s="42" t="s">
        <v>70</v>
      </c>
      <c r="C92" s="65"/>
      <c r="D92" s="33"/>
      <c r="F92" s="17"/>
      <c r="G92" s="17"/>
      <c r="H92" s="17"/>
      <c r="I92" s="17"/>
      <c r="J92" s="17"/>
      <c r="K92" s="17"/>
    </row>
    <row r="93" spans="1:14" customFormat="1" x14ac:dyDescent="0.35">
      <c r="B93" s="42" t="s">
        <v>71</v>
      </c>
      <c r="C93" s="65"/>
      <c r="D93" s="33"/>
    </row>
    <row r="94" spans="1:14" customFormat="1" x14ac:dyDescent="0.35">
      <c r="B94" s="18"/>
      <c r="C94" s="33"/>
      <c r="D94" s="2"/>
    </row>
    <row r="95" spans="1:14" customFormat="1" x14ac:dyDescent="0.35"/>
    <row r="96" spans="1:14" customFormat="1" ht="26" x14ac:dyDescent="0.6">
      <c r="A96" s="56" t="s">
        <v>98</v>
      </c>
    </row>
    <row r="97" spans="1:4" customFormat="1" ht="18.5" x14ac:dyDescent="0.45">
      <c r="A97" s="39"/>
    </row>
    <row r="98" spans="1:4" customFormat="1" x14ac:dyDescent="0.35">
      <c r="A98" s="51" t="s">
        <v>99</v>
      </c>
      <c r="B98" t="s">
        <v>100</v>
      </c>
    </row>
    <row r="99" spans="1:4" customFormat="1" x14ac:dyDescent="0.35"/>
    <row r="100" spans="1:4" customFormat="1" x14ac:dyDescent="0.35">
      <c r="A100" s="37" t="s">
        <v>101</v>
      </c>
      <c r="B100" t="s">
        <v>72</v>
      </c>
      <c r="C100" t="s">
        <v>73</v>
      </c>
    </row>
    <row r="101" spans="1:4" customFormat="1" x14ac:dyDescent="0.35">
      <c r="B101" s="12"/>
      <c r="C101" t="s">
        <v>102</v>
      </c>
    </row>
    <row r="102" spans="1:4" customFormat="1" x14ac:dyDescent="0.35"/>
    <row r="103" spans="1:4" customFormat="1" x14ac:dyDescent="0.35">
      <c r="A103" s="37" t="s">
        <v>103</v>
      </c>
    </row>
    <row r="104" spans="1:4" customFormat="1" x14ac:dyDescent="0.35">
      <c r="A104" s="37" t="s">
        <v>104</v>
      </c>
      <c r="B104" t="s">
        <v>105</v>
      </c>
    </row>
    <row r="105" spans="1:4" customFormat="1" x14ac:dyDescent="0.35"/>
    <row r="106" spans="1:4" customFormat="1" x14ac:dyDescent="0.35">
      <c r="A106" s="38" t="s">
        <v>74</v>
      </c>
      <c r="B106" s="37"/>
      <c r="C106" s="44" t="s">
        <v>75</v>
      </c>
      <c r="D106" s="70" t="s">
        <v>76</v>
      </c>
    </row>
    <row r="107" spans="1:4" customFormat="1" x14ac:dyDescent="0.35">
      <c r="A107" s="16" t="s">
        <v>32</v>
      </c>
      <c r="B107" s="11">
        <v>96</v>
      </c>
      <c r="D107" s="71"/>
    </row>
    <row r="108" spans="1:4" customFormat="1" x14ac:dyDescent="0.35">
      <c r="A108" s="29"/>
      <c r="B108" s="29"/>
      <c r="C108" s="4" t="str">
        <f>CONCATENATE("X",B107)</f>
        <v>X96</v>
      </c>
      <c r="D108" s="72" t="str">
        <f>CONCATENATE("X",B107)</f>
        <v>X96</v>
      </c>
    </row>
    <row r="109" spans="1:4" customFormat="1" x14ac:dyDescent="0.35">
      <c r="A109" s="16" t="s">
        <v>77</v>
      </c>
      <c r="C109" s="69">
        <f>(B107*5)*0.9</f>
        <v>432</v>
      </c>
      <c r="D109" s="73">
        <f>(B107*5)*1.8</f>
        <v>864</v>
      </c>
    </row>
    <row r="110" spans="1:4" customFormat="1" x14ac:dyDescent="0.35"/>
    <row r="111" spans="1:4" customFormat="1" x14ac:dyDescent="0.35">
      <c r="B111" t="s">
        <v>78</v>
      </c>
    </row>
    <row r="112" spans="1:4" customFormat="1" x14ac:dyDescent="0.35">
      <c r="B112" t="s">
        <v>108</v>
      </c>
    </row>
    <row r="113" spans="1:6" customFormat="1" x14ac:dyDescent="0.35">
      <c r="B113" t="s">
        <v>79</v>
      </c>
    </row>
    <row r="114" spans="1:6" customFormat="1" x14ac:dyDescent="0.35">
      <c r="B114" t="s">
        <v>106</v>
      </c>
    </row>
    <row r="115" spans="1:6" customFormat="1" x14ac:dyDescent="0.35">
      <c r="B115" t="s">
        <v>107</v>
      </c>
    </row>
    <row r="116" spans="1:6" customFormat="1" x14ac:dyDescent="0.35">
      <c r="B116" t="s">
        <v>80</v>
      </c>
    </row>
    <row r="117" spans="1:6" customFormat="1" x14ac:dyDescent="0.35"/>
    <row r="118" spans="1:6" customFormat="1" x14ac:dyDescent="0.35">
      <c r="A118" s="51" t="s">
        <v>112</v>
      </c>
      <c r="B118" t="s">
        <v>109</v>
      </c>
    </row>
    <row r="119" spans="1:6" customFormat="1" x14ac:dyDescent="0.35">
      <c r="B119" t="s">
        <v>110</v>
      </c>
    </row>
    <row r="120" spans="1:6" customFormat="1" x14ac:dyDescent="0.35">
      <c r="B120" t="s">
        <v>111</v>
      </c>
    </row>
    <row r="121" spans="1:6" customFormat="1" x14ac:dyDescent="0.35"/>
    <row r="122" spans="1:6" ht="14.25" customHeight="1" x14ac:dyDescent="0.6">
      <c r="A122" s="113"/>
      <c r="B122" s="114"/>
    </row>
    <row r="123" spans="1:6" x14ac:dyDescent="0.35">
      <c r="B123" s="115"/>
      <c r="C123" s="115"/>
      <c r="D123" s="115"/>
      <c r="E123" s="115"/>
      <c r="F123" s="115"/>
    </row>
    <row r="124" spans="1:6" x14ac:dyDescent="0.35">
      <c r="A124" s="52"/>
    </row>
    <row r="125" spans="1:6" x14ac:dyDescent="0.35">
      <c r="A125" s="52"/>
    </row>
    <row r="126" spans="1:6" x14ac:dyDescent="0.35">
      <c r="A126" s="52"/>
    </row>
    <row r="127" spans="1:6" x14ac:dyDescent="0.35">
      <c r="A127" s="52"/>
    </row>
    <row r="128" spans="1:6" x14ac:dyDescent="0.35">
      <c r="A128" s="52"/>
    </row>
    <row r="129" spans="1:7" x14ac:dyDescent="0.35">
      <c r="A129" s="52"/>
    </row>
    <row r="130" spans="1:7" x14ac:dyDescent="0.35">
      <c r="A130" s="52"/>
    </row>
    <row r="131" spans="1:7" x14ac:dyDescent="0.35">
      <c r="A131" s="52"/>
    </row>
    <row r="133" spans="1:7" x14ac:dyDescent="0.35">
      <c r="B133" s="116"/>
      <c r="C133" s="117"/>
    </row>
    <row r="134" spans="1:7" x14ac:dyDescent="0.35">
      <c r="E134" s="84"/>
    </row>
    <row r="135" spans="1:7" x14ac:dyDescent="0.35">
      <c r="B135" s="86"/>
    </row>
    <row r="136" spans="1:7" x14ac:dyDescent="0.35">
      <c r="D136" s="85"/>
      <c r="E136" s="87"/>
    </row>
    <row r="137" spans="1:7" x14ac:dyDescent="0.35">
      <c r="D137" s="85"/>
      <c r="E137" s="87"/>
    </row>
    <row r="138" spans="1:7" x14ac:dyDescent="0.35">
      <c r="D138" s="85"/>
      <c r="E138" s="87"/>
    </row>
    <row r="139" spans="1:7" x14ac:dyDescent="0.35">
      <c r="E139" s="84"/>
    </row>
    <row r="140" spans="1:7" x14ac:dyDescent="0.35">
      <c r="B140" s="86"/>
      <c r="C140" s="86"/>
      <c r="D140" s="86"/>
      <c r="E140" s="86"/>
    </row>
    <row r="141" spans="1:7" x14ac:dyDescent="0.35">
      <c r="A141" s="118"/>
      <c r="B141" s="119"/>
      <c r="F141" s="118"/>
      <c r="G141" s="119"/>
    </row>
    <row r="142" spans="1:7" x14ac:dyDescent="0.35">
      <c r="A142" s="118"/>
      <c r="B142" s="119"/>
      <c r="F142" s="118"/>
      <c r="G142" s="119"/>
    </row>
    <row r="143" spans="1:7" x14ac:dyDescent="0.35">
      <c r="A143" s="118"/>
      <c r="B143" s="119"/>
      <c r="F143" s="118"/>
      <c r="G143" s="119"/>
    </row>
    <row r="144" spans="1:7" x14ac:dyDescent="0.35">
      <c r="A144" s="118"/>
      <c r="B144" s="119"/>
      <c r="F144" s="118"/>
      <c r="G144" s="119"/>
    </row>
    <row r="145" spans="1:2" x14ac:dyDescent="0.35">
      <c r="A145" s="118"/>
      <c r="B145" s="119"/>
    </row>
    <row r="146" spans="1:2" x14ac:dyDescent="0.35">
      <c r="A146" s="118"/>
      <c r="B146" s="119"/>
    </row>
    <row r="147" spans="1:2" x14ac:dyDescent="0.35">
      <c r="A147" s="118"/>
      <c r="B147" s="119"/>
    </row>
    <row r="148" spans="1:2" x14ac:dyDescent="0.35">
      <c r="A148" s="118"/>
      <c r="B148" s="119"/>
    </row>
    <row r="149" spans="1:2" x14ac:dyDescent="0.35">
      <c r="B149" s="119"/>
    </row>
  </sheetData>
  <pageMargins left="0.2" right="0.2" top="0.25" bottom="0.25" header="0.3" footer="0.3"/>
  <pageSetup scale="44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B449D-BD40-4DFF-8445-65CCBF23A84C}">
  <dimension ref="A1:F20"/>
  <sheetViews>
    <sheetView topLeftCell="A10" workbookViewId="0">
      <selection activeCell="A16" sqref="A16:C20"/>
    </sheetView>
  </sheetViews>
  <sheetFormatPr defaultRowHeight="14.5" x14ac:dyDescent="0.35"/>
  <cols>
    <col min="1" max="1" width="38.36328125" style="124" bestFit="1" customWidth="1"/>
    <col min="2" max="2" width="12.453125" bestFit="1" customWidth="1"/>
    <col min="3" max="3" width="11.08984375" customWidth="1"/>
    <col min="6" max="6" width="12.26953125" customWidth="1"/>
  </cols>
  <sheetData>
    <row r="1" spans="1:6" x14ac:dyDescent="0.35">
      <c r="B1" s="136" t="s">
        <v>89</v>
      </c>
      <c r="C1" s="136"/>
      <c r="D1" s="136"/>
      <c r="E1" s="136"/>
      <c r="F1" s="136"/>
    </row>
    <row r="2" spans="1:6" ht="44" thickBot="1" x14ac:dyDescent="0.4">
      <c r="B2" s="37">
        <v>1</v>
      </c>
      <c r="C2" s="37">
        <v>2</v>
      </c>
      <c r="D2" s="37">
        <v>3</v>
      </c>
      <c r="E2" s="37">
        <v>4</v>
      </c>
      <c r="F2" s="131" t="s">
        <v>88</v>
      </c>
    </row>
    <row r="3" spans="1:6" x14ac:dyDescent="0.35">
      <c r="A3" s="132" t="s">
        <v>87</v>
      </c>
      <c r="B3" s="133">
        <v>38.4</v>
      </c>
      <c r="C3" s="134">
        <v>38.4</v>
      </c>
      <c r="D3" s="134">
        <v>38.4</v>
      </c>
      <c r="E3" s="134">
        <v>31.349999999999998</v>
      </c>
      <c r="F3" s="135">
        <v>5.4</v>
      </c>
    </row>
    <row r="4" spans="1:6" x14ac:dyDescent="0.35">
      <c r="A4" s="121" t="s">
        <v>11</v>
      </c>
      <c r="B4" s="125">
        <v>5</v>
      </c>
      <c r="C4" s="126">
        <v>5</v>
      </c>
      <c r="D4" s="126">
        <v>5</v>
      </c>
      <c r="E4" s="126">
        <v>5</v>
      </c>
      <c r="F4" s="127">
        <v>5</v>
      </c>
    </row>
    <row r="5" spans="1:6" x14ac:dyDescent="0.35">
      <c r="A5" s="121" t="s">
        <v>12</v>
      </c>
      <c r="B5" s="125">
        <v>3.5</v>
      </c>
      <c r="C5" s="126">
        <v>3.5</v>
      </c>
      <c r="D5" s="126">
        <v>3.5</v>
      </c>
      <c r="E5" s="126">
        <v>3.5</v>
      </c>
      <c r="F5" s="127">
        <v>3.5</v>
      </c>
    </row>
    <row r="6" spans="1:6" ht="15" thickBot="1" x14ac:dyDescent="0.4">
      <c r="A6" s="122" t="s">
        <v>13</v>
      </c>
      <c r="B6" s="128">
        <v>3.1000000000000014</v>
      </c>
      <c r="C6" s="129">
        <v>3.1000000000000014</v>
      </c>
      <c r="D6" s="129">
        <v>3.1000000000000014</v>
      </c>
      <c r="E6" s="129">
        <v>10.150000000000006</v>
      </c>
      <c r="F6" s="130">
        <v>36.1</v>
      </c>
    </row>
    <row r="7" spans="1:6" x14ac:dyDescent="0.35">
      <c r="A7" s="123" t="s">
        <v>85</v>
      </c>
      <c r="B7" s="21">
        <v>50</v>
      </c>
      <c r="C7" s="21">
        <v>50</v>
      </c>
      <c r="D7" s="21">
        <v>50</v>
      </c>
      <c r="E7" s="21">
        <v>50</v>
      </c>
      <c r="F7" s="21">
        <v>50</v>
      </c>
    </row>
    <row r="9" spans="1:6" x14ac:dyDescent="0.35">
      <c r="A9" s="137" t="s">
        <v>90</v>
      </c>
      <c r="B9" s="138" t="s">
        <v>8</v>
      </c>
      <c r="C9" s="139" t="s">
        <v>21</v>
      </c>
    </row>
    <row r="10" spans="1:6" ht="15.5" x14ac:dyDescent="0.35">
      <c r="A10" s="140" t="s">
        <v>91</v>
      </c>
      <c r="B10" s="141">
        <v>0.01</v>
      </c>
      <c r="C10" s="142">
        <v>5</v>
      </c>
    </row>
    <row r="11" spans="1:6" ht="15.5" x14ac:dyDescent="0.35">
      <c r="A11" s="140" t="s">
        <v>92</v>
      </c>
      <c r="B11" s="141">
        <v>0.01</v>
      </c>
      <c r="C11" s="142">
        <v>5</v>
      </c>
    </row>
    <row r="12" spans="1:6" ht="15.5" x14ac:dyDescent="0.35">
      <c r="A12" s="140" t="s">
        <v>93</v>
      </c>
      <c r="B12" s="141">
        <v>0.01</v>
      </c>
      <c r="C12" s="142">
        <v>5</v>
      </c>
    </row>
    <row r="13" spans="1:6" ht="15.5" x14ac:dyDescent="0.35">
      <c r="A13" s="140" t="s">
        <v>94</v>
      </c>
      <c r="B13" s="141">
        <v>0.01</v>
      </c>
      <c r="C13" s="142">
        <v>5</v>
      </c>
    </row>
    <row r="14" spans="1:6" ht="15.5" x14ac:dyDescent="0.35">
      <c r="A14" s="143" t="s">
        <v>22</v>
      </c>
      <c r="B14" s="144"/>
      <c r="C14" s="142">
        <v>30</v>
      </c>
    </row>
    <row r="15" spans="1:6" x14ac:dyDescent="0.35">
      <c r="A15" s="145" t="s">
        <v>95</v>
      </c>
      <c r="B15" s="146"/>
      <c r="C15" s="147">
        <v>50</v>
      </c>
    </row>
    <row r="16" spans="1:6" x14ac:dyDescent="0.35">
      <c r="A16" s="152"/>
      <c r="B16" s="138" t="s">
        <v>8</v>
      </c>
      <c r="C16" s="151" t="s">
        <v>64</v>
      </c>
    </row>
    <row r="17" spans="1:3" ht="15.5" x14ac:dyDescent="0.35">
      <c r="A17" s="140" t="s">
        <v>27</v>
      </c>
      <c r="B17" s="148">
        <v>0.02</v>
      </c>
      <c r="C17" s="142">
        <v>40</v>
      </c>
    </row>
    <row r="18" spans="1:3" ht="15.5" x14ac:dyDescent="0.35">
      <c r="A18" s="149" t="s">
        <v>28</v>
      </c>
      <c r="B18" s="141">
        <v>2.0000000000000001E-4</v>
      </c>
      <c r="C18" s="142">
        <v>4</v>
      </c>
    </row>
    <row r="19" spans="1:3" ht="15.5" x14ac:dyDescent="0.35">
      <c r="A19" s="143" t="s">
        <v>22</v>
      </c>
      <c r="B19" s="150"/>
      <c r="C19" s="142">
        <v>156</v>
      </c>
    </row>
    <row r="20" spans="1:3" x14ac:dyDescent="0.35">
      <c r="A20" s="145" t="s">
        <v>29</v>
      </c>
      <c r="B20" s="144"/>
      <c r="C20" s="147">
        <v>200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MIP TEST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BETH MARTIN</dc:creator>
  <cp:keywords/>
  <dc:description/>
  <cp:lastModifiedBy>Jennifer Ruskey</cp:lastModifiedBy>
  <cp:revision/>
  <dcterms:created xsi:type="dcterms:W3CDTF">2012-05-14T18:43:27Z</dcterms:created>
  <dcterms:modified xsi:type="dcterms:W3CDTF">2020-06-30T17:18:28Z</dcterms:modified>
  <cp:category/>
  <cp:contentStatus/>
</cp:coreProperties>
</file>