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nes\OneDrive\Desktop\AI\DMFC\"/>
    </mc:Choice>
  </mc:AlternateContent>
  <bookViews>
    <workbookView xWindow="-120" yWindow="-120" windowWidth="19440" windowHeight="10440" tabRatio="810"/>
  </bookViews>
  <sheets>
    <sheet name="DMFC Data" sheetId="1" r:id="rId1"/>
  </sheets>
  <definedNames>
    <definedName name="_xlnm._FilterDatabase" localSheetId="0" hidden="1">'DMFC Data'!$AI$1:$AI$365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63" i="1" l="1"/>
  <c r="AI64" i="1"/>
  <c r="AI256" i="1"/>
  <c r="AI255" i="1"/>
  <c r="AI254" i="1"/>
  <c r="AI308" i="1"/>
  <c r="AI310" i="1"/>
  <c r="AI309" i="1"/>
  <c r="AI66" i="1"/>
  <c r="AI65" i="1"/>
  <c r="AI62" i="1"/>
  <c r="AI61" i="1"/>
  <c r="AI60" i="1"/>
  <c r="AI59" i="1"/>
  <c r="AI53" i="1"/>
  <c r="AI54" i="1"/>
  <c r="AI49" i="1"/>
  <c r="X49" i="1"/>
  <c r="AI48" i="1"/>
  <c r="D43" i="1"/>
  <c r="D44" i="1"/>
  <c r="D45" i="1"/>
  <c r="D46" i="1"/>
  <c r="D47" i="1"/>
  <c r="AI42" i="1"/>
  <c r="AI43" i="1"/>
  <c r="AI44" i="1"/>
  <c r="AI41" i="1"/>
  <c r="AI40" i="1"/>
  <c r="AI39" i="1"/>
  <c r="AI45" i="1"/>
  <c r="AI169" i="1"/>
  <c r="H110" i="1" l="1"/>
  <c r="H111" i="1"/>
  <c r="H112" i="1"/>
  <c r="H113" i="1"/>
  <c r="H114" i="1"/>
  <c r="H115" i="1"/>
  <c r="H109" i="1"/>
  <c r="W293" i="1" l="1"/>
  <c r="Y11" i="1" l="1"/>
  <c r="X11" i="1"/>
  <c r="AA212" i="1" l="1"/>
  <c r="B361" i="1" l="1"/>
  <c r="B360" i="1"/>
  <c r="AI347" i="1" l="1"/>
  <c r="H347" i="1"/>
  <c r="B273" i="1" l="1"/>
  <c r="W288" i="1" l="1"/>
  <c r="X288" i="1"/>
  <c r="W287" i="1"/>
  <c r="X287" i="1"/>
  <c r="W286" i="1"/>
  <c r="X286" i="1"/>
  <c r="AA268" i="1"/>
  <c r="AA266" i="1"/>
  <c r="K260" i="1"/>
  <c r="L260" i="1" s="1"/>
  <c r="K259" i="1"/>
  <c r="L259" i="1" s="1"/>
  <c r="L261" i="1"/>
  <c r="B142" i="1"/>
  <c r="J251" i="1"/>
  <c r="B251" i="1" s="1"/>
  <c r="J250" i="1"/>
  <c r="B250" i="1" s="1"/>
  <c r="B248" i="1"/>
  <c r="B245" i="1"/>
  <c r="B246" i="1"/>
  <c r="B244" i="1"/>
  <c r="AI243" i="1"/>
  <c r="AI241" i="1"/>
  <c r="AI242" i="1"/>
  <c r="E243" i="1"/>
  <c r="B243" i="1"/>
  <c r="E242" i="1"/>
  <c r="B242" i="1"/>
  <c r="B241" i="1"/>
  <c r="E241" i="1"/>
  <c r="G237" i="1" l="1"/>
  <c r="G238" i="1"/>
  <c r="G236" i="1"/>
  <c r="O235" i="1"/>
  <c r="O234" i="1"/>
  <c r="O233" i="1"/>
  <c r="O232" i="1"/>
  <c r="O231" i="1"/>
  <c r="AI230" i="1"/>
  <c r="AI229" i="1"/>
  <c r="AI228" i="1"/>
  <c r="AI227" i="1"/>
  <c r="AI226" i="1"/>
  <c r="AI225" i="1"/>
  <c r="AI224" i="1"/>
  <c r="AI218" i="1"/>
  <c r="AI219" i="1"/>
  <c r="AI220" i="1"/>
  <c r="AI221" i="1"/>
  <c r="AI222" i="1"/>
  <c r="AI223" i="1"/>
  <c r="AI214" i="1"/>
  <c r="AI213" i="1"/>
  <c r="AI212" i="1"/>
  <c r="AA214" i="1"/>
  <c r="AA213" i="1"/>
  <c r="AI211" i="1"/>
  <c r="AI210" i="1"/>
  <c r="AI209" i="1"/>
  <c r="AA209" i="1"/>
  <c r="AI203" i="1"/>
  <c r="AI202" i="1"/>
  <c r="AI201" i="1"/>
  <c r="H202" i="1"/>
  <c r="H201" i="1"/>
  <c r="AI195" i="1"/>
  <c r="AI194" i="1"/>
  <c r="AI193" i="1"/>
  <c r="AI192" i="1"/>
  <c r="L195" i="1"/>
  <c r="L194" i="1"/>
  <c r="L193" i="1"/>
  <c r="B192" i="1"/>
  <c r="B190" i="1"/>
  <c r="B191" i="1"/>
  <c r="B188" i="1"/>
  <c r="L189" i="1"/>
  <c r="B189" i="1" s="1"/>
  <c r="AI187" i="1"/>
  <c r="AI178" i="1"/>
  <c r="AI171" i="1"/>
  <c r="AI170" i="1"/>
  <c r="AI168" i="1"/>
  <c r="B165" i="1"/>
  <c r="B164" i="1"/>
  <c r="AI144" i="1"/>
  <c r="AI143" i="1"/>
  <c r="AI142" i="1"/>
  <c r="B143" i="1"/>
  <c r="AI138" i="1"/>
  <c r="AI137" i="1"/>
  <c r="AI136" i="1"/>
  <c r="AI135" i="1"/>
  <c r="AI87" i="1"/>
  <c r="AI86" i="1"/>
  <c r="AI85" i="1"/>
  <c r="B82" i="1"/>
  <c r="AI81" i="1"/>
  <c r="AI80" i="1"/>
  <c r="AC73" i="1"/>
  <c r="AC72" i="1"/>
  <c r="X51" i="1" l="1"/>
  <c r="AI51" i="1"/>
  <c r="X50" i="1"/>
  <c r="AI50" i="1"/>
  <c r="X47" i="1"/>
  <c r="AI47" i="1"/>
  <c r="X46" i="1"/>
  <c r="X45" i="1"/>
  <c r="AI46" i="1"/>
  <c r="X44" i="1"/>
  <c r="D42" i="1" l="1"/>
  <c r="D41" i="1"/>
  <c r="X43" i="1"/>
  <c r="X42" i="1"/>
  <c r="X41" i="1"/>
  <c r="X40" i="1"/>
  <c r="D40" i="1"/>
  <c r="X36" i="1" l="1"/>
  <c r="F20" i="1"/>
  <c r="F21" i="1"/>
  <c r="F22" i="1"/>
  <c r="F19" i="1"/>
  <c r="G15" i="1"/>
  <c r="AI10" i="1"/>
</calcChain>
</file>

<file path=xl/sharedStrings.xml><?xml version="1.0" encoding="utf-8"?>
<sst xmlns="http://schemas.openxmlformats.org/spreadsheetml/2006/main" count="401" uniqueCount="147">
  <si>
    <t>C Black</t>
  </si>
  <si>
    <t>Pt</t>
  </si>
  <si>
    <t>Ru</t>
  </si>
  <si>
    <t>H2SO4</t>
  </si>
  <si>
    <t>CH3OH</t>
  </si>
  <si>
    <t>Scan Rate</t>
  </si>
  <si>
    <t>Reference</t>
  </si>
  <si>
    <t>Ni</t>
  </si>
  <si>
    <t>https://doi.org/10.1021/jp1039755</t>
  </si>
  <si>
    <t>https://doi.org/10.1016/j.jpowsour.2013.04.001</t>
  </si>
  <si>
    <t>https://doi.org/10.1039/C1JM14413H</t>
  </si>
  <si>
    <t>http://dx.doi.org/10.1016/j.ijhydene.2012.10.066</t>
  </si>
  <si>
    <t>https://doi.org/10.1016/j.carbon.2012.02.049</t>
  </si>
  <si>
    <t>https://doi.org/10.1021/ef901275q</t>
  </si>
  <si>
    <t>https://doi.org/10.1021/jp210266n</t>
  </si>
  <si>
    <t>CNF</t>
  </si>
  <si>
    <t>https://doi.org/10.1016/j.electacta.2012.10.030</t>
  </si>
  <si>
    <t>https://doi.org/10.1016/j.jcis.2011.10.040</t>
  </si>
  <si>
    <t>https://doi.org/10.1016/j.ijhydene.2011.04.119</t>
  </si>
  <si>
    <t>https://doi.org/10.1039/C2RA21862C</t>
  </si>
  <si>
    <t>TiO2</t>
  </si>
  <si>
    <t>https://doi.org/10.1016/j.jpowsour.2013.05.064</t>
  </si>
  <si>
    <t>Zn</t>
  </si>
  <si>
    <t>https://doi.org/10.1016/j.ijhydene.2010.11.030</t>
  </si>
  <si>
    <t>https://doi.org/10.1021/jp046872v</t>
  </si>
  <si>
    <t>https://doi.org/10.1021/jp054764i</t>
  </si>
  <si>
    <t>https://doi.org/10.1021/la804039w</t>
  </si>
  <si>
    <t>https://doi.org/10.1016/j.jpowsour.2009.04.058</t>
  </si>
  <si>
    <t>https://doi.org/10.1016/j.ijhydene.2012.03.050</t>
  </si>
  <si>
    <t>Co</t>
  </si>
  <si>
    <t>https://doi.org/10.1016/j.electacta.2012.06.129</t>
  </si>
  <si>
    <t>Ir</t>
  </si>
  <si>
    <t>H3PMo</t>
  </si>
  <si>
    <t>https://doi.org/10.1039/C2JM33808D</t>
  </si>
  <si>
    <t>Graphene</t>
  </si>
  <si>
    <t>https://doi.org/10.1016/j.elecom.2009.02.009</t>
  </si>
  <si>
    <t>https://doi.org/10.1016/j.carbon.2009.11.034</t>
  </si>
  <si>
    <t>https://doi.org/10.1016/j.electacta.2012.08.086</t>
  </si>
  <si>
    <t>https://doi.org/10.1016/j.electacta.2013.01.067</t>
  </si>
  <si>
    <t>https://doi.org/10.1016/j.carbon.2009.10.027</t>
  </si>
  <si>
    <t>https://doi.org/10.1039/C2RA00027J</t>
  </si>
  <si>
    <t>Pd</t>
  </si>
  <si>
    <t>https://doi.org/10.1016/j.electacta.2011.05.118</t>
  </si>
  <si>
    <t>HClO4</t>
  </si>
  <si>
    <t>https://doi.org/10.1021/jp3116726</t>
  </si>
  <si>
    <t>https://doi.org/10.1007/s11434-012-5327-4</t>
  </si>
  <si>
    <t>https://doi.org/10.1016/j.materresbull.2012.02.025</t>
  </si>
  <si>
    <t>Fe</t>
  </si>
  <si>
    <t>https://doi.org/10.1016/j.ijhydene.2013.03.139</t>
  </si>
  <si>
    <t>https://doi.org/10.1039/C2NJ40133A</t>
  </si>
  <si>
    <t>Cu</t>
  </si>
  <si>
    <t>https://doi.org/10.1016/j.electacta.2013.06.012</t>
  </si>
  <si>
    <t>https://doi.org/10.1016/j.carbon.2012.07.039</t>
  </si>
  <si>
    <t>Au</t>
  </si>
  <si>
    <t>https://doi.org/10.1016/j.carbon.2010.10.055</t>
  </si>
  <si>
    <t>https://doi.org/10.1016/j.cej.2012.05.011</t>
  </si>
  <si>
    <t>N</t>
  </si>
  <si>
    <t>https://doi.org/10.1021/acs.iecr.1c04625</t>
  </si>
  <si>
    <t>https://doi.org/10.1039/C2TA00776B</t>
  </si>
  <si>
    <t>https://doi.org/10.1039/C2JM31973J</t>
  </si>
  <si>
    <t>https://doi.org/10.1016/j.jpowsour.2011.10.012</t>
  </si>
  <si>
    <t>https://doi.org/10.1021/am2010515</t>
  </si>
  <si>
    <t>https://doi.org/10.1039/C0CP00789G</t>
  </si>
  <si>
    <t>https://doi.org/10.1016/j.electacta.2011.11.062</t>
  </si>
  <si>
    <t>S</t>
  </si>
  <si>
    <t>https://doi.org/10.1016/j.ijhydene.2011.03.013</t>
  </si>
  <si>
    <t>https://doi.org/10.1016/j.jcat.2012.05.001</t>
  </si>
  <si>
    <t>CeO2</t>
  </si>
  <si>
    <t>http://dx.doi.org/10.1016/j.jpowsour.2013.04.157</t>
  </si>
  <si>
    <t>https://doi.org/10.1016/j.electacta.2013.01.149</t>
  </si>
  <si>
    <t>https://doi.org/10.1002/adma.201100040</t>
  </si>
  <si>
    <t>https://doi.org/10.1021/la101060s</t>
  </si>
  <si>
    <t>https://doi.org/10.1021/la1032898</t>
  </si>
  <si>
    <t>MnO2</t>
  </si>
  <si>
    <t>https://doi.org/10.1021/la900250w</t>
  </si>
  <si>
    <t>https://doi.org/10.1016/j.jpowsour.2013.03.133</t>
  </si>
  <si>
    <t>https://doi.org/10.1039/C1CP23367J</t>
  </si>
  <si>
    <t>https://doi.org/10.1039/C2JM32816J</t>
  </si>
  <si>
    <t>MoO3</t>
  </si>
  <si>
    <t>Mn3O4</t>
  </si>
  <si>
    <t>CuO</t>
  </si>
  <si>
    <t>https://doi.org/10.1016/j.ijhydene.2011.01.122</t>
  </si>
  <si>
    <t>https://doi.org/10.1016/j.ijhydene.2012.10.009</t>
  </si>
  <si>
    <t>https://doi.org/10.1016/j.ijhydene.2012.04.153</t>
  </si>
  <si>
    <t>WO3</t>
  </si>
  <si>
    <t>https://doi.org/10.1016/j.electacta.2013.01.139</t>
  </si>
  <si>
    <t>OH</t>
  </si>
  <si>
    <t>https://doi.org/10.1039/D2NJ01497A</t>
  </si>
  <si>
    <t>https://doi.org/10.1016/j.ijhydene.2011.03.008</t>
  </si>
  <si>
    <t>https://doi.org/10.1016/j.electacta.2016.03.054</t>
  </si>
  <si>
    <t>https://doi.org/10.1016/j.ijhydene.2015.02.095</t>
  </si>
  <si>
    <t>https://doi.org/10.1016/j.ijhydene.2015.01.042</t>
  </si>
  <si>
    <t>https://doi.org/10.1016/j.ijhydene.2014.12.080</t>
  </si>
  <si>
    <t>https://doi.org/10.1016/j.carbon.2015.02.063</t>
  </si>
  <si>
    <t>https://doi.org/10.1016/j.carbon.2015.02.064</t>
  </si>
  <si>
    <t>SnO2</t>
  </si>
  <si>
    <t>https://doi.org/10.1016/j.apsusc.2019.03.238</t>
  </si>
  <si>
    <t>https://doi.org/10.1016/j.jpowsour.2015.03.155</t>
  </si>
  <si>
    <t>http://dx.doi.org/10.1016/j.jpowsour.2014.04.137</t>
  </si>
  <si>
    <t>https://doi.org/10.1016/j.ijhydene.2019.09.182</t>
  </si>
  <si>
    <t>https://doi.org/10.1021/acs.jpcc.6b11528</t>
  </si>
  <si>
    <t>https://doi.org/10.1016/j.jcis.2019.12.020</t>
  </si>
  <si>
    <t>https://doi.org/10.1016/j.electacta.2015.09.033</t>
  </si>
  <si>
    <t>https://doi.org/10.1002/adfm.201706440</t>
  </si>
  <si>
    <t>https://doi.org/10.1039/C6TA05570B</t>
  </si>
  <si>
    <t>https://doi.org/10.1039/C7TA03276E</t>
  </si>
  <si>
    <t>https://doi.org/10.1016/j.jallcom.2018.03.025</t>
  </si>
  <si>
    <t>https://doi.org/10.1039/C9CC09481D</t>
  </si>
  <si>
    <t>https://doi.org/10.1021/acscatal.8b00366</t>
  </si>
  <si>
    <t>https://doi.org/10.1016/j.ijhydene.2017.10.121</t>
  </si>
  <si>
    <t xml:space="preserve"> 10.1149/2.1611707jes</t>
  </si>
  <si>
    <t>https://doi.org/10.1016/j.jelechem.2019.113739</t>
  </si>
  <si>
    <t>https://doi.org/10.1016/j.ijhydene.2020.01.063</t>
  </si>
  <si>
    <t>https://doi.org/10.1016/j.ijhydene.2020.01.064</t>
  </si>
  <si>
    <t>https://doi.org/10.1016/j.ijhydene.2020.01.065</t>
  </si>
  <si>
    <t>https://doi.org/10.1016/j.ijhydene.2020.01.066</t>
  </si>
  <si>
    <t>https://doi.org/10.1016/j.electacta.2019.134677</t>
  </si>
  <si>
    <t>https://doi.org/10.1016/S2095-4956(14)60175-3</t>
  </si>
  <si>
    <t>https://doi.org/10.1016/j.jallcom.2011.02.087</t>
  </si>
  <si>
    <t>https://doi.org/10.1016/j.jpowsour.2015.07.002</t>
  </si>
  <si>
    <t>https://doi.org/10.1016/j.carbon.2008.09.054</t>
  </si>
  <si>
    <t>https://doi.org/10.1016/j.ijhydene.2019.12.176</t>
  </si>
  <si>
    <t>https://doi.org/10.1016/j.jelechem.2016.11.034</t>
  </si>
  <si>
    <t>https://doi.org/10.1007/s40820-016-0096-2</t>
  </si>
  <si>
    <t>https://doi.org/10.1016/j.jpowsour.2014.03.127</t>
  </si>
  <si>
    <t>https://doi.org/10.1016/j.jpowsour.2014.03.128</t>
  </si>
  <si>
    <t>https://doi.org/10.1016/j.jpowsour.2014.03.129</t>
  </si>
  <si>
    <t>https://doi.org/10.1016/j.jpowsour.2014.03.130</t>
  </si>
  <si>
    <t>https://doi.org/10.1016/j.jpowsour.2014.03.131</t>
  </si>
  <si>
    <t>https://doi.org/10.1016/j.jpowsour.2014.03.132</t>
  </si>
  <si>
    <t>https://doi.org/10.1016/j.jpowsour.2014.03.133</t>
  </si>
  <si>
    <t>https://doi.org/10.1016/j.ijhydene.2017.03.011</t>
  </si>
  <si>
    <t>https://doi.org/10.1016/j.ijhydene.2014.02.147</t>
  </si>
  <si>
    <t>https://doi.org/10.1016/j.ijhydene.2019.06.170</t>
  </si>
  <si>
    <t>CQD</t>
  </si>
  <si>
    <t>https://doi.org/10.1016/j.colsurfa.2019.02.051</t>
  </si>
  <si>
    <t>https://doi.org/10.1016/j.jpowsour.2015.10.092</t>
  </si>
  <si>
    <t>https://doi.org/10.1016/j.jelechem.2017.08.027</t>
  </si>
  <si>
    <t>https://doi.org/10.1016/j.surfcoat.2018.12.127</t>
  </si>
  <si>
    <t>Graphite powder</t>
  </si>
  <si>
    <t>SWNT</t>
  </si>
  <si>
    <t>MWNT</t>
  </si>
  <si>
    <t>https://doi.org/10.1021/jp204293h</t>
  </si>
  <si>
    <t>https://doi.org/10.1016/j.ijhydene.2020.06.254</t>
  </si>
  <si>
    <t>mA/mg</t>
  </si>
  <si>
    <t>Classification</t>
  </si>
  <si>
    <t>Mesoporous Carbon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</si>
</sst>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ijhydene.2012.03.050" TargetMode="External"/><Relationship Id="rId2" Type="http://schemas.openxmlformats.org/officeDocument/2006/relationships/hyperlink" Target="https://doi.org/10.1016/j.ijhydene.2014.12.080" TargetMode="External"/><Relationship Id="rId1" Type="http://schemas.openxmlformats.org/officeDocument/2006/relationships/hyperlink" Target="https://doi.org/10.1016/j.ijhydene.2014.12.080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5"/>
  <sheetViews>
    <sheetView tabSelected="1" topLeftCell="J1" zoomScale="78" zoomScaleNormal="78" workbookViewId="0">
      <pane ySplit="1" topLeftCell="A2" activePane="bottomLeft" state="frozen"/>
      <selection pane="bottomLeft" activeCell="AK3" sqref="AK3"/>
    </sheetView>
  </sheetViews>
  <sheetFormatPr defaultRowHeight="15" x14ac:dyDescent="0.25"/>
  <cols>
    <col min="1" max="6" width="9.140625" style="3"/>
    <col min="7" max="7" width="16.140625" style="5" customWidth="1"/>
    <col min="8" max="9" width="9.140625" style="3"/>
    <col min="10" max="16" width="7.7109375" style="3" customWidth="1"/>
    <col min="17" max="17" width="8" style="3" customWidth="1"/>
    <col min="18" max="18" width="7" style="3" customWidth="1"/>
    <col min="19" max="19" width="9" style="3" customWidth="1"/>
    <col min="20" max="21" width="5.5703125" style="3" customWidth="1"/>
    <col min="22" max="23" width="5.140625" style="3" customWidth="1"/>
    <col min="24" max="24" width="7.140625" style="3" customWidth="1"/>
    <col min="25" max="25" width="5.5703125" style="3" customWidth="1"/>
    <col min="26" max="26" width="4.85546875" style="3" customWidth="1"/>
    <col min="27" max="27" width="8.42578125" style="3" customWidth="1"/>
    <col min="28" max="28" width="5.85546875" style="3" customWidth="1"/>
    <col min="29" max="29" width="7.7109375" style="3" customWidth="1"/>
    <col min="30" max="30" width="7.140625" style="3" customWidth="1"/>
    <col min="31" max="31" width="6.28515625" style="3" customWidth="1"/>
    <col min="32" max="32" width="6" style="3" customWidth="1"/>
    <col min="33" max="33" width="6.140625" style="3" customWidth="1"/>
    <col min="34" max="35" width="9.140625" style="3"/>
    <col min="36" max="36" width="15.140625" style="3" customWidth="1"/>
    <col min="37" max="37" width="44.7109375" style="4" customWidth="1"/>
    <col min="38" max="16384" width="9.140625" style="3"/>
  </cols>
  <sheetData>
    <row r="1" spans="1:37" s="1" customFormat="1" ht="30" x14ac:dyDescent="0.25">
      <c r="A1" s="2" t="s">
        <v>139</v>
      </c>
      <c r="B1" s="1" t="s">
        <v>34</v>
      </c>
      <c r="C1" s="1" t="s">
        <v>134</v>
      </c>
      <c r="D1" s="1" t="s">
        <v>140</v>
      </c>
      <c r="E1" s="1" t="s">
        <v>141</v>
      </c>
      <c r="F1" s="1" t="s">
        <v>15</v>
      </c>
      <c r="G1" s="2" t="s">
        <v>146</v>
      </c>
      <c r="H1" s="1" t="s">
        <v>0</v>
      </c>
      <c r="I1" s="1" t="s">
        <v>56</v>
      </c>
      <c r="J1" s="2" t="s">
        <v>64</v>
      </c>
      <c r="K1" s="2" t="s">
        <v>80</v>
      </c>
      <c r="L1" s="2" t="s">
        <v>67</v>
      </c>
      <c r="M1" s="2" t="s">
        <v>73</v>
      </c>
      <c r="N1" s="2" t="s">
        <v>78</v>
      </c>
      <c r="O1" s="2" t="s">
        <v>79</v>
      </c>
      <c r="P1" s="2" t="s">
        <v>84</v>
      </c>
      <c r="Q1" s="1" t="s">
        <v>53</v>
      </c>
      <c r="R1" s="1" t="s">
        <v>29</v>
      </c>
      <c r="S1" s="1" t="s">
        <v>50</v>
      </c>
      <c r="T1" s="1" t="s">
        <v>47</v>
      </c>
      <c r="U1" s="1" t="s">
        <v>31</v>
      </c>
      <c r="V1" s="1" t="s">
        <v>7</v>
      </c>
      <c r="W1" s="1" t="s">
        <v>41</v>
      </c>
      <c r="X1" s="1" t="s">
        <v>1</v>
      </c>
      <c r="Y1" s="1" t="s">
        <v>2</v>
      </c>
      <c r="Z1" s="1" t="s">
        <v>95</v>
      </c>
      <c r="AA1" s="1" t="s">
        <v>20</v>
      </c>
      <c r="AB1" s="1" t="s">
        <v>22</v>
      </c>
      <c r="AC1" s="2" t="s">
        <v>32</v>
      </c>
      <c r="AD1" s="1" t="s">
        <v>3</v>
      </c>
      <c r="AE1" s="1" t="s">
        <v>43</v>
      </c>
      <c r="AF1" s="1" t="s">
        <v>86</v>
      </c>
      <c r="AG1" s="1" t="s">
        <v>4</v>
      </c>
      <c r="AH1" s="1" t="s">
        <v>5</v>
      </c>
      <c r="AI1" s="1" t="s">
        <v>144</v>
      </c>
      <c r="AJ1" s="2" t="s">
        <v>145</v>
      </c>
      <c r="AK1" s="1" t="s">
        <v>6</v>
      </c>
    </row>
    <row r="2" spans="1:37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5">
        <v>0</v>
      </c>
      <c r="H2" s="3">
        <v>0.6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0.4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1</v>
      </c>
      <c r="AG2" s="3">
        <v>1</v>
      </c>
      <c r="AH2" s="3">
        <v>50</v>
      </c>
      <c r="AI2" s="3">
        <v>412</v>
      </c>
      <c r="AJ2" s="3">
        <v>0</v>
      </c>
      <c r="AK2" s="4" t="s">
        <v>8</v>
      </c>
    </row>
    <row r="3" spans="1:37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5">
        <v>0</v>
      </c>
      <c r="H3" s="3">
        <v>0.6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0.04</v>
      </c>
      <c r="W3" s="3">
        <v>0</v>
      </c>
      <c r="X3" s="3">
        <v>0.36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1</v>
      </c>
      <c r="AG3" s="3">
        <v>1</v>
      </c>
      <c r="AH3" s="3">
        <v>50</v>
      </c>
      <c r="AI3" s="3">
        <v>559</v>
      </c>
      <c r="AJ3" s="3">
        <v>0</v>
      </c>
      <c r="AK3" s="4" t="s">
        <v>8</v>
      </c>
    </row>
    <row r="4" spans="1:37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5">
        <v>0</v>
      </c>
      <c r="H4" s="3">
        <v>0.6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0.05</v>
      </c>
      <c r="W4" s="3">
        <v>0</v>
      </c>
      <c r="X4" s="3">
        <v>0.35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1</v>
      </c>
      <c r="AG4" s="3">
        <v>1</v>
      </c>
      <c r="AH4" s="3">
        <v>50</v>
      </c>
      <c r="AI4" s="3">
        <v>512</v>
      </c>
      <c r="AJ4" s="3">
        <v>0</v>
      </c>
      <c r="AK4" s="4" t="s">
        <v>8</v>
      </c>
    </row>
    <row r="5" spans="1:37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5">
        <v>0</v>
      </c>
      <c r="H5" s="3">
        <v>0.6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0.1</v>
      </c>
      <c r="W5" s="3">
        <v>0</v>
      </c>
      <c r="X5" s="3">
        <v>0.3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1</v>
      </c>
      <c r="AG5" s="3">
        <v>1</v>
      </c>
      <c r="AH5" s="3">
        <v>50</v>
      </c>
      <c r="AI5" s="3">
        <v>477</v>
      </c>
      <c r="AJ5" s="3">
        <v>0</v>
      </c>
      <c r="AK5" s="4" t="s">
        <v>8</v>
      </c>
    </row>
    <row r="6" spans="1:37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5">
        <v>0</v>
      </c>
      <c r="H6" s="3">
        <v>0.6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0.26</v>
      </c>
      <c r="Y6" s="3">
        <v>0.14000000000000001</v>
      </c>
      <c r="Z6" s="3">
        <v>0</v>
      </c>
      <c r="AA6" s="3">
        <v>0</v>
      </c>
      <c r="AB6" s="3">
        <v>0</v>
      </c>
      <c r="AC6" s="3">
        <v>0</v>
      </c>
      <c r="AD6" s="3">
        <v>0.5</v>
      </c>
      <c r="AE6" s="3">
        <v>0</v>
      </c>
      <c r="AF6" s="3">
        <v>0</v>
      </c>
      <c r="AG6" s="3">
        <v>1</v>
      </c>
      <c r="AH6" s="3">
        <v>20</v>
      </c>
      <c r="AI6" s="3">
        <v>138</v>
      </c>
      <c r="AJ6" s="3">
        <v>0</v>
      </c>
      <c r="AK6" s="4" t="s">
        <v>9</v>
      </c>
    </row>
    <row r="7" spans="1:37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5">
        <v>0</v>
      </c>
      <c r="H7" s="3">
        <v>0.57999999999999996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0.28999999999999998</v>
      </c>
      <c r="Y7" s="3">
        <v>0.13</v>
      </c>
      <c r="Z7" s="3">
        <v>0</v>
      </c>
      <c r="AA7" s="3">
        <v>0</v>
      </c>
      <c r="AB7" s="3">
        <v>0</v>
      </c>
      <c r="AC7" s="3">
        <v>0</v>
      </c>
      <c r="AD7" s="3">
        <v>0.5</v>
      </c>
      <c r="AE7" s="3">
        <v>0</v>
      </c>
      <c r="AF7" s="3">
        <v>0</v>
      </c>
      <c r="AG7" s="3">
        <v>1</v>
      </c>
      <c r="AH7" s="3">
        <v>20</v>
      </c>
      <c r="AI7" s="3">
        <v>444</v>
      </c>
      <c r="AJ7" s="3">
        <v>0</v>
      </c>
      <c r="AK7" s="4" t="s">
        <v>9</v>
      </c>
    </row>
    <row r="8" spans="1:37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5">
        <v>0</v>
      </c>
      <c r="H8" s="3">
        <v>0.56999999999999995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0.31</v>
      </c>
      <c r="Y8" s="3">
        <v>0.12</v>
      </c>
      <c r="Z8" s="3">
        <v>0</v>
      </c>
      <c r="AA8" s="3">
        <v>0</v>
      </c>
      <c r="AB8" s="3">
        <v>0</v>
      </c>
      <c r="AC8" s="3">
        <v>0</v>
      </c>
      <c r="AD8" s="3">
        <v>0.5</v>
      </c>
      <c r="AE8" s="3">
        <v>0</v>
      </c>
      <c r="AF8" s="3">
        <v>0</v>
      </c>
      <c r="AG8" s="3">
        <v>1</v>
      </c>
      <c r="AH8" s="3">
        <v>20</v>
      </c>
      <c r="AI8" s="3">
        <v>323</v>
      </c>
      <c r="AJ8" s="3">
        <v>0</v>
      </c>
      <c r="AK8" s="4" t="s">
        <v>9</v>
      </c>
    </row>
    <row r="9" spans="1:37" s="6" customFormat="1" x14ac:dyDescent="0.25">
      <c r="A9" s="6">
        <v>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7">
        <v>0</v>
      </c>
      <c r="H9" s="6">
        <v>0.85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0.15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0.5</v>
      </c>
      <c r="AE9" s="6">
        <v>0</v>
      </c>
      <c r="AF9" s="6">
        <v>0</v>
      </c>
      <c r="AG9" s="6">
        <v>1</v>
      </c>
      <c r="AH9" s="6">
        <v>20</v>
      </c>
      <c r="AI9" s="6">
        <v>575</v>
      </c>
      <c r="AJ9" s="3">
        <v>0</v>
      </c>
      <c r="AK9" s="6" t="s">
        <v>10</v>
      </c>
    </row>
    <row r="10" spans="1:37" s="6" customFormat="1" x14ac:dyDescent="0.25">
      <c r="A10" s="6">
        <v>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7">
        <v>0</v>
      </c>
      <c r="H10" s="6">
        <v>0.83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0.16600000000000001</v>
      </c>
      <c r="Y10" s="6">
        <v>4.0000000000000001E-3</v>
      </c>
      <c r="Z10" s="6">
        <v>0</v>
      </c>
      <c r="AA10" s="6">
        <v>0</v>
      </c>
      <c r="AB10" s="6">
        <v>0</v>
      </c>
      <c r="AC10" s="6">
        <v>0</v>
      </c>
      <c r="AD10" s="6">
        <v>0.5</v>
      </c>
      <c r="AE10" s="6">
        <v>0</v>
      </c>
      <c r="AF10" s="6">
        <v>0</v>
      </c>
      <c r="AG10" s="6">
        <v>1</v>
      </c>
      <c r="AH10" s="6">
        <v>10</v>
      </c>
      <c r="AI10" s="6">
        <f>0.25/0.0025</f>
        <v>100</v>
      </c>
      <c r="AJ10" s="3">
        <v>0</v>
      </c>
      <c r="AK10" s="6" t="s">
        <v>11</v>
      </c>
    </row>
    <row r="11" spans="1:37" s="6" customFormat="1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7">
        <v>0.55000000000000004</v>
      </c>
      <c r="H11" s="6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6">
        <v>0</v>
      </c>
      <c r="W11" s="3">
        <v>0</v>
      </c>
      <c r="X11" s="6">
        <f>0.32</f>
        <v>0.32</v>
      </c>
      <c r="Y11" s="6">
        <f>0.13</f>
        <v>0.13</v>
      </c>
      <c r="Z11" s="3">
        <v>0</v>
      </c>
      <c r="AA11" s="3">
        <v>0</v>
      </c>
      <c r="AB11" s="3">
        <v>0</v>
      </c>
      <c r="AC11" s="3">
        <v>0</v>
      </c>
      <c r="AD11" s="6">
        <v>0.5</v>
      </c>
      <c r="AE11" s="3">
        <v>0</v>
      </c>
      <c r="AF11" s="6">
        <v>0</v>
      </c>
      <c r="AG11" s="6">
        <v>1</v>
      </c>
      <c r="AH11" s="6">
        <v>10</v>
      </c>
      <c r="AI11" s="6">
        <v>150</v>
      </c>
      <c r="AJ11" s="3">
        <v>0</v>
      </c>
      <c r="AK11" s="6" t="s">
        <v>12</v>
      </c>
    </row>
    <row r="12" spans="1:37" s="6" customFormat="1" x14ac:dyDescent="0.25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7">
        <v>0.55000000000000004</v>
      </c>
      <c r="H12" s="6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6">
        <v>0</v>
      </c>
      <c r="W12" s="3">
        <v>0</v>
      </c>
      <c r="X12" s="6">
        <v>0.31</v>
      </c>
      <c r="Y12" s="6">
        <v>0.14000000000000001</v>
      </c>
      <c r="Z12" s="3">
        <v>0</v>
      </c>
      <c r="AA12" s="3">
        <v>0</v>
      </c>
      <c r="AB12" s="3">
        <v>0</v>
      </c>
      <c r="AC12" s="3">
        <v>0</v>
      </c>
      <c r="AD12" s="6">
        <v>0.5</v>
      </c>
      <c r="AE12" s="3">
        <v>0</v>
      </c>
      <c r="AF12" s="6">
        <v>0</v>
      </c>
      <c r="AG12" s="6">
        <v>1</v>
      </c>
      <c r="AH12" s="6">
        <v>10</v>
      </c>
      <c r="AI12" s="6">
        <v>87</v>
      </c>
      <c r="AJ12" s="3">
        <v>0</v>
      </c>
      <c r="AK12" s="6" t="s">
        <v>12</v>
      </c>
    </row>
    <row r="13" spans="1:37" x14ac:dyDescent="0.25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5">
        <v>0.65</v>
      </c>
      <c r="H13" s="6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6">
        <v>0</v>
      </c>
      <c r="W13" s="3">
        <v>0</v>
      </c>
      <c r="X13" s="3">
        <v>0.35</v>
      </c>
      <c r="Y13" s="6">
        <v>0</v>
      </c>
      <c r="Z13" s="3">
        <v>0</v>
      </c>
      <c r="AA13" s="3">
        <v>0</v>
      </c>
      <c r="AB13" s="3">
        <v>0</v>
      </c>
      <c r="AC13" s="3">
        <v>0</v>
      </c>
      <c r="AD13" s="6">
        <v>0.5</v>
      </c>
      <c r="AE13" s="3">
        <v>0</v>
      </c>
      <c r="AF13" s="6">
        <v>0</v>
      </c>
      <c r="AG13" s="6">
        <v>0.5</v>
      </c>
      <c r="AH13" s="6">
        <v>50</v>
      </c>
      <c r="AI13" s="6">
        <v>250</v>
      </c>
      <c r="AJ13" s="3">
        <v>0</v>
      </c>
      <c r="AK13" s="4" t="s">
        <v>13</v>
      </c>
    </row>
    <row r="14" spans="1:37" x14ac:dyDescent="0.25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5">
        <v>0.6</v>
      </c>
      <c r="H14" s="6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6">
        <v>0</v>
      </c>
      <c r="W14" s="3">
        <v>0</v>
      </c>
      <c r="X14" s="3">
        <v>0.4</v>
      </c>
      <c r="Y14" s="6">
        <v>0</v>
      </c>
      <c r="Z14" s="3">
        <v>0</v>
      </c>
      <c r="AA14" s="3">
        <v>0</v>
      </c>
      <c r="AB14" s="3">
        <v>0</v>
      </c>
      <c r="AC14" s="3">
        <v>0</v>
      </c>
      <c r="AD14" s="6">
        <v>0.5</v>
      </c>
      <c r="AE14" s="3">
        <v>0</v>
      </c>
      <c r="AF14" s="6">
        <v>0</v>
      </c>
      <c r="AG14" s="6">
        <v>0.5</v>
      </c>
      <c r="AH14" s="6">
        <v>50</v>
      </c>
      <c r="AI14" s="6">
        <v>217</v>
      </c>
      <c r="AJ14" s="3">
        <v>0</v>
      </c>
      <c r="AK14" s="4" t="s">
        <v>13</v>
      </c>
    </row>
    <row r="15" spans="1:37" s="6" customFormat="1" ht="15" customHeight="1" x14ac:dyDescent="0.25">
      <c r="A15" s="6">
        <v>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7">
        <f>0.8</f>
        <v>0.8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0.14000000000000001</v>
      </c>
      <c r="Y15" s="6">
        <v>0.06</v>
      </c>
      <c r="Z15" s="6">
        <v>0</v>
      </c>
      <c r="AA15" s="6">
        <v>0</v>
      </c>
      <c r="AB15" s="6">
        <v>0</v>
      </c>
      <c r="AC15" s="6">
        <v>0</v>
      </c>
      <c r="AD15" s="6">
        <v>0.5</v>
      </c>
      <c r="AE15" s="6">
        <v>0</v>
      </c>
      <c r="AF15" s="6">
        <v>0</v>
      </c>
      <c r="AG15" s="6">
        <v>1</v>
      </c>
      <c r="AH15" s="6">
        <v>50</v>
      </c>
      <c r="AI15" s="6">
        <v>319</v>
      </c>
      <c r="AJ15" s="3">
        <v>0</v>
      </c>
      <c r="AK15" s="6" t="s">
        <v>14</v>
      </c>
    </row>
    <row r="16" spans="1:37" s="6" customFormat="1" x14ac:dyDescent="0.25">
      <c r="A16" s="6">
        <v>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7">
        <v>0.81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0.13</v>
      </c>
      <c r="Y16" s="6">
        <v>0.06</v>
      </c>
      <c r="Z16" s="6">
        <v>0</v>
      </c>
      <c r="AA16" s="6">
        <v>0</v>
      </c>
      <c r="AB16" s="6">
        <v>0</v>
      </c>
      <c r="AC16" s="6">
        <v>0</v>
      </c>
      <c r="AD16" s="6">
        <v>0.5</v>
      </c>
      <c r="AE16" s="6">
        <v>0</v>
      </c>
      <c r="AF16" s="6">
        <v>0</v>
      </c>
      <c r="AG16" s="6">
        <v>1</v>
      </c>
      <c r="AH16" s="6">
        <v>50</v>
      </c>
      <c r="AI16" s="6">
        <v>488</v>
      </c>
      <c r="AJ16" s="3">
        <v>0</v>
      </c>
      <c r="AK16" s="6" t="s">
        <v>14</v>
      </c>
    </row>
    <row r="17" spans="1:37" x14ac:dyDescent="0.25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5">
        <v>0.8</v>
      </c>
      <c r="H17" s="6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6">
        <v>0</v>
      </c>
      <c r="W17" s="3">
        <v>0</v>
      </c>
      <c r="X17" s="6">
        <v>0.2</v>
      </c>
      <c r="Y17" s="6">
        <v>0</v>
      </c>
      <c r="Z17" s="3">
        <v>0</v>
      </c>
      <c r="AA17" s="3">
        <v>0</v>
      </c>
      <c r="AB17" s="3">
        <v>0</v>
      </c>
      <c r="AC17" s="3">
        <v>0</v>
      </c>
      <c r="AD17" s="6">
        <v>0.5</v>
      </c>
      <c r="AE17" s="3">
        <v>0</v>
      </c>
      <c r="AF17" s="6">
        <v>0</v>
      </c>
      <c r="AG17" s="6">
        <v>0.5</v>
      </c>
      <c r="AH17" s="6">
        <v>50</v>
      </c>
      <c r="AI17" s="6">
        <v>419</v>
      </c>
      <c r="AJ17" s="3">
        <v>0</v>
      </c>
      <c r="AK17" s="4" t="s">
        <v>16</v>
      </c>
    </row>
    <row r="18" spans="1:37" x14ac:dyDescent="0.25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5">
        <v>0</v>
      </c>
      <c r="H18" s="6">
        <v>0.8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6">
        <v>0</v>
      </c>
      <c r="W18" s="3">
        <v>0</v>
      </c>
      <c r="X18" s="6">
        <v>0.2</v>
      </c>
      <c r="Y18" s="6">
        <v>0</v>
      </c>
      <c r="Z18" s="3">
        <v>0</v>
      </c>
      <c r="AA18" s="3">
        <v>0</v>
      </c>
      <c r="AB18" s="3">
        <v>0</v>
      </c>
      <c r="AC18" s="3">
        <v>0</v>
      </c>
      <c r="AD18" s="6">
        <v>0.5</v>
      </c>
      <c r="AE18" s="3">
        <v>0</v>
      </c>
      <c r="AF18" s="6">
        <v>0</v>
      </c>
      <c r="AG18" s="6">
        <v>0.5</v>
      </c>
      <c r="AH18" s="6">
        <v>50</v>
      </c>
      <c r="AI18" s="6">
        <v>212</v>
      </c>
      <c r="AJ18" s="3">
        <v>0</v>
      </c>
      <c r="AK18" s="4" t="s">
        <v>16</v>
      </c>
    </row>
    <row r="19" spans="1:37" x14ac:dyDescent="0.25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f>1-X19</f>
        <v>0.87</v>
      </c>
      <c r="G19" s="5">
        <v>0</v>
      </c>
      <c r="H19" s="6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6">
        <v>0</v>
      </c>
      <c r="W19" s="3">
        <v>0</v>
      </c>
      <c r="X19" s="6">
        <v>0.13</v>
      </c>
      <c r="Y19" s="6">
        <v>0</v>
      </c>
      <c r="Z19" s="3">
        <v>0</v>
      </c>
      <c r="AA19" s="3">
        <v>0</v>
      </c>
      <c r="AB19" s="3">
        <v>0</v>
      </c>
      <c r="AC19" s="3">
        <v>0</v>
      </c>
      <c r="AD19" s="6">
        <v>0.5</v>
      </c>
      <c r="AE19" s="3">
        <v>0</v>
      </c>
      <c r="AF19" s="6">
        <v>0</v>
      </c>
      <c r="AG19" s="6">
        <v>0.5</v>
      </c>
      <c r="AH19" s="6">
        <v>50</v>
      </c>
      <c r="AI19" s="6">
        <v>90</v>
      </c>
      <c r="AJ19" s="3">
        <v>0</v>
      </c>
      <c r="AK19" s="4" t="s">
        <v>17</v>
      </c>
    </row>
    <row r="20" spans="1:37" x14ac:dyDescent="0.25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f t="shared" ref="F20:F22" si="0">1-X20</f>
        <v>0.51</v>
      </c>
      <c r="G20" s="5">
        <v>0</v>
      </c>
      <c r="H20" s="6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6">
        <v>0</v>
      </c>
      <c r="W20" s="3">
        <v>0</v>
      </c>
      <c r="X20" s="6">
        <v>0.49</v>
      </c>
      <c r="Y20" s="6">
        <v>0</v>
      </c>
      <c r="Z20" s="3">
        <v>0</v>
      </c>
      <c r="AA20" s="3">
        <v>0</v>
      </c>
      <c r="AB20" s="3">
        <v>0</v>
      </c>
      <c r="AC20" s="3">
        <v>0</v>
      </c>
      <c r="AD20" s="6">
        <v>0.5</v>
      </c>
      <c r="AE20" s="3">
        <v>0</v>
      </c>
      <c r="AF20" s="6">
        <v>0</v>
      </c>
      <c r="AG20" s="6">
        <v>0.5</v>
      </c>
      <c r="AH20" s="6">
        <v>50</v>
      </c>
      <c r="AI20" s="6">
        <v>413</v>
      </c>
      <c r="AJ20" s="3">
        <v>0</v>
      </c>
      <c r="AK20" s="4" t="s">
        <v>17</v>
      </c>
    </row>
    <row r="21" spans="1:37" x14ac:dyDescent="0.25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f t="shared" si="0"/>
        <v>0.38</v>
      </c>
      <c r="G21" s="5">
        <v>0</v>
      </c>
      <c r="H21" s="6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6">
        <v>0</v>
      </c>
      <c r="W21" s="3">
        <v>0</v>
      </c>
      <c r="X21" s="6">
        <v>0.62</v>
      </c>
      <c r="Y21" s="6">
        <v>0</v>
      </c>
      <c r="Z21" s="3">
        <v>0</v>
      </c>
      <c r="AA21" s="3">
        <v>0</v>
      </c>
      <c r="AB21" s="3">
        <v>0</v>
      </c>
      <c r="AC21" s="3">
        <v>0</v>
      </c>
      <c r="AD21" s="6">
        <v>0.5</v>
      </c>
      <c r="AE21" s="3">
        <v>0</v>
      </c>
      <c r="AF21" s="6">
        <v>0</v>
      </c>
      <c r="AG21" s="6">
        <v>0.5</v>
      </c>
      <c r="AH21" s="6">
        <v>50</v>
      </c>
      <c r="AI21" s="6">
        <v>340</v>
      </c>
      <c r="AJ21" s="3">
        <v>0</v>
      </c>
      <c r="AK21" s="4" t="s">
        <v>17</v>
      </c>
    </row>
    <row r="22" spans="1:37" x14ac:dyDescent="0.25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f t="shared" si="0"/>
        <v>0.13</v>
      </c>
      <c r="G22" s="5">
        <v>0</v>
      </c>
      <c r="H22" s="6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6">
        <v>0</v>
      </c>
      <c r="W22" s="3">
        <v>0</v>
      </c>
      <c r="X22" s="6">
        <v>0.87</v>
      </c>
      <c r="Y22" s="6">
        <v>0</v>
      </c>
      <c r="Z22" s="3">
        <v>0</v>
      </c>
      <c r="AA22" s="3">
        <v>0</v>
      </c>
      <c r="AB22" s="3">
        <v>0</v>
      </c>
      <c r="AC22" s="3">
        <v>0</v>
      </c>
      <c r="AD22" s="6">
        <v>0.5</v>
      </c>
      <c r="AE22" s="3">
        <v>0</v>
      </c>
      <c r="AF22" s="6">
        <v>0</v>
      </c>
      <c r="AG22" s="6">
        <v>0.5</v>
      </c>
      <c r="AH22" s="6">
        <v>50</v>
      </c>
      <c r="AI22" s="6">
        <v>250</v>
      </c>
      <c r="AJ22" s="3">
        <v>0</v>
      </c>
      <c r="AK22" s="4" t="s">
        <v>17</v>
      </c>
    </row>
    <row r="23" spans="1:37" x14ac:dyDescent="0.25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0.6</v>
      </c>
      <c r="G23" s="5">
        <v>0</v>
      </c>
      <c r="H23" s="6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6">
        <v>0</v>
      </c>
      <c r="W23" s="3">
        <v>0</v>
      </c>
      <c r="X23" s="6">
        <v>0.26</v>
      </c>
      <c r="Y23" s="6">
        <v>0.14000000000000001</v>
      </c>
      <c r="Z23" s="3">
        <v>0</v>
      </c>
      <c r="AA23" s="3">
        <v>0</v>
      </c>
      <c r="AB23" s="3">
        <v>0</v>
      </c>
      <c r="AC23" s="3">
        <v>0</v>
      </c>
      <c r="AD23" s="6">
        <v>0.5</v>
      </c>
      <c r="AE23" s="3">
        <v>0</v>
      </c>
      <c r="AF23" s="6">
        <v>0</v>
      </c>
      <c r="AG23" s="6">
        <v>1</v>
      </c>
      <c r="AH23" s="6">
        <v>2</v>
      </c>
      <c r="AI23" s="6">
        <v>390</v>
      </c>
      <c r="AJ23" s="3">
        <v>0</v>
      </c>
      <c r="AK23" s="4" t="s">
        <v>18</v>
      </c>
    </row>
    <row r="24" spans="1:37" x14ac:dyDescent="0.25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0.3</v>
      </c>
      <c r="G24" s="5">
        <v>0</v>
      </c>
      <c r="H24" s="6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6">
        <v>0</v>
      </c>
      <c r="W24" s="3">
        <v>0</v>
      </c>
      <c r="X24" s="6">
        <v>0.45</v>
      </c>
      <c r="Y24" s="6">
        <v>0.25</v>
      </c>
      <c r="Z24" s="3">
        <v>0</v>
      </c>
      <c r="AA24" s="3">
        <v>0</v>
      </c>
      <c r="AB24" s="3">
        <v>0</v>
      </c>
      <c r="AC24" s="3">
        <v>0</v>
      </c>
      <c r="AD24" s="6">
        <v>0.5</v>
      </c>
      <c r="AE24" s="3">
        <v>0</v>
      </c>
      <c r="AF24" s="6">
        <v>0</v>
      </c>
      <c r="AG24" s="6">
        <v>1</v>
      </c>
      <c r="AH24" s="6">
        <v>2</v>
      </c>
      <c r="AI24" s="6">
        <v>300</v>
      </c>
      <c r="AJ24" s="3">
        <v>0</v>
      </c>
      <c r="AK24" s="4" t="s">
        <v>18</v>
      </c>
    </row>
    <row r="25" spans="1:37" x14ac:dyDescent="0.25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0.8</v>
      </c>
      <c r="G25" s="5">
        <v>0</v>
      </c>
      <c r="H25" s="6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6">
        <v>0</v>
      </c>
      <c r="W25" s="3">
        <v>0</v>
      </c>
      <c r="X25" s="6">
        <v>0.2</v>
      </c>
      <c r="Y25" s="6">
        <v>0</v>
      </c>
      <c r="Z25" s="3">
        <v>0</v>
      </c>
      <c r="AA25" s="3">
        <v>0</v>
      </c>
      <c r="AB25" s="3">
        <v>0</v>
      </c>
      <c r="AC25" s="3">
        <v>0</v>
      </c>
      <c r="AD25" s="6">
        <v>0.5</v>
      </c>
      <c r="AE25" s="3">
        <v>0</v>
      </c>
      <c r="AF25" s="6">
        <v>0</v>
      </c>
      <c r="AG25" s="6">
        <v>1</v>
      </c>
      <c r="AH25" s="6">
        <v>10</v>
      </c>
      <c r="AI25" s="6">
        <v>276</v>
      </c>
      <c r="AJ25" s="3">
        <v>0</v>
      </c>
      <c r="AK25" s="4" t="s">
        <v>19</v>
      </c>
    </row>
    <row r="26" spans="1:37" x14ac:dyDescent="0.25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5">
        <v>0</v>
      </c>
      <c r="H26" s="6">
        <v>0.84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6">
        <v>0</v>
      </c>
      <c r="W26" s="3">
        <v>0</v>
      </c>
      <c r="X26" s="6">
        <v>0.1</v>
      </c>
      <c r="Y26" s="6">
        <v>0.06</v>
      </c>
      <c r="Z26" s="3">
        <v>0</v>
      </c>
      <c r="AA26" s="3">
        <v>0</v>
      </c>
      <c r="AB26" s="3">
        <v>0</v>
      </c>
      <c r="AC26" s="3">
        <v>0</v>
      </c>
      <c r="AD26" s="6">
        <v>0.5</v>
      </c>
      <c r="AE26" s="3">
        <v>0</v>
      </c>
      <c r="AF26" s="6">
        <v>0</v>
      </c>
      <c r="AG26" s="6">
        <v>2</v>
      </c>
      <c r="AH26" s="6">
        <v>20</v>
      </c>
      <c r="AI26" s="6">
        <v>194.85294117647061</v>
      </c>
      <c r="AJ26" s="3">
        <v>0</v>
      </c>
      <c r="AK26" s="4" t="s">
        <v>21</v>
      </c>
    </row>
    <row r="27" spans="1:37" x14ac:dyDescent="0.25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5">
        <v>0</v>
      </c>
      <c r="H27" s="6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6">
        <v>0</v>
      </c>
      <c r="W27" s="3">
        <v>0</v>
      </c>
      <c r="X27" s="6">
        <v>0.15</v>
      </c>
      <c r="Y27" s="6">
        <v>0.06</v>
      </c>
      <c r="Z27" s="3">
        <v>0</v>
      </c>
      <c r="AA27" s="6">
        <v>0.79</v>
      </c>
      <c r="AB27" s="3">
        <v>0</v>
      </c>
      <c r="AC27" s="3">
        <v>0</v>
      </c>
      <c r="AD27" s="6">
        <v>0.5</v>
      </c>
      <c r="AE27" s="3">
        <v>0</v>
      </c>
      <c r="AF27" s="6">
        <v>0</v>
      </c>
      <c r="AG27" s="6">
        <v>2</v>
      </c>
      <c r="AH27" s="6">
        <v>20</v>
      </c>
      <c r="AI27" s="6">
        <v>12.762295081967213</v>
      </c>
      <c r="AJ27" s="3">
        <v>0</v>
      </c>
      <c r="AK27" s="4" t="s">
        <v>21</v>
      </c>
    </row>
    <row r="28" spans="1:37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5">
        <v>0</v>
      </c>
      <c r="H28" s="6">
        <v>0.6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6">
        <v>0</v>
      </c>
      <c r="W28" s="3">
        <v>0</v>
      </c>
      <c r="X28" s="6">
        <v>0.1</v>
      </c>
      <c r="Y28" s="6">
        <v>0.06</v>
      </c>
      <c r="Z28" s="3">
        <v>0</v>
      </c>
      <c r="AA28" s="3">
        <v>0.24</v>
      </c>
      <c r="AB28" s="3">
        <v>0</v>
      </c>
      <c r="AC28" s="3">
        <v>0</v>
      </c>
      <c r="AD28" s="6">
        <v>0.5</v>
      </c>
      <c r="AE28" s="3">
        <v>0</v>
      </c>
      <c r="AF28" s="6">
        <v>0</v>
      </c>
      <c r="AG28" s="6">
        <v>2</v>
      </c>
      <c r="AH28" s="6">
        <v>20</v>
      </c>
      <c r="AI28" s="6">
        <v>249.61224489795919</v>
      </c>
      <c r="AJ28" s="3">
        <v>0</v>
      </c>
      <c r="AK28" s="4" t="s">
        <v>21</v>
      </c>
    </row>
    <row r="29" spans="1:37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0.77</v>
      </c>
      <c r="G29" s="5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6">
        <v>0</v>
      </c>
      <c r="W29" s="3">
        <v>0</v>
      </c>
      <c r="X29" s="6">
        <v>0.15</v>
      </c>
      <c r="Y29" s="6">
        <v>0.08</v>
      </c>
      <c r="Z29" s="3">
        <v>0</v>
      </c>
      <c r="AA29" s="6">
        <v>0</v>
      </c>
      <c r="AB29" s="3">
        <v>0</v>
      </c>
      <c r="AC29" s="3">
        <v>0</v>
      </c>
      <c r="AD29" s="6">
        <v>0.5</v>
      </c>
      <c r="AE29" s="3">
        <v>0</v>
      </c>
      <c r="AF29" s="6">
        <v>0</v>
      </c>
      <c r="AG29" s="6">
        <v>2</v>
      </c>
      <c r="AH29" s="6">
        <v>20</v>
      </c>
      <c r="AI29" s="6">
        <v>306.01492537313436</v>
      </c>
      <c r="AJ29" s="3">
        <v>0</v>
      </c>
      <c r="AK29" s="4" t="s">
        <v>21</v>
      </c>
    </row>
    <row r="30" spans="1:37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0.6</v>
      </c>
      <c r="G30" s="5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6">
        <v>0</v>
      </c>
      <c r="W30" s="3">
        <v>0</v>
      </c>
      <c r="X30" s="6">
        <v>0.15</v>
      </c>
      <c r="Y30" s="6">
        <v>0.08</v>
      </c>
      <c r="Z30" s="3">
        <v>0</v>
      </c>
      <c r="AA30" s="3">
        <v>0.17</v>
      </c>
      <c r="AB30" s="3">
        <v>0</v>
      </c>
      <c r="AC30" s="3">
        <v>0</v>
      </c>
      <c r="AD30" s="6">
        <v>0.5</v>
      </c>
      <c r="AE30" s="3">
        <v>0</v>
      </c>
      <c r="AF30" s="6">
        <v>0</v>
      </c>
      <c r="AG30" s="6">
        <v>2</v>
      </c>
      <c r="AH30" s="6">
        <v>20</v>
      </c>
      <c r="AI30" s="6">
        <v>478.57246376811599</v>
      </c>
      <c r="AJ30" s="3">
        <v>0</v>
      </c>
      <c r="AK30" s="4" t="s">
        <v>21</v>
      </c>
    </row>
    <row r="31" spans="1:37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0.49</v>
      </c>
      <c r="G31" s="5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6">
        <v>0</v>
      </c>
      <c r="W31" s="3">
        <v>0</v>
      </c>
      <c r="X31" s="6">
        <v>0.12</v>
      </c>
      <c r="Y31" s="6">
        <v>7.0000000000000007E-2</v>
      </c>
      <c r="Z31" s="3">
        <v>0</v>
      </c>
      <c r="AA31" s="6">
        <v>0.32</v>
      </c>
      <c r="AB31" s="3">
        <v>0</v>
      </c>
      <c r="AC31" s="3">
        <v>0</v>
      </c>
      <c r="AD31" s="6">
        <v>0.5</v>
      </c>
      <c r="AE31" s="3">
        <v>0</v>
      </c>
      <c r="AF31" s="6">
        <v>0</v>
      </c>
      <c r="AG31" s="6">
        <v>2</v>
      </c>
      <c r="AH31" s="6">
        <v>20</v>
      </c>
      <c r="AI31" s="6">
        <v>575.14285714285711</v>
      </c>
      <c r="AJ31" s="3">
        <v>0</v>
      </c>
      <c r="AK31" s="4" t="s">
        <v>21</v>
      </c>
    </row>
    <row r="32" spans="1:37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0.33</v>
      </c>
      <c r="G32" s="5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6">
        <v>0</v>
      </c>
      <c r="W32" s="3">
        <v>0</v>
      </c>
      <c r="X32" s="6">
        <v>0.11</v>
      </c>
      <c r="Y32" s="6">
        <v>7.0000000000000007E-2</v>
      </c>
      <c r="Z32" s="3">
        <v>0</v>
      </c>
      <c r="AA32" s="3">
        <v>0.49</v>
      </c>
      <c r="AB32" s="3">
        <v>0</v>
      </c>
      <c r="AC32" s="3">
        <v>0</v>
      </c>
      <c r="AD32" s="6">
        <v>0.5</v>
      </c>
      <c r="AE32" s="3">
        <v>0</v>
      </c>
      <c r="AF32" s="6">
        <v>0</v>
      </c>
      <c r="AG32" s="6">
        <v>2</v>
      </c>
      <c r="AH32" s="6">
        <v>20</v>
      </c>
      <c r="AI32" s="6">
        <v>668.70588235294122</v>
      </c>
      <c r="AJ32" s="3">
        <v>0</v>
      </c>
      <c r="AK32" s="4" t="s">
        <v>21</v>
      </c>
    </row>
    <row r="33" spans="1:37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0.28999999999999998</v>
      </c>
      <c r="G33" s="5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6">
        <v>0</v>
      </c>
      <c r="W33" s="3">
        <v>0</v>
      </c>
      <c r="X33" s="6">
        <v>0.13</v>
      </c>
      <c r="Y33" s="6">
        <v>0.08</v>
      </c>
      <c r="Z33" s="3">
        <v>0</v>
      </c>
      <c r="AA33" s="6">
        <v>0.5</v>
      </c>
      <c r="AB33" s="3">
        <v>0</v>
      </c>
      <c r="AC33" s="3">
        <v>0</v>
      </c>
      <c r="AD33" s="6">
        <v>0.5</v>
      </c>
      <c r="AE33" s="3">
        <v>0</v>
      </c>
      <c r="AF33" s="6">
        <v>0</v>
      </c>
      <c r="AG33" s="6">
        <v>2</v>
      </c>
      <c r="AH33" s="6">
        <v>20</v>
      </c>
      <c r="AI33" s="6">
        <v>812</v>
      </c>
      <c r="AJ33" s="3">
        <v>0</v>
      </c>
      <c r="AK33" s="4" t="s">
        <v>21</v>
      </c>
    </row>
    <row r="34" spans="1:37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0.2</v>
      </c>
      <c r="G34" s="5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6">
        <v>0</v>
      </c>
      <c r="W34" s="3">
        <v>0</v>
      </c>
      <c r="X34" s="6">
        <v>0.11</v>
      </c>
      <c r="Y34" s="6">
        <v>0.08</v>
      </c>
      <c r="Z34" s="3">
        <v>0</v>
      </c>
      <c r="AA34" s="3">
        <v>0.61</v>
      </c>
      <c r="AB34" s="3">
        <v>0</v>
      </c>
      <c r="AC34" s="3">
        <v>0</v>
      </c>
      <c r="AD34" s="6">
        <v>0.5</v>
      </c>
      <c r="AE34" s="3">
        <v>0</v>
      </c>
      <c r="AF34" s="6">
        <v>0</v>
      </c>
      <c r="AG34" s="6">
        <v>2</v>
      </c>
      <c r="AH34" s="6">
        <v>20</v>
      </c>
      <c r="AI34" s="6">
        <v>771.3364485981308</v>
      </c>
      <c r="AJ34" s="3">
        <v>0</v>
      </c>
      <c r="AK34" s="4" t="s">
        <v>21</v>
      </c>
    </row>
    <row r="35" spans="1:37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0.15</v>
      </c>
      <c r="G35" s="5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6">
        <v>0</v>
      </c>
      <c r="W35" s="3">
        <v>0</v>
      </c>
      <c r="X35" s="6">
        <v>0.13</v>
      </c>
      <c r="Y35" s="6">
        <v>7.0000000000000007E-2</v>
      </c>
      <c r="Z35" s="3">
        <v>0</v>
      </c>
      <c r="AA35" s="6">
        <v>0.65</v>
      </c>
      <c r="AB35" s="3">
        <v>0</v>
      </c>
      <c r="AC35" s="3">
        <v>0</v>
      </c>
      <c r="AD35" s="6">
        <v>0.5</v>
      </c>
      <c r="AE35" s="3">
        <v>0</v>
      </c>
      <c r="AF35" s="6">
        <v>0</v>
      </c>
      <c r="AG35" s="6">
        <v>2</v>
      </c>
      <c r="AH35" s="6">
        <v>20</v>
      </c>
      <c r="AI35" s="6">
        <v>314.41739130434786</v>
      </c>
      <c r="AJ35" s="3">
        <v>0</v>
      </c>
      <c r="AK35" s="4" t="s">
        <v>21</v>
      </c>
    </row>
    <row r="36" spans="1:37" x14ac:dyDescent="0.25">
      <c r="A36" s="3">
        <v>0</v>
      </c>
      <c r="B36" s="3">
        <v>0</v>
      </c>
      <c r="C36" s="3">
        <v>0</v>
      </c>
      <c r="D36" s="3">
        <v>0</v>
      </c>
      <c r="E36" s="3">
        <v>0.95</v>
      </c>
      <c r="F36" s="3">
        <v>0</v>
      </c>
      <c r="G36" s="5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6">
        <v>0</v>
      </c>
      <c r="W36" s="3">
        <v>0</v>
      </c>
      <c r="X36" s="3">
        <f>0.05</f>
        <v>0.05</v>
      </c>
      <c r="Y36" s="6">
        <v>0</v>
      </c>
      <c r="Z36" s="3">
        <v>0</v>
      </c>
      <c r="AA36" s="6">
        <v>0</v>
      </c>
      <c r="AB36" s="3">
        <v>0</v>
      </c>
      <c r="AC36" s="3">
        <v>0</v>
      </c>
      <c r="AD36" s="6">
        <v>0.5</v>
      </c>
      <c r="AE36" s="3">
        <v>0</v>
      </c>
      <c r="AF36" s="6">
        <v>0</v>
      </c>
      <c r="AG36" s="6">
        <v>1</v>
      </c>
      <c r="AH36" s="6">
        <v>50</v>
      </c>
      <c r="AI36" s="6">
        <v>140</v>
      </c>
      <c r="AJ36" s="3">
        <v>0</v>
      </c>
      <c r="AK36" s="4" t="s">
        <v>23</v>
      </c>
    </row>
    <row r="37" spans="1:37" x14ac:dyDescent="0.25">
      <c r="A37" s="3">
        <v>0</v>
      </c>
      <c r="B37" s="3">
        <v>0</v>
      </c>
      <c r="C37" s="3">
        <v>0</v>
      </c>
      <c r="D37" s="3">
        <v>0</v>
      </c>
      <c r="E37" s="3">
        <v>0.95</v>
      </c>
      <c r="F37" s="3">
        <v>0</v>
      </c>
      <c r="G37" s="5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6">
        <v>0</v>
      </c>
      <c r="W37" s="3">
        <v>0</v>
      </c>
      <c r="X37" s="6">
        <v>3.5000000000000003E-2</v>
      </c>
      <c r="Y37" s="6">
        <v>0</v>
      </c>
      <c r="Z37" s="3">
        <v>0</v>
      </c>
      <c r="AA37" s="6">
        <v>0</v>
      </c>
      <c r="AB37" s="3">
        <v>1.4999999999999999E-2</v>
      </c>
      <c r="AC37" s="3">
        <v>0</v>
      </c>
      <c r="AD37" s="6">
        <v>0.5</v>
      </c>
      <c r="AE37" s="3">
        <v>0</v>
      </c>
      <c r="AF37" s="6">
        <v>0</v>
      </c>
      <c r="AG37" s="6">
        <v>1</v>
      </c>
      <c r="AH37" s="6">
        <v>50</v>
      </c>
      <c r="AI37" s="6">
        <v>150</v>
      </c>
      <c r="AJ37" s="3">
        <v>0</v>
      </c>
      <c r="AK37" s="4" t="s">
        <v>23</v>
      </c>
    </row>
    <row r="38" spans="1:37" x14ac:dyDescent="0.25">
      <c r="A38" s="3">
        <v>0</v>
      </c>
      <c r="B38" s="3">
        <v>0</v>
      </c>
      <c r="C38" s="3">
        <v>0</v>
      </c>
      <c r="D38" s="3">
        <v>0</v>
      </c>
      <c r="E38" s="3">
        <v>0.93</v>
      </c>
      <c r="F38" s="3">
        <v>0</v>
      </c>
      <c r="G38" s="5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6">
        <v>0</v>
      </c>
      <c r="W38" s="3">
        <v>0</v>
      </c>
      <c r="X38" s="6">
        <v>5.2999999999999999E-2</v>
      </c>
      <c r="Y38" s="6">
        <v>0</v>
      </c>
      <c r="Z38" s="3">
        <v>0</v>
      </c>
      <c r="AA38" s="6">
        <v>0</v>
      </c>
      <c r="AB38" s="3">
        <v>1.7000000000000001E-2</v>
      </c>
      <c r="AC38" s="3">
        <v>0</v>
      </c>
      <c r="AD38" s="6">
        <v>0.5</v>
      </c>
      <c r="AE38" s="3">
        <v>0</v>
      </c>
      <c r="AF38" s="6">
        <v>0</v>
      </c>
      <c r="AG38" s="6">
        <v>1</v>
      </c>
      <c r="AH38" s="6">
        <v>50</v>
      </c>
      <c r="AI38" s="6">
        <v>180</v>
      </c>
      <c r="AJ38" s="3">
        <v>0</v>
      </c>
      <c r="AK38" s="4" t="s">
        <v>23</v>
      </c>
    </row>
    <row r="39" spans="1:37" x14ac:dyDescent="0.25">
      <c r="A39" s="3">
        <v>0</v>
      </c>
      <c r="B39" s="3">
        <v>0</v>
      </c>
      <c r="C39" s="3">
        <v>0</v>
      </c>
      <c r="D39" s="3">
        <v>0.98</v>
      </c>
      <c r="E39" s="3">
        <v>0</v>
      </c>
      <c r="F39" s="3">
        <v>0</v>
      </c>
      <c r="G39" s="5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6">
        <v>0</v>
      </c>
      <c r="W39" s="3">
        <v>0</v>
      </c>
      <c r="X39" s="6">
        <v>0.02</v>
      </c>
      <c r="Y39" s="6">
        <v>0</v>
      </c>
      <c r="Z39" s="3">
        <v>0</v>
      </c>
      <c r="AA39" s="6">
        <v>0</v>
      </c>
      <c r="AB39" s="6">
        <v>0</v>
      </c>
      <c r="AC39" s="3">
        <v>0</v>
      </c>
      <c r="AD39" s="6">
        <v>1</v>
      </c>
      <c r="AE39" s="3">
        <v>0</v>
      </c>
      <c r="AF39" s="6">
        <v>0</v>
      </c>
      <c r="AG39" s="6">
        <v>1.8</v>
      </c>
      <c r="AH39" s="6">
        <v>20</v>
      </c>
      <c r="AI39" s="3">
        <f>55/0.14</f>
        <v>392.85714285714283</v>
      </c>
      <c r="AJ39" s="3">
        <v>0</v>
      </c>
      <c r="AK39" s="4" t="s">
        <v>24</v>
      </c>
    </row>
    <row r="40" spans="1:37" x14ac:dyDescent="0.25">
      <c r="A40" s="3">
        <v>0</v>
      </c>
      <c r="B40" s="3">
        <v>0</v>
      </c>
      <c r="C40" s="3">
        <v>0</v>
      </c>
      <c r="D40" s="3">
        <f>1/1.07</f>
        <v>0.93457943925233644</v>
      </c>
      <c r="E40" s="3">
        <v>0</v>
      </c>
      <c r="F40" s="3">
        <v>0</v>
      </c>
      <c r="G40" s="5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6">
        <v>0</v>
      </c>
      <c r="W40" s="3">
        <v>0</v>
      </c>
      <c r="X40" s="3">
        <f>0.07/1.07</f>
        <v>6.5420560747663559E-2</v>
      </c>
      <c r="Y40" s="6">
        <v>0</v>
      </c>
      <c r="Z40" s="3">
        <v>0</v>
      </c>
      <c r="AA40" s="6">
        <v>0</v>
      </c>
      <c r="AB40" s="6">
        <v>0</v>
      </c>
      <c r="AC40" s="3">
        <v>0</v>
      </c>
      <c r="AD40" s="6">
        <v>1</v>
      </c>
      <c r="AE40" s="3">
        <v>0</v>
      </c>
      <c r="AF40" s="6">
        <v>0</v>
      </c>
      <c r="AG40" s="6">
        <v>1.8</v>
      </c>
      <c r="AH40" s="6">
        <v>20</v>
      </c>
      <c r="AI40" s="3">
        <f>0.25/0.07</f>
        <v>3.5714285714285712</v>
      </c>
      <c r="AJ40" s="3">
        <v>0</v>
      </c>
      <c r="AK40" s="4" t="s">
        <v>24</v>
      </c>
    </row>
    <row r="41" spans="1:37" x14ac:dyDescent="0.25">
      <c r="A41" s="3">
        <v>0</v>
      </c>
      <c r="B41" s="3">
        <v>0</v>
      </c>
      <c r="C41" s="3">
        <v>0</v>
      </c>
      <c r="D41" s="3">
        <f>2/2.07</f>
        <v>0.96618357487922713</v>
      </c>
      <c r="E41" s="3">
        <v>0</v>
      </c>
      <c r="F41" s="3">
        <v>0</v>
      </c>
      <c r="G41" s="5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6">
        <v>0</v>
      </c>
      <c r="W41" s="3">
        <v>0</v>
      </c>
      <c r="X41" s="3">
        <f>0.07/2.07</f>
        <v>3.3816425120772951E-2</v>
      </c>
      <c r="Y41" s="6">
        <v>0</v>
      </c>
      <c r="Z41" s="3">
        <v>0</v>
      </c>
      <c r="AA41" s="6">
        <v>0</v>
      </c>
      <c r="AB41" s="6">
        <v>0</v>
      </c>
      <c r="AC41" s="3">
        <v>0</v>
      </c>
      <c r="AD41" s="6">
        <v>1</v>
      </c>
      <c r="AE41" s="3">
        <v>0</v>
      </c>
      <c r="AF41" s="6">
        <v>0</v>
      </c>
      <c r="AG41" s="6">
        <v>1.8</v>
      </c>
      <c r="AH41" s="6">
        <v>20</v>
      </c>
      <c r="AI41" s="3">
        <f>0.5/0.07</f>
        <v>7.1428571428571423</v>
      </c>
      <c r="AJ41" s="3">
        <v>0</v>
      </c>
      <c r="AK41" s="4" t="s">
        <v>24</v>
      </c>
    </row>
    <row r="42" spans="1:37" x14ac:dyDescent="0.25">
      <c r="A42" s="3">
        <v>0</v>
      </c>
      <c r="B42" s="3">
        <v>0</v>
      </c>
      <c r="C42" s="3">
        <v>0</v>
      </c>
      <c r="D42" s="3">
        <f>3/3.07</f>
        <v>0.97719869706840401</v>
      </c>
      <c r="E42" s="3">
        <v>0</v>
      </c>
      <c r="F42" s="3">
        <v>0</v>
      </c>
      <c r="G42" s="5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6">
        <v>0</v>
      </c>
      <c r="W42" s="3">
        <v>0</v>
      </c>
      <c r="X42" s="3">
        <f>0.07/3.07</f>
        <v>2.2801302931596094E-2</v>
      </c>
      <c r="Y42" s="6">
        <v>0</v>
      </c>
      <c r="Z42" s="3">
        <v>0</v>
      </c>
      <c r="AA42" s="6">
        <v>0</v>
      </c>
      <c r="AB42" s="6">
        <v>0</v>
      </c>
      <c r="AC42" s="3">
        <v>0</v>
      </c>
      <c r="AD42" s="6">
        <v>1</v>
      </c>
      <c r="AE42" s="3">
        <v>0</v>
      </c>
      <c r="AF42" s="6">
        <v>0</v>
      </c>
      <c r="AG42" s="6">
        <v>1.8</v>
      </c>
      <c r="AH42" s="6">
        <v>20</v>
      </c>
      <c r="AI42" s="3">
        <f>3.1/0.07</f>
        <v>44.285714285714285</v>
      </c>
      <c r="AJ42" s="3">
        <v>0</v>
      </c>
      <c r="AK42" s="4" t="s">
        <v>24</v>
      </c>
    </row>
    <row r="43" spans="1:37" x14ac:dyDescent="0.25">
      <c r="A43" s="3">
        <v>0</v>
      </c>
      <c r="B43" s="3">
        <v>0</v>
      </c>
      <c r="C43" s="3">
        <v>0</v>
      </c>
      <c r="D43" s="3">
        <f>5/5.07</f>
        <v>0.98619329388560151</v>
      </c>
      <c r="E43" s="3">
        <v>0</v>
      </c>
      <c r="F43" s="3">
        <v>0</v>
      </c>
      <c r="G43" s="5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6">
        <v>0</v>
      </c>
      <c r="W43" s="3">
        <v>0</v>
      </c>
      <c r="X43" s="3">
        <f>0.07/5.07</f>
        <v>1.3806706114398423E-2</v>
      </c>
      <c r="Y43" s="6">
        <v>0</v>
      </c>
      <c r="Z43" s="3">
        <v>0</v>
      </c>
      <c r="AA43" s="6">
        <v>0</v>
      </c>
      <c r="AB43" s="6">
        <v>0</v>
      </c>
      <c r="AC43" s="3">
        <v>0</v>
      </c>
      <c r="AD43" s="6">
        <v>1</v>
      </c>
      <c r="AE43" s="3">
        <v>0</v>
      </c>
      <c r="AF43" s="6">
        <v>0</v>
      </c>
      <c r="AG43" s="6">
        <v>1.8</v>
      </c>
      <c r="AH43" s="6">
        <v>20</v>
      </c>
      <c r="AI43" s="3">
        <f>6/0.07</f>
        <v>85.714285714285708</v>
      </c>
      <c r="AJ43" s="3">
        <v>0</v>
      </c>
      <c r="AK43" s="4" t="s">
        <v>24</v>
      </c>
    </row>
    <row r="44" spans="1:37" x14ac:dyDescent="0.25">
      <c r="A44" s="3">
        <v>0</v>
      </c>
      <c r="B44" s="3">
        <v>0</v>
      </c>
      <c r="C44" s="3">
        <v>0</v>
      </c>
      <c r="D44" s="3">
        <f>6/6.07</f>
        <v>0.98846787479406917</v>
      </c>
      <c r="E44" s="3">
        <v>0</v>
      </c>
      <c r="F44" s="3">
        <v>0</v>
      </c>
      <c r="G44" s="5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6">
        <v>0</v>
      </c>
      <c r="W44" s="3">
        <v>0</v>
      </c>
      <c r="X44" s="3">
        <f>0.07/6.07</f>
        <v>1.1532125205930808E-2</v>
      </c>
      <c r="Y44" s="6">
        <v>0</v>
      </c>
      <c r="Z44" s="3">
        <v>0</v>
      </c>
      <c r="AA44" s="6">
        <v>0</v>
      </c>
      <c r="AB44" s="6">
        <v>0</v>
      </c>
      <c r="AC44" s="3">
        <v>0</v>
      </c>
      <c r="AD44" s="6">
        <v>1</v>
      </c>
      <c r="AE44" s="3">
        <v>0</v>
      </c>
      <c r="AF44" s="6">
        <v>0</v>
      </c>
      <c r="AG44" s="6">
        <v>1.8</v>
      </c>
      <c r="AH44" s="6">
        <v>20</v>
      </c>
      <c r="AI44" s="3">
        <f>10/0.07</f>
        <v>142.85714285714283</v>
      </c>
      <c r="AJ44" s="3">
        <v>0</v>
      </c>
      <c r="AK44" s="4" t="s">
        <v>24</v>
      </c>
    </row>
    <row r="45" spans="1:37" x14ac:dyDescent="0.25">
      <c r="A45" s="3">
        <v>0</v>
      </c>
      <c r="B45" s="3">
        <v>0</v>
      </c>
      <c r="C45" s="3">
        <v>0</v>
      </c>
      <c r="D45" s="3">
        <f>6/6.03</f>
        <v>0.99502487562189046</v>
      </c>
      <c r="E45" s="3">
        <v>0</v>
      </c>
      <c r="F45" s="3">
        <v>0</v>
      </c>
      <c r="G45" s="5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6">
        <v>0</v>
      </c>
      <c r="W45" s="3">
        <v>0</v>
      </c>
      <c r="X45" s="3">
        <f>0.03/6.03</f>
        <v>4.9751243781094526E-3</v>
      </c>
      <c r="Y45" s="6">
        <v>0</v>
      </c>
      <c r="Z45" s="3">
        <v>0</v>
      </c>
      <c r="AA45" s="6">
        <v>0</v>
      </c>
      <c r="AB45" s="6">
        <v>0</v>
      </c>
      <c r="AC45" s="3">
        <v>0</v>
      </c>
      <c r="AD45" s="6">
        <v>1</v>
      </c>
      <c r="AE45" s="3">
        <v>0</v>
      </c>
      <c r="AF45" s="6">
        <v>0</v>
      </c>
      <c r="AG45" s="6">
        <v>1.8</v>
      </c>
      <c r="AH45" s="6">
        <v>20</v>
      </c>
      <c r="AI45" s="3">
        <f>4/0.03</f>
        <v>133.33333333333334</v>
      </c>
      <c r="AJ45" s="3">
        <v>0</v>
      </c>
      <c r="AK45" s="4" t="s">
        <v>24</v>
      </c>
    </row>
    <row r="46" spans="1:37" x14ac:dyDescent="0.25">
      <c r="A46" s="3">
        <v>0</v>
      </c>
      <c r="B46" s="3">
        <v>0</v>
      </c>
      <c r="C46" s="3">
        <v>0</v>
      </c>
      <c r="D46" s="3">
        <f>6/6.07</f>
        <v>0.98846787479406917</v>
      </c>
      <c r="E46" s="3">
        <v>0</v>
      </c>
      <c r="F46" s="3">
        <v>0</v>
      </c>
      <c r="G46" s="5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6">
        <v>0</v>
      </c>
      <c r="W46" s="3">
        <v>0</v>
      </c>
      <c r="X46" s="3">
        <f>0.07/6.07</f>
        <v>1.1532125205930808E-2</v>
      </c>
      <c r="Y46" s="6">
        <v>0</v>
      </c>
      <c r="Z46" s="3">
        <v>0</v>
      </c>
      <c r="AA46" s="6">
        <v>0</v>
      </c>
      <c r="AB46" s="6">
        <v>0</v>
      </c>
      <c r="AC46" s="3">
        <v>0</v>
      </c>
      <c r="AD46" s="6">
        <v>1</v>
      </c>
      <c r="AE46" s="3">
        <v>0</v>
      </c>
      <c r="AF46" s="6">
        <v>0</v>
      </c>
      <c r="AG46" s="6">
        <v>1.8</v>
      </c>
      <c r="AH46" s="6">
        <v>20</v>
      </c>
      <c r="AI46" s="3">
        <f>14/0.07</f>
        <v>199.99999999999997</v>
      </c>
      <c r="AJ46" s="3">
        <v>0</v>
      </c>
      <c r="AK46" s="4" t="s">
        <v>24</v>
      </c>
    </row>
    <row r="47" spans="1:37" x14ac:dyDescent="0.25">
      <c r="A47" s="3">
        <v>0</v>
      </c>
      <c r="B47" s="3">
        <v>0</v>
      </c>
      <c r="C47" s="3">
        <v>0</v>
      </c>
      <c r="D47" s="3">
        <f>6/6.11</f>
        <v>0.98199672667757765</v>
      </c>
      <c r="E47" s="3">
        <v>0</v>
      </c>
      <c r="F47" s="3">
        <v>0</v>
      </c>
      <c r="G47" s="5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6">
        <v>0</v>
      </c>
      <c r="W47" s="3">
        <v>0</v>
      </c>
      <c r="X47" s="3">
        <f>0.11/6.11</f>
        <v>1.8003273322422259E-2</v>
      </c>
      <c r="Y47" s="6">
        <v>0</v>
      </c>
      <c r="Z47" s="3">
        <v>0</v>
      </c>
      <c r="AA47" s="6">
        <v>0</v>
      </c>
      <c r="AB47" s="6">
        <v>0</v>
      </c>
      <c r="AC47" s="3">
        <v>0</v>
      </c>
      <c r="AD47" s="6">
        <v>1</v>
      </c>
      <c r="AE47" s="3">
        <v>0</v>
      </c>
      <c r="AF47" s="6">
        <v>0</v>
      </c>
      <c r="AG47" s="6">
        <v>1.8</v>
      </c>
      <c r="AH47" s="6">
        <v>20</v>
      </c>
      <c r="AI47" s="3">
        <f>19/0.11</f>
        <v>172.72727272727272</v>
      </c>
      <c r="AJ47" s="3">
        <v>0</v>
      </c>
      <c r="AK47" s="4" t="s">
        <v>24</v>
      </c>
    </row>
    <row r="48" spans="1:37" x14ac:dyDescent="0.25">
      <c r="A48" s="3">
        <v>0</v>
      </c>
      <c r="B48" s="3">
        <v>0</v>
      </c>
      <c r="C48" s="3">
        <v>0</v>
      </c>
      <c r="D48" s="3">
        <v>0.69</v>
      </c>
      <c r="E48" s="3">
        <v>0</v>
      </c>
      <c r="F48" s="3">
        <v>0</v>
      </c>
      <c r="G48" s="5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6">
        <v>0</v>
      </c>
      <c r="W48" s="3">
        <v>0</v>
      </c>
      <c r="X48" s="3">
        <v>0.2</v>
      </c>
      <c r="Y48" s="3">
        <v>0.11</v>
      </c>
      <c r="Z48" s="3">
        <v>0</v>
      </c>
      <c r="AA48" s="6">
        <v>0</v>
      </c>
      <c r="AB48" s="6">
        <v>0</v>
      </c>
      <c r="AC48" s="3">
        <v>0</v>
      </c>
      <c r="AD48" s="6">
        <v>1</v>
      </c>
      <c r="AE48" s="3">
        <v>0</v>
      </c>
      <c r="AF48" s="6">
        <v>0</v>
      </c>
      <c r="AG48" s="6">
        <v>1</v>
      </c>
      <c r="AH48" s="6">
        <v>20</v>
      </c>
      <c r="AI48" s="3">
        <f>55/0.2</f>
        <v>275</v>
      </c>
      <c r="AJ48" s="3">
        <v>0</v>
      </c>
      <c r="AK48" s="4" t="s">
        <v>25</v>
      </c>
    </row>
    <row r="49" spans="1:37" x14ac:dyDescent="0.25">
      <c r="A49" s="3">
        <v>0</v>
      </c>
      <c r="B49" s="3">
        <v>0</v>
      </c>
      <c r="C49" s="3">
        <v>0</v>
      </c>
      <c r="D49" s="3">
        <v>0</v>
      </c>
      <c r="E49" s="3">
        <v>0.69</v>
      </c>
      <c r="F49" s="3">
        <v>0</v>
      </c>
      <c r="G49" s="5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6">
        <v>0</v>
      </c>
      <c r="W49" s="3">
        <v>0</v>
      </c>
      <c r="X49" s="3">
        <f>0.4/1.3*0.65</f>
        <v>0.2</v>
      </c>
      <c r="Y49" s="3">
        <v>0.11</v>
      </c>
      <c r="Z49" s="3">
        <v>0</v>
      </c>
      <c r="AA49" s="6">
        <v>0</v>
      </c>
      <c r="AB49" s="6">
        <v>0</v>
      </c>
      <c r="AC49" s="3">
        <v>0</v>
      </c>
      <c r="AD49" s="6">
        <v>1</v>
      </c>
      <c r="AE49" s="3">
        <v>0</v>
      </c>
      <c r="AF49" s="6">
        <v>0</v>
      </c>
      <c r="AG49" s="6">
        <v>1</v>
      </c>
      <c r="AH49" s="6">
        <v>20</v>
      </c>
      <c r="AI49" s="3">
        <f>38/0.2</f>
        <v>190</v>
      </c>
      <c r="AJ49" s="3">
        <v>0</v>
      </c>
      <c r="AK49" s="4" t="s">
        <v>25</v>
      </c>
    </row>
    <row r="50" spans="1:37" x14ac:dyDescent="0.25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0.69</v>
      </c>
      <c r="G50" s="5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6">
        <v>0</v>
      </c>
      <c r="W50" s="3">
        <v>0</v>
      </c>
      <c r="X50" s="3">
        <f>0.4/1.3*0.65</f>
        <v>0.2</v>
      </c>
      <c r="Y50" s="3">
        <v>0.11</v>
      </c>
      <c r="Z50" s="3">
        <v>0</v>
      </c>
      <c r="AA50" s="6">
        <v>0</v>
      </c>
      <c r="AB50" s="6">
        <v>0</v>
      </c>
      <c r="AC50" s="3">
        <v>0</v>
      </c>
      <c r="AD50" s="6">
        <v>1</v>
      </c>
      <c r="AE50" s="3">
        <v>0</v>
      </c>
      <c r="AF50" s="6">
        <v>0</v>
      </c>
      <c r="AG50" s="6">
        <v>1</v>
      </c>
      <c r="AH50" s="6">
        <v>50</v>
      </c>
      <c r="AI50" s="3">
        <f>22/0.2</f>
        <v>110</v>
      </c>
      <c r="AJ50" s="3">
        <v>0</v>
      </c>
      <c r="AK50" s="4" t="s">
        <v>25</v>
      </c>
    </row>
    <row r="51" spans="1:37" x14ac:dyDescent="0.25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5">
        <v>0</v>
      </c>
      <c r="H51" s="3">
        <v>0.69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6">
        <v>0</v>
      </c>
      <c r="W51" s="3">
        <v>0</v>
      </c>
      <c r="X51" s="3">
        <f>0.4/1.3*0.65</f>
        <v>0.2</v>
      </c>
      <c r="Y51" s="3">
        <v>0.11</v>
      </c>
      <c r="Z51" s="3">
        <v>0</v>
      </c>
      <c r="AA51" s="6">
        <v>0</v>
      </c>
      <c r="AB51" s="6">
        <v>0</v>
      </c>
      <c r="AC51" s="3">
        <v>0</v>
      </c>
      <c r="AD51" s="6">
        <v>1</v>
      </c>
      <c r="AE51" s="3">
        <v>0</v>
      </c>
      <c r="AF51" s="6">
        <v>0</v>
      </c>
      <c r="AG51" s="6">
        <v>1</v>
      </c>
      <c r="AH51" s="6">
        <v>50</v>
      </c>
      <c r="AI51" s="3">
        <f>11/0.2</f>
        <v>55</v>
      </c>
      <c r="AJ51" s="3">
        <v>0</v>
      </c>
      <c r="AK51" s="4" t="s">
        <v>25</v>
      </c>
    </row>
    <row r="52" spans="1:37" x14ac:dyDescent="0.25">
      <c r="A52" s="3">
        <v>0</v>
      </c>
      <c r="B52" s="3">
        <v>0</v>
      </c>
      <c r="C52" s="3">
        <v>0</v>
      </c>
      <c r="D52" s="3">
        <v>0</v>
      </c>
      <c r="E52" s="3">
        <v>0.95</v>
      </c>
      <c r="F52" s="3">
        <v>0</v>
      </c>
      <c r="G52" s="5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6">
        <v>0</v>
      </c>
      <c r="W52" s="3">
        <v>0</v>
      </c>
      <c r="X52" s="3">
        <v>0.02</v>
      </c>
      <c r="Y52" s="3">
        <v>0.03</v>
      </c>
      <c r="Z52" s="3">
        <v>0</v>
      </c>
      <c r="AA52" s="3">
        <v>0</v>
      </c>
      <c r="AB52" s="6">
        <v>0</v>
      </c>
      <c r="AC52" s="3">
        <v>0</v>
      </c>
      <c r="AD52" s="6">
        <v>0.5</v>
      </c>
      <c r="AE52" s="3">
        <v>0</v>
      </c>
      <c r="AF52" s="6">
        <v>0</v>
      </c>
      <c r="AG52" s="6">
        <v>1</v>
      </c>
      <c r="AH52" s="6">
        <v>50</v>
      </c>
      <c r="AI52" s="3">
        <v>40</v>
      </c>
      <c r="AJ52" s="3">
        <v>0</v>
      </c>
      <c r="AK52" s="4" t="s">
        <v>26</v>
      </c>
    </row>
    <row r="53" spans="1:37" x14ac:dyDescent="0.25">
      <c r="A53" s="3">
        <v>0</v>
      </c>
      <c r="B53" s="3">
        <v>0</v>
      </c>
      <c r="C53" s="3">
        <v>0</v>
      </c>
      <c r="D53" s="3">
        <v>0</v>
      </c>
      <c r="E53" s="3">
        <v>0.87</v>
      </c>
      <c r="F53" s="3">
        <v>0</v>
      </c>
      <c r="G53" s="5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6">
        <v>0</v>
      </c>
      <c r="W53" s="3">
        <v>0</v>
      </c>
      <c r="X53" s="3">
        <v>0.13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6">
        <v>1</v>
      </c>
      <c r="AE53" s="3">
        <v>0</v>
      </c>
      <c r="AF53" s="6">
        <v>0</v>
      </c>
      <c r="AG53" s="6">
        <v>0.5</v>
      </c>
      <c r="AH53" s="6">
        <v>100</v>
      </c>
      <c r="AI53" s="3">
        <f>0.06*1000/0.5</f>
        <v>120</v>
      </c>
      <c r="AJ53" s="3">
        <v>0</v>
      </c>
      <c r="AK53" s="4" t="s">
        <v>27</v>
      </c>
    </row>
    <row r="54" spans="1:37" x14ac:dyDescent="0.25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5">
        <v>0</v>
      </c>
      <c r="H54" s="3">
        <v>0.92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6">
        <v>0</v>
      </c>
      <c r="W54" s="3">
        <v>0</v>
      </c>
      <c r="X54" s="3">
        <v>0.08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6">
        <v>1</v>
      </c>
      <c r="AE54" s="3">
        <v>0</v>
      </c>
      <c r="AF54" s="6">
        <v>0</v>
      </c>
      <c r="AG54" s="6">
        <v>0.5</v>
      </c>
      <c r="AH54" s="6">
        <v>100</v>
      </c>
      <c r="AI54" s="3">
        <f>0.05/0.5*1000</f>
        <v>100</v>
      </c>
      <c r="AJ54" s="3">
        <v>0</v>
      </c>
      <c r="AK54" s="4" t="s">
        <v>27</v>
      </c>
    </row>
    <row r="55" spans="1:37" x14ac:dyDescent="0.25">
      <c r="A55" s="3">
        <v>0</v>
      </c>
      <c r="B55" s="3">
        <v>0</v>
      </c>
      <c r="C55" s="3">
        <v>0</v>
      </c>
      <c r="D55" s="3">
        <v>0</v>
      </c>
      <c r="E55" s="3">
        <v>0.5</v>
      </c>
      <c r="F55" s="3">
        <v>0</v>
      </c>
      <c r="G55" s="5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0.5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6">
        <v>1</v>
      </c>
      <c r="AE55" s="3">
        <v>0</v>
      </c>
      <c r="AF55" s="6">
        <v>0</v>
      </c>
      <c r="AG55" s="6">
        <v>2</v>
      </c>
      <c r="AH55" s="6">
        <v>20</v>
      </c>
      <c r="AI55" s="6">
        <v>162</v>
      </c>
      <c r="AJ55" s="3">
        <v>0</v>
      </c>
      <c r="AK55" s="4" t="s">
        <v>142</v>
      </c>
    </row>
    <row r="56" spans="1:37" x14ac:dyDescent="0.25">
      <c r="A56" s="3">
        <v>0</v>
      </c>
      <c r="B56" s="3">
        <v>0</v>
      </c>
      <c r="C56" s="3">
        <v>0</v>
      </c>
      <c r="D56" s="3">
        <v>0</v>
      </c>
      <c r="E56" s="3">
        <v>0.6</v>
      </c>
      <c r="F56" s="3">
        <v>0</v>
      </c>
      <c r="G56" s="5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0.4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6">
        <v>1</v>
      </c>
      <c r="AE56" s="3">
        <v>0</v>
      </c>
      <c r="AF56" s="6">
        <v>0</v>
      </c>
      <c r="AG56" s="6">
        <v>2</v>
      </c>
      <c r="AH56" s="6">
        <v>20</v>
      </c>
      <c r="AI56" s="6">
        <v>218</v>
      </c>
      <c r="AJ56" s="3">
        <v>0</v>
      </c>
      <c r="AK56" s="4" t="s">
        <v>142</v>
      </c>
    </row>
    <row r="57" spans="1:37" x14ac:dyDescent="0.25">
      <c r="A57" s="3">
        <v>0</v>
      </c>
      <c r="B57" s="3">
        <v>0</v>
      </c>
      <c r="C57" s="3">
        <v>0</v>
      </c>
      <c r="D57" s="3">
        <v>0</v>
      </c>
      <c r="E57" s="3">
        <v>0.75</v>
      </c>
      <c r="F57" s="3">
        <v>0</v>
      </c>
      <c r="G57" s="5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0.25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6">
        <v>1</v>
      </c>
      <c r="AE57" s="3">
        <v>0</v>
      </c>
      <c r="AF57" s="6">
        <v>0</v>
      </c>
      <c r="AG57" s="6">
        <v>2</v>
      </c>
      <c r="AH57" s="6">
        <v>20</v>
      </c>
      <c r="AI57" s="6">
        <v>279</v>
      </c>
      <c r="AJ57" s="3">
        <v>0</v>
      </c>
      <c r="AK57" s="4" t="s">
        <v>142</v>
      </c>
    </row>
    <row r="58" spans="1:37" x14ac:dyDescent="0.25">
      <c r="A58" s="3">
        <v>0</v>
      </c>
      <c r="B58" s="3">
        <v>0</v>
      </c>
      <c r="C58" s="3">
        <v>0</v>
      </c>
      <c r="D58" s="3">
        <v>0</v>
      </c>
      <c r="E58" s="3">
        <v>0.86</v>
      </c>
      <c r="F58" s="3">
        <v>0</v>
      </c>
      <c r="G58" s="5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0.14000000000000001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6">
        <v>1</v>
      </c>
      <c r="AE58" s="3">
        <v>0</v>
      </c>
      <c r="AF58" s="6">
        <v>0</v>
      </c>
      <c r="AG58" s="6">
        <v>2</v>
      </c>
      <c r="AH58" s="6">
        <v>20</v>
      </c>
      <c r="AI58" s="6">
        <v>360</v>
      </c>
      <c r="AJ58" s="3">
        <v>0</v>
      </c>
      <c r="AK58" s="4" t="s">
        <v>142</v>
      </c>
    </row>
    <row r="59" spans="1:37" x14ac:dyDescent="0.25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5">
        <v>0</v>
      </c>
      <c r="H59" s="3">
        <v>0.91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6">
        <v>0</v>
      </c>
      <c r="W59" s="3">
        <v>0</v>
      </c>
      <c r="X59" s="3">
        <v>0.09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6">
        <v>0.5</v>
      </c>
      <c r="AE59" s="3">
        <v>0</v>
      </c>
      <c r="AF59" s="6">
        <v>0</v>
      </c>
      <c r="AG59" s="6">
        <v>0.5</v>
      </c>
      <c r="AH59" s="6">
        <v>50</v>
      </c>
      <c r="AI59" s="3">
        <f>0.08/0.00098</f>
        <v>81.632653061224488</v>
      </c>
      <c r="AJ59" s="3">
        <v>0</v>
      </c>
      <c r="AK59" s="8" t="s">
        <v>28</v>
      </c>
    </row>
    <row r="60" spans="1:37" x14ac:dyDescent="0.25">
      <c r="A60" s="3">
        <v>0</v>
      </c>
      <c r="B60" s="3">
        <v>0</v>
      </c>
      <c r="C60" s="3">
        <v>0</v>
      </c>
      <c r="D60" s="3">
        <v>0</v>
      </c>
      <c r="E60" s="3">
        <v>0.91</v>
      </c>
      <c r="F60" s="3">
        <v>0</v>
      </c>
      <c r="G60" s="5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6">
        <v>0</v>
      </c>
      <c r="W60" s="3">
        <v>0</v>
      </c>
      <c r="X60" s="3">
        <v>0.09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6">
        <v>0.5</v>
      </c>
      <c r="AE60" s="3">
        <v>0</v>
      </c>
      <c r="AF60" s="6">
        <v>0</v>
      </c>
      <c r="AG60" s="6">
        <v>0.5</v>
      </c>
      <c r="AH60" s="6">
        <v>50</v>
      </c>
      <c r="AI60" s="3">
        <f>0.115/0.00098</f>
        <v>117.34693877551021</v>
      </c>
      <c r="AJ60" s="3">
        <v>0</v>
      </c>
      <c r="AK60" s="4" t="s">
        <v>28</v>
      </c>
    </row>
    <row r="61" spans="1:37" x14ac:dyDescent="0.25">
      <c r="A61" s="3">
        <v>0</v>
      </c>
      <c r="B61" s="3">
        <v>0</v>
      </c>
      <c r="C61" s="3">
        <v>0</v>
      </c>
      <c r="D61" s="3">
        <v>0</v>
      </c>
      <c r="E61" s="3">
        <v>0.8</v>
      </c>
      <c r="F61" s="3">
        <v>0</v>
      </c>
      <c r="G61" s="5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6">
        <v>0</v>
      </c>
      <c r="W61" s="3">
        <v>0</v>
      </c>
      <c r="X61" s="3">
        <v>0.2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6">
        <v>0.5</v>
      </c>
      <c r="AE61" s="3">
        <v>0</v>
      </c>
      <c r="AF61" s="6">
        <v>0</v>
      </c>
      <c r="AG61" s="6">
        <v>0.5</v>
      </c>
      <c r="AH61" s="6">
        <v>50</v>
      </c>
      <c r="AI61" s="3">
        <f>1.49/0.0017</f>
        <v>876.47058823529414</v>
      </c>
      <c r="AJ61" s="3">
        <v>0</v>
      </c>
      <c r="AK61" s="4" t="s">
        <v>28</v>
      </c>
    </row>
    <row r="62" spans="1:37" x14ac:dyDescent="0.25">
      <c r="A62" s="3">
        <v>0</v>
      </c>
      <c r="B62" s="3">
        <v>0</v>
      </c>
      <c r="C62" s="3">
        <v>0</v>
      </c>
      <c r="D62" s="3">
        <v>0</v>
      </c>
      <c r="E62" s="3">
        <v>0.6</v>
      </c>
      <c r="F62" s="3">
        <v>0</v>
      </c>
      <c r="G62" s="5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6">
        <v>0</v>
      </c>
      <c r="W62" s="3">
        <v>0</v>
      </c>
      <c r="X62" s="3">
        <v>0.4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6">
        <v>0.5</v>
      </c>
      <c r="AE62" s="3">
        <v>0</v>
      </c>
      <c r="AF62" s="6">
        <v>0</v>
      </c>
      <c r="AG62" s="6">
        <v>0.5</v>
      </c>
      <c r="AH62" s="6">
        <v>50</v>
      </c>
      <c r="AI62" s="3">
        <f>2/0.0036</f>
        <v>555.55555555555554</v>
      </c>
      <c r="AJ62" s="3">
        <v>0</v>
      </c>
      <c r="AK62" s="4" t="s">
        <v>28</v>
      </c>
    </row>
    <row r="63" spans="1:37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5">
        <v>0</v>
      </c>
      <c r="H63" s="3">
        <v>0.57999999999999996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6">
        <v>0</v>
      </c>
      <c r="W63" s="3">
        <v>0</v>
      </c>
      <c r="X63" s="3">
        <v>0.42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6">
        <v>0.5</v>
      </c>
      <c r="AE63" s="3">
        <v>0</v>
      </c>
      <c r="AF63" s="6">
        <v>0</v>
      </c>
      <c r="AG63" s="6">
        <v>0.5</v>
      </c>
      <c r="AH63" s="6">
        <v>50</v>
      </c>
      <c r="AI63" s="3">
        <f>1.82/0.0042</f>
        <v>433.33333333333337</v>
      </c>
      <c r="AJ63" s="3">
        <v>0</v>
      </c>
      <c r="AK63" s="4" t="s">
        <v>28</v>
      </c>
    </row>
    <row r="64" spans="1:37" x14ac:dyDescent="0.25">
      <c r="A64" s="3">
        <v>0</v>
      </c>
      <c r="B64" s="3">
        <v>0</v>
      </c>
      <c r="C64" s="3">
        <v>0</v>
      </c>
      <c r="D64" s="3">
        <v>0</v>
      </c>
      <c r="E64" s="3">
        <v>0.4</v>
      </c>
      <c r="F64" s="3">
        <v>0</v>
      </c>
      <c r="G64" s="5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6">
        <v>0</v>
      </c>
      <c r="W64" s="3">
        <v>0</v>
      </c>
      <c r="X64" s="3">
        <v>0.6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6">
        <v>0.5</v>
      </c>
      <c r="AE64" s="3">
        <v>0</v>
      </c>
      <c r="AF64" s="6">
        <v>0</v>
      </c>
      <c r="AG64" s="6">
        <v>0.5</v>
      </c>
      <c r="AH64" s="6">
        <v>50</v>
      </c>
      <c r="AI64" s="3">
        <f>1.37/0.0055</f>
        <v>249.09090909090912</v>
      </c>
      <c r="AJ64" s="3">
        <v>0</v>
      </c>
      <c r="AK64" s="4" t="s">
        <v>28</v>
      </c>
    </row>
    <row r="65" spans="1:37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5">
        <v>0</v>
      </c>
      <c r="H65" s="3">
        <v>0.37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6">
        <v>0</v>
      </c>
      <c r="W65" s="3">
        <v>0</v>
      </c>
      <c r="X65" s="3">
        <v>0.41</v>
      </c>
      <c r="Y65" s="3">
        <v>0.22</v>
      </c>
      <c r="Z65" s="3">
        <v>0</v>
      </c>
      <c r="AA65" s="3">
        <v>0</v>
      </c>
      <c r="AB65" s="3">
        <v>0</v>
      </c>
      <c r="AC65" s="3">
        <v>0</v>
      </c>
      <c r="AD65" s="6">
        <v>0.5</v>
      </c>
      <c r="AE65" s="3">
        <v>0</v>
      </c>
      <c r="AF65" s="6">
        <v>0</v>
      </c>
      <c r="AG65" s="6">
        <v>0.5</v>
      </c>
      <c r="AH65" s="6">
        <v>50</v>
      </c>
      <c r="AI65" s="3">
        <f>1.4/0.0058</f>
        <v>241.37931034482759</v>
      </c>
      <c r="AJ65" s="3">
        <v>0</v>
      </c>
      <c r="AK65" s="4" t="s">
        <v>28</v>
      </c>
    </row>
    <row r="66" spans="1:37" x14ac:dyDescent="0.25">
      <c r="A66" s="3">
        <v>0</v>
      </c>
      <c r="B66" s="3">
        <v>0</v>
      </c>
      <c r="C66" s="3">
        <v>0</v>
      </c>
      <c r="D66" s="3">
        <v>0</v>
      </c>
      <c r="E66" s="3">
        <v>0.6</v>
      </c>
      <c r="F66" s="3">
        <v>0</v>
      </c>
      <c r="G66" s="5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6">
        <v>0</v>
      </c>
      <c r="W66" s="3">
        <v>0</v>
      </c>
      <c r="X66" s="3">
        <v>0.2</v>
      </c>
      <c r="Y66" s="3">
        <v>0.2</v>
      </c>
      <c r="Z66" s="3">
        <v>0</v>
      </c>
      <c r="AA66" s="3">
        <v>0</v>
      </c>
      <c r="AB66" s="3">
        <v>0</v>
      </c>
      <c r="AC66" s="3">
        <v>0</v>
      </c>
      <c r="AD66" s="6">
        <v>0.5</v>
      </c>
      <c r="AE66" s="3">
        <v>0</v>
      </c>
      <c r="AF66" s="6">
        <v>0</v>
      </c>
      <c r="AG66" s="6">
        <v>0.5</v>
      </c>
      <c r="AH66" s="6">
        <v>50</v>
      </c>
      <c r="AI66" s="3">
        <f>2.05/0.0035</f>
        <v>585.71428571428567</v>
      </c>
      <c r="AJ66" s="3">
        <v>0</v>
      </c>
      <c r="AK66" s="4" t="s">
        <v>28</v>
      </c>
    </row>
    <row r="67" spans="1:37" x14ac:dyDescent="0.25">
      <c r="A67" s="3">
        <v>0</v>
      </c>
      <c r="B67" s="3">
        <v>0</v>
      </c>
      <c r="C67" s="3">
        <v>0</v>
      </c>
      <c r="D67" s="3">
        <v>0</v>
      </c>
      <c r="E67" s="3">
        <v>0.4</v>
      </c>
      <c r="F67" s="3">
        <v>0</v>
      </c>
      <c r="G67" s="5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0.33</v>
      </c>
      <c r="S67" s="3">
        <v>0</v>
      </c>
      <c r="T67" s="3">
        <v>0</v>
      </c>
      <c r="U67" s="3">
        <v>0</v>
      </c>
      <c r="V67" s="6">
        <v>0</v>
      </c>
      <c r="W67" s="3">
        <v>0</v>
      </c>
      <c r="X67" s="3">
        <v>0.27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6">
        <v>1</v>
      </c>
      <c r="AE67" s="3">
        <v>0</v>
      </c>
      <c r="AF67" s="6">
        <v>0</v>
      </c>
      <c r="AG67" s="6">
        <v>2</v>
      </c>
      <c r="AH67" s="6">
        <v>20</v>
      </c>
      <c r="AI67" s="3">
        <v>118</v>
      </c>
      <c r="AJ67" s="3">
        <v>0</v>
      </c>
      <c r="AK67" s="4" t="s">
        <v>30</v>
      </c>
    </row>
    <row r="68" spans="1:37" x14ac:dyDescent="0.25">
      <c r="A68" s="3">
        <v>0</v>
      </c>
      <c r="B68" s="3">
        <v>0</v>
      </c>
      <c r="C68" s="3">
        <v>0</v>
      </c>
      <c r="D68" s="3">
        <v>0</v>
      </c>
      <c r="E68" s="3">
        <v>0.4</v>
      </c>
      <c r="F68" s="3">
        <v>0</v>
      </c>
      <c r="G68" s="5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0.22</v>
      </c>
      <c r="S68" s="3">
        <v>0</v>
      </c>
      <c r="T68" s="3">
        <v>0</v>
      </c>
      <c r="U68" s="3">
        <v>0</v>
      </c>
      <c r="V68" s="6">
        <v>0</v>
      </c>
      <c r="W68" s="3">
        <v>0</v>
      </c>
      <c r="X68" s="3">
        <v>0.38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6">
        <v>1</v>
      </c>
      <c r="AE68" s="3">
        <v>0</v>
      </c>
      <c r="AF68" s="6">
        <v>0</v>
      </c>
      <c r="AG68" s="6">
        <v>2</v>
      </c>
      <c r="AH68" s="6">
        <v>20</v>
      </c>
      <c r="AI68" s="3">
        <v>162</v>
      </c>
      <c r="AJ68" s="3">
        <v>0</v>
      </c>
      <c r="AK68" s="4" t="s">
        <v>30</v>
      </c>
    </row>
    <row r="69" spans="1:37" x14ac:dyDescent="0.25">
      <c r="A69" s="3">
        <v>0</v>
      </c>
      <c r="B69" s="3">
        <v>0</v>
      </c>
      <c r="C69" s="3">
        <v>0</v>
      </c>
      <c r="D69" s="3">
        <v>0</v>
      </c>
      <c r="E69" s="3">
        <v>0.4</v>
      </c>
      <c r="F69" s="3">
        <v>0</v>
      </c>
      <c r="G69" s="5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0.14000000000000001</v>
      </c>
      <c r="S69" s="3">
        <v>0</v>
      </c>
      <c r="T69" s="3">
        <v>0</v>
      </c>
      <c r="U69" s="3">
        <v>0</v>
      </c>
      <c r="V69" s="6">
        <v>0</v>
      </c>
      <c r="W69" s="3">
        <v>0</v>
      </c>
      <c r="X69" s="3">
        <v>0.46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6">
        <v>1</v>
      </c>
      <c r="AE69" s="3">
        <v>0</v>
      </c>
      <c r="AF69" s="6">
        <v>0</v>
      </c>
      <c r="AG69" s="6">
        <v>2</v>
      </c>
      <c r="AH69" s="6">
        <v>20</v>
      </c>
      <c r="AI69" s="3">
        <v>428</v>
      </c>
      <c r="AJ69" s="3">
        <v>0</v>
      </c>
      <c r="AK69" s="4" t="s">
        <v>30</v>
      </c>
    </row>
    <row r="70" spans="1:37" x14ac:dyDescent="0.25">
      <c r="A70" s="3">
        <v>0</v>
      </c>
      <c r="B70" s="3">
        <v>0</v>
      </c>
      <c r="C70" s="3">
        <v>0</v>
      </c>
      <c r="D70" s="3">
        <v>0</v>
      </c>
      <c r="E70" s="3">
        <v>0.4</v>
      </c>
      <c r="F70" s="3">
        <v>0</v>
      </c>
      <c r="G70" s="5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0.08</v>
      </c>
      <c r="S70" s="3">
        <v>0</v>
      </c>
      <c r="T70" s="3">
        <v>0</v>
      </c>
      <c r="U70" s="3">
        <v>0</v>
      </c>
      <c r="V70" s="6">
        <v>0</v>
      </c>
      <c r="W70" s="3">
        <v>0</v>
      </c>
      <c r="X70" s="3">
        <v>0.52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6">
        <v>1</v>
      </c>
      <c r="AE70" s="3">
        <v>0</v>
      </c>
      <c r="AF70" s="6">
        <v>0</v>
      </c>
      <c r="AG70" s="6">
        <v>2</v>
      </c>
      <c r="AH70" s="6">
        <v>20</v>
      </c>
      <c r="AI70" s="3">
        <v>337</v>
      </c>
      <c r="AJ70" s="3">
        <v>0</v>
      </c>
      <c r="AK70" s="4" t="s">
        <v>30</v>
      </c>
    </row>
    <row r="71" spans="1:37" x14ac:dyDescent="0.25">
      <c r="A71" s="3">
        <v>0</v>
      </c>
      <c r="B71" s="3">
        <v>0</v>
      </c>
      <c r="C71" s="3">
        <v>0</v>
      </c>
      <c r="D71" s="3">
        <v>0</v>
      </c>
      <c r="E71" s="3">
        <v>0.4</v>
      </c>
      <c r="F71" s="3">
        <v>0</v>
      </c>
      <c r="G71" s="5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6">
        <v>0</v>
      </c>
      <c r="W71" s="3">
        <v>0</v>
      </c>
      <c r="X71" s="3">
        <v>0.6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6">
        <v>1</v>
      </c>
      <c r="AE71" s="3">
        <v>0</v>
      </c>
      <c r="AF71" s="6">
        <v>0</v>
      </c>
      <c r="AG71" s="6">
        <v>2</v>
      </c>
      <c r="AH71" s="6">
        <v>20</v>
      </c>
      <c r="AI71" s="3">
        <v>146</v>
      </c>
      <c r="AJ71" s="3">
        <v>0</v>
      </c>
      <c r="AK71" s="4" t="s">
        <v>30</v>
      </c>
    </row>
    <row r="72" spans="1:37" x14ac:dyDescent="0.25">
      <c r="A72" s="3">
        <v>0</v>
      </c>
      <c r="B72" s="3">
        <v>0</v>
      </c>
      <c r="C72" s="3">
        <v>0</v>
      </c>
      <c r="D72" s="3">
        <v>0</v>
      </c>
      <c r="E72" s="3">
        <v>0.79</v>
      </c>
      <c r="F72" s="3">
        <v>0</v>
      </c>
      <c r="G72" s="5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0.09</v>
      </c>
      <c r="V72" s="6">
        <v>0</v>
      </c>
      <c r="W72" s="3">
        <v>0</v>
      </c>
      <c r="X72" s="3">
        <v>0.09</v>
      </c>
      <c r="Y72" s="3">
        <v>0</v>
      </c>
      <c r="Z72" s="3">
        <v>0</v>
      </c>
      <c r="AA72" s="3">
        <v>0</v>
      </c>
      <c r="AB72" s="3">
        <v>0</v>
      </c>
      <c r="AC72" s="3">
        <f>0.03</f>
        <v>0.03</v>
      </c>
      <c r="AD72" s="6">
        <v>0.5</v>
      </c>
      <c r="AE72" s="3">
        <v>0</v>
      </c>
      <c r="AF72" s="6">
        <v>0</v>
      </c>
      <c r="AG72" s="6">
        <v>0.5</v>
      </c>
      <c r="AH72" s="6">
        <v>50</v>
      </c>
      <c r="AI72" s="3">
        <v>92</v>
      </c>
      <c r="AJ72" s="3">
        <v>0</v>
      </c>
      <c r="AK72" s="4" t="s">
        <v>33</v>
      </c>
    </row>
    <row r="73" spans="1:37" x14ac:dyDescent="0.25">
      <c r="A73" s="3">
        <v>0</v>
      </c>
      <c r="B73" s="3">
        <v>0</v>
      </c>
      <c r="C73" s="3">
        <v>0</v>
      </c>
      <c r="D73" s="3">
        <v>0</v>
      </c>
      <c r="E73" s="3">
        <v>0.75</v>
      </c>
      <c r="F73" s="3">
        <v>0</v>
      </c>
      <c r="G73" s="5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0.06</v>
      </c>
      <c r="V73" s="6">
        <v>0</v>
      </c>
      <c r="W73" s="3">
        <v>0</v>
      </c>
      <c r="X73" s="3">
        <v>0.12</v>
      </c>
      <c r="Y73" s="3">
        <v>0</v>
      </c>
      <c r="Z73" s="3">
        <v>0</v>
      </c>
      <c r="AA73" s="3">
        <v>0</v>
      </c>
      <c r="AB73" s="3">
        <v>0</v>
      </c>
      <c r="AC73" s="3">
        <f>0.07</f>
        <v>7.0000000000000007E-2</v>
      </c>
      <c r="AD73" s="6">
        <v>0.5</v>
      </c>
      <c r="AE73" s="3">
        <v>0</v>
      </c>
      <c r="AF73" s="6">
        <v>0</v>
      </c>
      <c r="AG73" s="6">
        <v>0.5</v>
      </c>
      <c r="AH73" s="6">
        <v>50</v>
      </c>
      <c r="AI73" s="3">
        <v>138</v>
      </c>
      <c r="AJ73" s="3">
        <v>0</v>
      </c>
      <c r="AK73" s="4" t="s">
        <v>33</v>
      </c>
    </row>
    <row r="74" spans="1:37" x14ac:dyDescent="0.25">
      <c r="A74" s="3">
        <v>0</v>
      </c>
      <c r="B74" s="3">
        <v>0</v>
      </c>
      <c r="C74" s="3">
        <v>0</v>
      </c>
      <c r="D74" s="3">
        <v>0</v>
      </c>
      <c r="E74" s="3">
        <v>0.72</v>
      </c>
      <c r="F74" s="3">
        <v>0</v>
      </c>
      <c r="G74" s="5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0.04</v>
      </c>
      <c r="V74" s="6">
        <v>0</v>
      </c>
      <c r="W74" s="3">
        <v>0</v>
      </c>
      <c r="X74" s="3">
        <v>0.15</v>
      </c>
      <c r="Y74" s="3">
        <v>0</v>
      </c>
      <c r="Z74" s="3">
        <v>0</v>
      </c>
      <c r="AA74" s="3">
        <v>0</v>
      </c>
      <c r="AB74" s="3">
        <v>0</v>
      </c>
      <c r="AC74" s="3">
        <v>0.09</v>
      </c>
      <c r="AD74" s="6">
        <v>0.5</v>
      </c>
      <c r="AE74" s="3">
        <v>0</v>
      </c>
      <c r="AF74" s="6">
        <v>0</v>
      </c>
      <c r="AG74" s="6">
        <v>0.5</v>
      </c>
      <c r="AH74" s="6">
        <v>50</v>
      </c>
      <c r="AI74" s="3">
        <v>311</v>
      </c>
      <c r="AJ74" s="3">
        <v>0</v>
      </c>
      <c r="AK74" s="4" t="s">
        <v>33</v>
      </c>
    </row>
    <row r="75" spans="1:37" x14ac:dyDescent="0.25">
      <c r="A75" s="3">
        <v>0</v>
      </c>
      <c r="B75" s="3">
        <v>0</v>
      </c>
      <c r="C75" s="3">
        <v>0</v>
      </c>
      <c r="D75" s="3">
        <v>0</v>
      </c>
      <c r="E75" s="3">
        <v>0.74</v>
      </c>
      <c r="F75" s="3">
        <v>0</v>
      </c>
      <c r="G75" s="5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0.02</v>
      </c>
      <c r="V75" s="6">
        <v>0</v>
      </c>
      <c r="W75" s="3">
        <v>0</v>
      </c>
      <c r="X75" s="3">
        <v>0.16</v>
      </c>
      <c r="Y75" s="3">
        <v>0</v>
      </c>
      <c r="Z75" s="3">
        <v>0</v>
      </c>
      <c r="AA75" s="3">
        <v>0</v>
      </c>
      <c r="AB75" s="3">
        <v>0</v>
      </c>
      <c r="AC75" s="3">
        <v>0.08</v>
      </c>
      <c r="AD75" s="6">
        <v>0.5</v>
      </c>
      <c r="AE75" s="3">
        <v>0</v>
      </c>
      <c r="AF75" s="6">
        <v>0</v>
      </c>
      <c r="AG75" s="6">
        <v>0.5</v>
      </c>
      <c r="AH75" s="6">
        <v>50</v>
      </c>
      <c r="AI75" s="3">
        <v>183</v>
      </c>
      <c r="AJ75" s="3">
        <v>0</v>
      </c>
      <c r="AK75" s="4" t="s">
        <v>33</v>
      </c>
    </row>
    <row r="76" spans="1:37" x14ac:dyDescent="0.25">
      <c r="A76" s="3">
        <v>0</v>
      </c>
      <c r="B76" s="3">
        <v>0</v>
      </c>
      <c r="C76" s="3">
        <v>0</v>
      </c>
      <c r="D76" s="3">
        <v>0</v>
      </c>
      <c r="E76" s="3">
        <v>0.73</v>
      </c>
      <c r="F76" s="3">
        <v>0</v>
      </c>
      <c r="G76" s="5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6">
        <v>0</v>
      </c>
      <c r="W76" s="3">
        <v>0</v>
      </c>
      <c r="X76" s="3">
        <v>0.18</v>
      </c>
      <c r="Y76" s="3">
        <v>0</v>
      </c>
      <c r="Z76" s="3">
        <v>0</v>
      </c>
      <c r="AA76" s="3">
        <v>0</v>
      </c>
      <c r="AB76" s="3">
        <v>0</v>
      </c>
      <c r="AC76" s="3">
        <v>0.09</v>
      </c>
      <c r="AD76" s="6">
        <v>0.5</v>
      </c>
      <c r="AE76" s="3">
        <v>0</v>
      </c>
      <c r="AF76" s="6">
        <v>0</v>
      </c>
      <c r="AG76" s="6">
        <v>0.5</v>
      </c>
      <c r="AH76" s="6">
        <v>50</v>
      </c>
      <c r="AI76" s="3">
        <v>121</v>
      </c>
      <c r="AJ76" s="3">
        <v>0</v>
      </c>
      <c r="AK76" s="4" t="s">
        <v>33</v>
      </c>
    </row>
    <row r="77" spans="1:37" x14ac:dyDescent="0.25">
      <c r="A77" s="3">
        <v>0</v>
      </c>
      <c r="B77" s="3">
        <v>0</v>
      </c>
      <c r="C77" s="3">
        <v>0</v>
      </c>
      <c r="D77" s="3">
        <v>0</v>
      </c>
      <c r="E77" s="3">
        <v>0.81</v>
      </c>
      <c r="F77" s="3">
        <v>0</v>
      </c>
      <c r="G77" s="5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0.04</v>
      </c>
      <c r="V77" s="6">
        <v>0</v>
      </c>
      <c r="W77" s="3">
        <v>0</v>
      </c>
      <c r="X77" s="3">
        <v>0.15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6">
        <v>0.5</v>
      </c>
      <c r="AE77" s="3">
        <v>0</v>
      </c>
      <c r="AF77" s="6">
        <v>0</v>
      </c>
      <c r="AG77" s="6">
        <v>0.5</v>
      </c>
      <c r="AH77" s="6">
        <v>50</v>
      </c>
      <c r="AI77" s="3">
        <v>109</v>
      </c>
      <c r="AJ77" s="3">
        <v>0</v>
      </c>
      <c r="AK77" s="4" t="s">
        <v>33</v>
      </c>
    </row>
    <row r="78" spans="1:37" x14ac:dyDescent="0.25">
      <c r="A78" s="3">
        <v>0</v>
      </c>
      <c r="B78" s="3">
        <v>0.55000000000000004</v>
      </c>
      <c r="C78" s="3">
        <v>0</v>
      </c>
      <c r="D78" s="3">
        <v>0</v>
      </c>
      <c r="E78" s="3">
        <v>0</v>
      </c>
      <c r="F78" s="3">
        <v>0</v>
      </c>
      <c r="G78" s="5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0.45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6">
        <v>0.5</v>
      </c>
      <c r="AE78" s="3">
        <v>0</v>
      </c>
      <c r="AF78" s="6">
        <v>0</v>
      </c>
      <c r="AG78" s="6">
        <v>0.5</v>
      </c>
      <c r="AH78" s="6">
        <v>50</v>
      </c>
      <c r="AI78" s="6">
        <v>200</v>
      </c>
      <c r="AJ78" s="3">
        <v>0</v>
      </c>
      <c r="AK78" s="4" t="s">
        <v>35</v>
      </c>
    </row>
    <row r="79" spans="1:37" x14ac:dyDescent="0.25">
      <c r="A79" s="3">
        <v>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5">
        <v>0</v>
      </c>
      <c r="H79" s="3">
        <v>0.55000000000000004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0.45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6">
        <v>0.5</v>
      </c>
      <c r="AE79" s="3">
        <v>0</v>
      </c>
      <c r="AF79" s="6">
        <v>0</v>
      </c>
      <c r="AG79" s="6">
        <v>0.5</v>
      </c>
      <c r="AH79" s="6">
        <v>50</v>
      </c>
      <c r="AI79" s="6">
        <v>101</v>
      </c>
      <c r="AJ79" s="3">
        <v>0</v>
      </c>
      <c r="AK79" s="4" t="s">
        <v>35</v>
      </c>
    </row>
    <row r="80" spans="1:37" x14ac:dyDescent="0.25">
      <c r="A80" s="3">
        <v>0</v>
      </c>
      <c r="B80" s="3">
        <v>0.9</v>
      </c>
      <c r="C80" s="3">
        <v>0</v>
      </c>
      <c r="D80" s="3">
        <v>0</v>
      </c>
      <c r="E80" s="3">
        <v>0</v>
      </c>
      <c r="F80" s="3">
        <v>0</v>
      </c>
      <c r="G80" s="5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0.1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6">
        <v>0.5</v>
      </c>
      <c r="AE80" s="3">
        <v>0</v>
      </c>
      <c r="AF80" s="6">
        <v>0</v>
      </c>
      <c r="AG80" s="6">
        <v>1</v>
      </c>
      <c r="AH80" s="6">
        <v>50</v>
      </c>
      <c r="AI80" s="3">
        <f>31*0.07/0.005</f>
        <v>434.00000000000006</v>
      </c>
      <c r="AJ80" s="3">
        <v>0</v>
      </c>
      <c r="AK80" s="4" t="s">
        <v>36</v>
      </c>
    </row>
    <row r="81" spans="1:37" x14ac:dyDescent="0.25">
      <c r="A81" s="3">
        <v>0</v>
      </c>
      <c r="B81" s="3">
        <v>0</v>
      </c>
      <c r="C81" s="3">
        <v>0</v>
      </c>
      <c r="D81" s="3">
        <v>0</v>
      </c>
      <c r="E81" s="3">
        <v>0.9</v>
      </c>
      <c r="F81" s="3">
        <v>0</v>
      </c>
      <c r="G81" s="5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0.1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6">
        <v>0.5</v>
      </c>
      <c r="AE81" s="3">
        <v>0</v>
      </c>
      <c r="AF81" s="6">
        <v>0</v>
      </c>
      <c r="AG81" s="6">
        <v>1</v>
      </c>
      <c r="AH81" s="6">
        <v>50</v>
      </c>
      <c r="AI81" s="3">
        <f>22*0.07/0.005</f>
        <v>308</v>
      </c>
      <c r="AJ81" s="3">
        <v>0</v>
      </c>
      <c r="AK81" s="4" t="s">
        <v>36</v>
      </c>
    </row>
    <row r="82" spans="1:37" x14ac:dyDescent="0.25">
      <c r="A82" s="3">
        <v>0</v>
      </c>
      <c r="B82" s="3">
        <f>1-X82</f>
        <v>0.54</v>
      </c>
      <c r="C82" s="3">
        <v>0</v>
      </c>
      <c r="D82" s="3">
        <v>0</v>
      </c>
      <c r="E82" s="3">
        <v>0</v>
      </c>
      <c r="F82" s="3">
        <v>0</v>
      </c>
      <c r="G82" s="5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0.46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6">
        <v>0.5</v>
      </c>
      <c r="AE82" s="3">
        <v>0</v>
      </c>
      <c r="AF82" s="6">
        <v>0</v>
      </c>
      <c r="AG82" s="6">
        <v>0.5</v>
      </c>
      <c r="AH82" s="6">
        <v>50</v>
      </c>
      <c r="AI82" s="6">
        <v>182</v>
      </c>
      <c r="AJ82" s="3">
        <v>0</v>
      </c>
      <c r="AK82" s="4" t="s">
        <v>37</v>
      </c>
    </row>
    <row r="83" spans="1:37" x14ac:dyDescent="0.25">
      <c r="A83" s="3">
        <v>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5">
        <v>0</v>
      </c>
      <c r="H83" s="3">
        <v>0.79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0.21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6">
        <v>0.5</v>
      </c>
      <c r="AE83" s="3">
        <v>0</v>
      </c>
      <c r="AF83" s="6">
        <v>0</v>
      </c>
      <c r="AG83" s="6">
        <v>0.5</v>
      </c>
      <c r="AH83" s="6">
        <v>50</v>
      </c>
      <c r="AI83" s="6">
        <v>122</v>
      </c>
      <c r="AJ83" s="3">
        <v>0</v>
      </c>
      <c r="AK83" s="4" t="s">
        <v>37</v>
      </c>
    </row>
    <row r="84" spans="1:37" x14ac:dyDescent="0.25">
      <c r="A84" s="3">
        <v>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5">
        <v>0</v>
      </c>
      <c r="H84" s="3">
        <v>0.88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0.12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6">
        <v>0.5</v>
      </c>
      <c r="AE84" s="3">
        <v>0</v>
      </c>
      <c r="AF84" s="6">
        <v>0</v>
      </c>
      <c r="AG84" s="6">
        <v>0.5</v>
      </c>
      <c r="AH84" s="6">
        <v>50</v>
      </c>
      <c r="AI84" s="6">
        <v>57</v>
      </c>
      <c r="AJ84" s="3">
        <v>0</v>
      </c>
      <c r="AK84" s="4" t="s">
        <v>37</v>
      </c>
    </row>
    <row r="85" spans="1:37" ht="20.25" customHeight="1" x14ac:dyDescent="0.25">
      <c r="A85" s="3">
        <v>0</v>
      </c>
      <c r="B85" s="3">
        <v>0.95</v>
      </c>
      <c r="C85" s="3">
        <v>0</v>
      </c>
      <c r="D85" s="3">
        <v>0</v>
      </c>
      <c r="E85" s="3">
        <v>0</v>
      </c>
      <c r="F85" s="3">
        <v>0</v>
      </c>
      <c r="G85" s="5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0.05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6">
        <v>0.05</v>
      </c>
      <c r="AE85" s="3">
        <v>0</v>
      </c>
      <c r="AF85" s="6">
        <v>0</v>
      </c>
      <c r="AG85" s="6">
        <v>1</v>
      </c>
      <c r="AH85" s="6">
        <v>5</v>
      </c>
      <c r="AI85" s="3">
        <f>0.9*0.07/0.005</f>
        <v>12.600000000000003</v>
      </c>
      <c r="AJ85" s="3">
        <v>0</v>
      </c>
      <c r="AK85" s="4" t="s">
        <v>38</v>
      </c>
    </row>
    <row r="86" spans="1:37" x14ac:dyDescent="0.25">
      <c r="A86" s="3">
        <v>0</v>
      </c>
      <c r="B86" s="3">
        <v>0.98</v>
      </c>
      <c r="C86" s="3">
        <v>0</v>
      </c>
      <c r="D86" s="3">
        <v>0</v>
      </c>
      <c r="E86" s="3">
        <v>0</v>
      </c>
      <c r="F86" s="3">
        <v>0</v>
      </c>
      <c r="G86" s="5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0.02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6">
        <v>0.05</v>
      </c>
      <c r="AE86" s="3">
        <v>0</v>
      </c>
      <c r="AF86" s="6">
        <v>0</v>
      </c>
      <c r="AG86" s="6">
        <v>1</v>
      </c>
      <c r="AH86" s="6">
        <v>5</v>
      </c>
      <c r="AI86" s="3">
        <f>0.75*0.07/0.005</f>
        <v>10.5</v>
      </c>
      <c r="AJ86" s="3">
        <v>0</v>
      </c>
      <c r="AK86" s="4" t="s">
        <v>38</v>
      </c>
    </row>
    <row r="87" spans="1:37" x14ac:dyDescent="0.25">
      <c r="A87" s="3">
        <v>0</v>
      </c>
      <c r="B87" s="3">
        <v>0.8</v>
      </c>
      <c r="C87" s="3">
        <v>0</v>
      </c>
      <c r="D87" s="3">
        <v>0</v>
      </c>
      <c r="E87" s="3">
        <v>0</v>
      </c>
      <c r="F87" s="3">
        <v>0</v>
      </c>
      <c r="G87" s="5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0.2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6">
        <v>0.05</v>
      </c>
      <c r="AE87" s="3">
        <v>0</v>
      </c>
      <c r="AF87" s="6">
        <v>0</v>
      </c>
      <c r="AG87" s="6">
        <v>1</v>
      </c>
      <c r="AH87" s="6">
        <v>5</v>
      </c>
      <c r="AI87" s="3">
        <f>0.4*0.07/0.005</f>
        <v>5.6000000000000005</v>
      </c>
      <c r="AJ87" s="3">
        <v>0</v>
      </c>
      <c r="AK87" s="4" t="s">
        <v>38</v>
      </c>
    </row>
    <row r="88" spans="1:37" x14ac:dyDescent="0.25">
      <c r="A88" s="3">
        <v>0</v>
      </c>
      <c r="B88" s="3">
        <v>0.95</v>
      </c>
      <c r="C88" s="3">
        <v>0</v>
      </c>
      <c r="D88" s="3">
        <v>0</v>
      </c>
      <c r="E88" s="3">
        <v>0</v>
      </c>
      <c r="F88" s="3">
        <v>0</v>
      </c>
      <c r="G88" s="5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0.05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6">
        <v>1</v>
      </c>
      <c r="AE88" s="3">
        <v>0</v>
      </c>
      <c r="AF88" s="6">
        <v>0</v>
      </c>
      <c r="AG88" s="6">
        <v>0.5</v>
      </c>
      <c r="AH88" s="3">
        <v>10.240000000000002</v>
      </c>
      <c r="AI88" s="3">
        <v>132.75862068965517</v>
      </c>
      <c r="AJ88" s="3">
        <v>0</v>
      </c>
      <c r="AK88" s="4" t="s">
        <v>39</v>
      </c>
    </row>
    <row r="89" spans="1:37" x14ac:dyDescent="0.25">
      <c r="A89" s="3">
        <v>0</v>
      </c>
      <c r="B89" s="3">
        <v>0.95</v>
      </c>
      <c r="C89" s="3">
        <v>0</v>
      </c>
      <c r="D89" s="3">
        <v>0</v>
      </c>
      <c r="E89" s="3">
        <v>0</v>
      </c>
      <c r="F89" s="3">
        <v>0</v>
      </c>
      <c r="G89" s="5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0.05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6">
        <v>1</v>
      </c>
      <c r="AE89" s="3">
        <v>0</v>
      </c>
      <c r="AF89" s="6">
        <v>0</v>
      </c>
      <c r="AG89" s="6">
        <v>0.5</v>
      </c>
      <c r="AH89" s="3">
        <v>19.951111111111111</v>
      </c>
      <c r="AI89" s="3">
        <v>168.96551724137933</v>
      </c>
      <c r="AJ89" s="3">
        <v>0</v>
      </c>
      <c r="AK89" s="4" t="s">
        <v>39</v>
      </c>
    </row>
    <row r="90" spans="1:37" x14ac:dyDescent="0.25">
      <c r="A90" s="3">
        <v>0</v>
      </c>
      <c r="B90" s="3">
        <v>0.95</v>
      </c>
      <c r="C90" s="3">
        <v>0</v>
      </c>
      <c r="D90" s="3">
        <v>0</v>
      </c>
      <c r="E90" s="3">
        <v>0</v>
      </c>
      <c r="F90" s="3">
        <v>0</v>
      </c>
      <c r="G90" s="5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0.05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6">
        <v>1</v>
      </c>
      <c r="AE90" s="3">
        <v>0</v>
      </c>
      <c r="AF90" s="6">
        <v>0</v>
      </c>
      <c r="AG90" s="6">
        <v>0.5</v>
      </c>
      <c r="AH90" s="3">
        <v>40.111111111111107</v>
      </c>
      <c r="AI90" s="3">
        <v>217.24137931034488</v>
      </c>
      <c r="AJ90" s="3">
        <v>0</v>
      </c>
      <c r="AK90" s="4" t="s">
        <v>39</v>
      </c>
    </row>
    <row r="91" spans="1:37" x14ac:dyDescent="0.25">
      <c r="A91" s="3">
        <v>0</v>
      </c>
      <c r="B91" s="3">
        <v>0.95</v>
      </c>
      <c r="C91" s="3">
        <v>0</v>
      </c>
      <c r="D91" s="3">
        <v>0</v>
      </c>
      <c r="E91" s="3">
        <v>0</v>
      </c>
      <c r="F91" s="3">
        <v>0</v>
      </c>
      <c r="G91" s="5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0.05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6">
        <v>1</v>
      </c>
      <c r="AE91" s="3">
        <v>0</v>
      </c>
      <c r="AF91" s="6">
        <v>0</v>
      </c>
      <c r="AG91" s="6">
        <v>0.5</v>
      </c>
      <c r="AH91" s="3">
        <v>49.937777777777775</v>
      </c>
      <c r="AI91" s="3">
        <v>229.31034482758625</v>
      </c>
      <c r="AJ91" s="3">
        <v>0</v>
      </c>
      <c r="AK91" s="4" t="s">
        <v>39</v>
      </c>
    </row>
    <row r="92" spans="1:37" x14ac:dyDescent="0.25">
      <c r="A92" s="3">
        <v>0</v>
      </c>
      <c r="B92" s="3">
        <v>0.95</v>
      </c>
      <c r="C92" s="3">
        <v>0</v>
      </c>
      <c r="D92" s="3">
        <v>0</v>
      </c>
      <c r="E92" s="3">
        <v>0</v>
      </c>
      <c r="F92" s="3">
        <v>0</v>
      </c>
      <c r="G92" s="5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0.05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6">
        <v>1</v>
      </c>
      <c r="AE92" s="3">
        <v>0</v>
      </c>
      <c r="AF92" s="6">
        <v>0</v>
      </c>
      <c r="AG92" s="6">
        <v>0.5</v>
      </c>
      <c r="AH92" s="3">
        <v>59.804444444444442</v>
      </c>
      <c r="AI92" s="3">
        <v>253.44827586206901</v>
      </c>
      <c r="AJ92" s="3">
        <v>0</v>
      </c>
      <c r="AK92" s="4" t="s">
        <v>39</v>
      </c>
    </row>
    <row r="93" spans="1:37" x14ac:dyDescent="0.25">
      <c r="A93" s="3">
        <v>0</v>
      </c>
      <c r="B93" s="3">
        <v>0.95</v>
      </c>
      <c r="C93" s="3">
        <v>0</v>
      </c>
      <c r="D93" s="3">
        <v>0</v>
      </c>
      <c r="E93" s="3">
        <v>0</v>
      </c>
      <c r="F93" s="3">
        <v>0</v>
      </c>
      <c r="G93" s="5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0.05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6">
        <v>1</v>
      </c>
      <c r="AE93" s="3">
        <v>0</v>
      </c>
      <c r="AF93" s="6">
        <v>0</v>
      </c>
      <c r="AG93" s="6">
        <v>0.5</v>
      </c>
      <c r="AH93" s="3">
        <v>80.401111111111106</v>
      </c>
      <c r="AI93" s="3">
        <v>289.65517241379314</v>
      </c>
      <c r="AJ93" s="3">
        <v>0</v>
      </c>
      <c r="AK93" s="4" t="s">
        <v>39</v>
      </c>
    </row>
    <row r="94" spans="1:37" x14ac:dyDescent="0.25">
      <c r="A94" s="3">
        <v>0</v>
      </c>
      <c r="B94" s="3">
        <v>0.95</v>
      </c>
      <c r="C94" s="3">
        <v>0</v>
      </c>
      <c r="D94" s="3">
        <v>0</v>
      </c>
      <c r="E94" s="3">
        <v>0</v>
      </c>
      <c r="F94" s="3">
        <v>0</v>
      </c>
      <c r="G94" s="5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0.05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6">
        <v>1</v>
      </c>
      <c r="AE94" s="3">
        <v>0</v>
      </c>
      <c r="AF94" s="6">
        <v>0</v>
      </c>
      <c r="AG94" s="6">
        <v>0.5</v>
      </c>
      <c r="AH94" s="3">
        <v>100</v>
      </c>
      <c r="AI94" s="3">
        <v>325.86206896551727</v>
      </c>
      <c r="AJ94" s="3">
        <v>0</v>
      </c>
      <c r="AK94" s="4" t="s">
        <v>39</v>
      </c>
    </row>
    <row r="95" spans="1:37" x14ac:dyDescent="0.25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5">
        <v>0</v>
      </c>
      <c r="H95" s="3">
        <v>0.95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0.05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6">
        <v>1</v>
      </c>
      <c r="AE95" s="3">
        <v>0</v>
      </c>
      <c r="AF95" s="6">
        <v>0</v>
      </c>
      <c r="AG95" s="6">
        <v>0.5</v>
      </c>
      <c r="AH95" s="3">
        <v>10.240000000000002</v>
      </c>
      <c r="AI95" s="3">
        <v>78.448275862068982</v>
      </c>
      <c r="AJ95" s="3">
        <v>0</v>
      </c>
      <c r="AK95" s="4" t="s">
        <v>39</v>
      </c>
    </row>
    <row r="96" spans="1:37" x14ac:dyDescent="0.25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5">
        <v>0</v>
      </c>
      <c r="H96" s="3">
        <v>0.95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0.05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6">
        <v>1</v>
      </c>
      <c r="AE96" s="3">
        <v>0</v>
      </c>
      <c r="AF96" s="6">
        <v>0</v>
      </c>
      <c r="AG96" s="6">
        <v>0.5</v>
      </c>
      <c r="AH96" s="3">
        <v>19.951111111111111</v>
      </c>
      <c r="AI96" s="3">
        <v>102.58620689655174</v>
      </c>
      <c r="AJ96" s="3">
        <v>0</v>
      </c>
      <c r="AK96" s="4" t="s">
        <v>39</v>
      </c>
    </row>
    <row r="97" spans="1:37" x14ac:dyDescent="0.25">
      <c r="A97" s="3">
        <v>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5">
        <v>0</v>
      </c>
      <c r="H97" s="3">
        <v>0.95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0.05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6">
        <v>1</v>
      </c>
      <c r="AE97" s="3">
        <v>0</v>
      </c>
      <c r="AF97" s="6">
        <v>0</v>
      </c>
      <c r="AG97" s="6">
        <v>0.5</v>
      </c>
      <c r="AH97" s="3">
        <v>40.111111111111107</v>
      </c>
      <c r="AI97" s="3">
        <v>132.75862068965517</v>
      </c>
      <c r="AJ97" s="3">
        <v>0</v>
      </c>
      <c r="AK97" s="4" t="s">
        <v>39</v>
      </c>
    </row>
    <row r="98" spans="1:37" x14ac:dyDescent="0.25">
      <c r="A98" s="3">
        <v>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5">
        <v>0</v>
      </c>
      <c r="H98" s="3">
        <v>0.95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0.05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6">
        <v>1</v>
      </c>
      <c r="AE98" s="3">
        <v>0</v>
      </c>
      <c r="AF98" s="6">
        <v>0</v>
      </c>
      <c r="AG98" s="6">
        <v>0.5</v>
      </c>
      <c r="AH98" s="3">
        <v>49.937777777777775</v>
      </c>
      <c r="AI98" s="3">
        <v>120.68965517241381</v>
      </c>
      <c r="AJ98" s="3">
        <v>0</v>
      </c>
      <c r="AK98" s="4" t="s">
        <v>39</v>
      </c>
    </row>
    <row r="99" spans="1:37" x14ac:dyDescent="0.25">
      <c r="A99" s="3">
        <v>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5">
        <v>0</v>
      </c>
      <c r="H99" s="3">
        <v>0.95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0.05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6">
        <v>1</v>
      </c>
      <c r="AE99" s="3">
        <v>0</v>
      </c>
      <c r="AF99" s="6">
        <v>0</v>
      </c>
      <c r="AG99" s="6">
        <v>0.5</v>
      </c>
      <c r="AH99" s="3">
        <v>59.804444444444442</v>
      </c>
      <c r="AI99" s="3">
        <v>144.82758620689657</v>
      </c>
      <c r="AJ99" s="3">
        <v>0</v>
      </c>
      <c r="AK99" s="4" t="s">
        <v>39</v>
      </c>
    </row>
    <row r="100" spans="1:37" x14ac:dyDescent="0.25">
      <c r="A100" s="3">
        <v>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5">
        <v>0</v>
      </c>
      <c r="H100" s="3">
        <v>0.95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0.05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6">
        <v>1</v>
      </c>
      <c r="AE100" s="3">
        <v>0</v>
      </c>
      <c r="AF100" s="6">
        <v>0</v>
      </c>
      <c r="AG100" s="6">
        <v>0.5</v>
      </c>
      <c r="AH100" s="3">
        <v>80.401111111111106</v>
      </c>
      <c r="AI100" s="3">
        <v>156.89655172413796</v>
      </c>
      <c r="AJ100" s="3">
        <v>0</v>
      </c>
      <c r="AK100" s="4" t="s">
        <v>39</v>
      </c>
    </row>
    <row r="101" spans="1:37" x14ac:dyDescent="0.25">
      <c r="A101" s="3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5">
        <v>0</v>
      </c>
      <c r="H101" s="3">
        <v>0.95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0.05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6">
        <v>1</v>
      </c>
      <c r="AE101" s="3">
        <v>0</v>
      </c>
      <c r="AF101" s="6">
        <v>0</v>
      </c>
      <c r="AG101" s="6">
        <v>0.5</v>
      </c>
      <c r="AH101" s="3">
        <v>100</v>
      </c>
      <c r="AI101" s="3">
        <v>175.00000000000003</v>
      </c>
      <c r="AJ101" s="3">
        <v>0</v>
      </c>
      <c r="AK101" s="4" t="s">
        <v>39</v>
      </c>
    </row>
    <row r="102" spans="1:37" x14ac:dyDescent="0.25">
      <c r="A102" s="3">
        <v>0</v>
      </c>
      <c r="B102" s="3">
        <v>0.9</v>
      </c>
      <c r="C102" s="3">
        <v>0</v>
      </c>
      <c r="D102" s="3">
        <v>0</v>
      </c>
      <c r="E102" s="3">
        <v>0</v>
      </c>
      <c r="F102" s="3">
        <v>0</v>
      </c>
      <c r="G102" s="5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0.05</v>
      </c>
      <c r="Y102" s="3">
        <v>0.05</v>
      </c>
      <c r="Z102" s="3">
        <v>0</v>
      </c>
      <c r="AA102" s="3">
        <v>0</v>
      </c>
      <c r="AB102" s="3">
        <v>0</v>
      </c>
      <c r="AC102" s="3">
        <v>0</v>
      </c>
      <c r="AD102" s="6">
        <v>1</v>
      </c>
      <c r="AE102" s="3">
        <v>0</v>
      </c>
      <c r="AF102" s="6">
        <v>0</v>
      </c>
      <c r="AG102" s="6">
        <v>0.5</v>
      </c>
      <c r="AH102" s="3">
        <v>10.240000000000002</v>
      </c>
      <c r="AI102" s="3">
        <v>114.54545454545458</v>
      </c>
      <c r="AJ102" s="3">
        <v>0</v>
      </c>
      <c r="AK102" s="4" t="s">
        <v>39</v>
      </c>
    </row>
    <row r="103" spans="1:37" x14ac:dyDescent="0.25">
      <c r="A103" s="3">
        <v>0</v>
      </c>
      <c r="B103" s="3">
        <v>0.9</v>
      </c>
      <c r="C103" s="3">
        <v>0</v>
      </c>
      <c r="D103" s="3">
        <v>0</v>
      </c>
      <c r="E103" s="3">
        <v>0</v>
      </c>
      <c r="F103" s="3">
        <v>0</v>
      </c>
      <c r="G103" s="5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0.05</v>
      </c>
      <c r="Y103" s="3">
        <v>0.05</v>
      </c>
      <c r="Z103" s="3">
        <v>0</v>
      </c>
      <c r="AA103" s="3">
        <v>0</v>
      </c>
      <c r="AB103" s="3">
        <v>0</v>
      </c>
      <c r="AC103" s="3">
        <v>0</v>
      </c>
      <c r="AD103" s="6">
        <v>1</v>
      </c>
      <c r="AE103" s="3">
        <v>0</v>
      </c>
      <c r="AF103" s="6">
        <v>0</v>
      </c>
      <c r="AG103" s="6">
        <v>0.5</v>
      </c>
      <c r="AH103" s="3">
        <v>19.951111111111111</v>
      </c>
      <c r="AI103" s="3">
        <v>152.72727272727275</v>
      </c>
      <c r="AJ103" s="3">
        <v>0</v>
      </c>
      <c r="AK103" s="4" t="s">
        <v>39</v>
      </c>
    </row>
    <row r="104" spans="1:37" x14ac:dyDescent="0.25">
      <c r="A104" s="3">
        <v>0</v>
      </c>
      <c r="B104" s="3">
        <v>0.9</v>
      </c>
      <c r="C104" s="3">
        <v>0</v>
      </c>
      <c r="D104" s="3">
        <v>0</v>
      </c>
      <c r="E104" s="3">
        <v>0</v>
      </c>
      <c r="F104" s="3">
        <v>0</v>
      </c>
      <c r="G104" s="5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0.05</v>
      </c>
      <c r="Y104" s="3">
        <v>0.05</v>
      </c>
      <c r="Z104" s="3">
        <v>0</v>
      </c>
      <c r="AA104" s="3">
        <v>0</v>
      </c>
      <c r="AB104" s="3">
        <v>0</v>
      </c>
      <c r="AC104" s="3">
        <v>0</v>
      </c>
      <c r="AD104" s="6">
        <v>1</v>
      </c>
      <c r="AE104" s="3">
        <v>0</v>
      </c>
      <c r="AF104" s="6">
        <v>0</v>
      </c>
      <c r="AG104" s="6">
        <v>0.5</v>
      </c>
      <c r="AH104" s="3">
        <v>40.111111111111107</v>
      </c>
      <c r="AI104" s="3">
        <v>210.00000000000003</v>
      </c>
      <c r="AJ104" s="3">
        <v>0</v>
      </c>
      <c r="AK104" s="4" t="s">
        <v>39</v>
      </c>
    </row>
    <row r="105" spans="1:37" x14ac:dyDescent="0.25">
      <c r="A105" s="3">
        <v>0</v>
      </c>
      <c r="B105" s="3">
        <v>0.9</v>
      </c>
      <c r="C105" s="3">
        <v>0</v>
      </c>
      <c r="D105" s="3">
        <v>0</v>
      </c>
      <c r="E105" s="3">
        <v>0</v>
      </c>
      <c r="F105" s="3">
        <v>0</v>
      </c>
      <c r="G105" s="5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0.05</v>
      </c>
      <c r="Y105" s="3">
        <v>0.05</v>
      </c>
      <c r="Z105" s="3">
        <v>0</v>
      </c>
      <c r="AA105" s="3">
        <v>0</v>
      </c>
      <c r="AB105" s="3">
        <v>0</v>
      </c>
      <c r="AC105" s="3">
        <v>0</v>
      </c>
      <c r="AD105" s="6">
        <v>1</v>
      </c>
      <c r="AE105" s="3">
        <v>0</v>
      </c>
      <c r="AF105" s="6">
        <v>0</v>
      </c>
      <c r="AG105" s="6">
        <v>0.5</v>
      </c>
      <c r="AH105" s="3">
        <v>49.937777777777775</v>
      </c>
      <c r="AI105" s="3">
        <v>210.00000000000003</v>
      </c>
      <c r="AJ105" s="3">
        <v>0</v>
      </c>
      <c r="AK105" s="4" t="s">
        <v>39</v>
      </c>
    </row>
    <row r="106" spans="1:37" x14ac:dyDescent="0.25">
      <c r="A106" s="3">
        <v>0</v>
      </c>
      <c r="B106" s="3">
        <v>0.9</v>
      </c>
      <c r="C106" s="3">
        <v>0</v>
      </c>
      <c r="D106" s="3">
        <v>0</v>
      </c>
      <c r="E106" s="3">
        <v>0</v>
      </c>
      <c r="F106" s="3">
        <v>0</v>
      </c>
      <c r="G106" s="5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0.05</v>
      </c>
      <c r="Y106" s="3">
        <v>0.05</v>
      </c>
      <c r="Z106" s="3">
        <v>0</v>
      </c>
      <c r="AA106" s="3">
        <v>0</v>
      </c>
      <c r="AB106" s="3">
        <v>0</v>
      </c>
      <c r="AC106" s="3">
        <v>0</v>
      </c>
      <c r="AD106" s="6">
        <v>1</v>
      </c>
      <c r="AE106" s="3">
        <v>0</v>
      </c>
      <c r="AF106" s="6">
        <v>0</v>
      </c>
      <c r="AG106" s="6">
        <v>0.5</v>
      </c>
      <c r="AH106" s="3">
        <v>59.804444444444442</v>
      </c>
      <c r="AI106" s="3">
        <v>254.54545454545459</v>
      </c>
      <c r="AJ106" s="3">
        <v>0</v>
      </c>
      <c r="AK106" s="4" t="s">
        <v>39</v>
      </c>
    </row>
    <row r="107" spans="1:37" x14ac:dyDescent="0.25">
      <c r="A107" s="3">
        <v>0</v>
      </c>
      <c r="B107" s="3">
        <v>0.9</v>
      </c>
      <c r="C107" s="3">
        <v>0</v>
      </c>
      <c r="D107" s="3">
        <v>0</v>
      </c>
      <c r="E107" s="3">
        <v>0</v>
      </c>
      <c r="F107" s="3">
        <v>0</v>
      </c>
      <c r="G107" s="5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0.05</v>
      </c>
      <c r="Y107" s="3">
        <v>0.05</v>
      </c>
      <c r="Z107" s="3">
        <v>0</v>
      </c>
      <c r="AA107" s="3">
        <v>0</v>
      </c>
      <c r="AB107" s="3">
        <v>0</v>
      </c>
      <c r="AC107" s="3">
        <v>0</v>
      </c>
      <c r="AD107" s="6">
        <v>1</v>
      </c>
      <c r="AE107" s="3">
        <v>0</v>
      </c>
      <c r="AF107" s="6">
        <v>0</v>
      </c>
      <c r="AG107" s="6">
        <v>0.5</v>
      </c>
      <c r="AH107" s="3">
        <v>80.401111111111106</v>
      </c>
      <c r="AI107" s="3">
        <v>292.72727272727275</v>
      </c>
      <c r="AJ107" s="3">
        <v>0</v>
      </c>
      <c r="AK107" s="4" t="s">
        <v>39</v>
      </c>
    </row>
    <row r="108" spans="1:37" x14ac:dyDescent="0.25">
      <c r="A108" s="3">
        <v>0</v>
      </c>
      <c r="B108" s="3">
        <v>0.9</v>
      </c>
      <c r="C108" s="3">
        <v>0</v>
      </c>
      <c r="D108" s="3">
        <v>0</v>
      </c>
      <c r="E108" s="3">
        <v>0</v>
      </c>
      <c r="F108" s="3">
        <v>0</v>
      </c>
      <c r="G108" s="5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0.05</v>
      </c>
      <c r="Y108" s="3">
        <v>0.05</v>
      </c>
      <c r="Z108" s="3">
        <v>0</v>
      </c>
      <c r="AA108" s="3">
        <v>0</v>
      </c>
      <c r="AB108" s="3">
        <v>0</v>
      </c>
      <c r="AC108" s="3">
        <v>0</v>
      </c>
      <c r="AD108" s="6">
        <v>1</v>
      </c>
      <c r="AE108" s="3">
        <v>0</v>
      </c>
      <c r="AF108" s="6">
        <v>0</v>
      </c>
      <c r="AG108" s="6">
        <v>0.5</v>
      </c>
      <c r="AH108" s="3">
        <v>100</v>
      </c>
      <c r="AI108" s="3">
        <v>330.90909090909099</v>
      </c>
      <c r="AJ108" s="3">
        <v>0</v>
      </c>
      <c r="AK108" s="4" t="s">
        <v>39</v>
      </c>
    </row>
    <row r="109" spans="1:37" x14ac:dyDescent="0.25">
      <c r="A109" s="3">
        <v>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5">
        <v>0</v>
      </c>
      <c r="H109" s="3">
        <f>0.9</f>
        <v>0.9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0.05</v>
      </c>
      <c r="Y109" s="3">
        <v>0.05</v>
      </c>
      <c r="Z109" s="3">
        <v>0</v>
      </c>
      <c r="AA109" s="3">
        <v>0</v>
      </c>
      <c r="AB109" s="3">
        <v>0</v>
      </c>
      <c r="AC109" s="3">
        <v>0</v>
      </c>
      <c r="AD109" s="6">
        <v>1</v>
      </c>
      <c r="AE109" s="3">
        <v>0</v>
      </c>
      <c r="AF109" s="6">
        <v>0</v>
      </c>
      <c r="AG109" s="6">
        <v>0.5</v>
      </c>
      <c r="AH109" s="3">
        <v>10.240000000000002</v>
      </c>
      <c r="AI109" s="3">
        <v>38.181818181818201</v>
      </c>
      <c r="AJ109" s="3">
        <v>0</v>
      </c>
      <c r="AK109" s="4" t="s">
        <v>39</v>
      </c>
    </row>
    <row r="110" spans="1:37" x14ac:dyDescent="0.25">
      <c r="A110" s="3">
        <v>0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5">
        <v>0</v>
      </c>
      <c r="H110" s="3">
        <f t="shared" ref="H110:H115" si="1">0.9</f>
        <v>0.9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0.05</v>
      </c>
      <c r="Y110" s="3">
        <v>0.05</v>
      </c>
      <c r="Z110" s="3">
        <v>0</v>
      </c>
      <c r="AA110" s="3">
        <v>0</v>
      </c>
      <c r="AB110" s="3">
        <v>0</v>
      </c>
      <c r="AC110" s="3">
        <v>0</v>
      </c>
      <c r="AD110" s="6">
        <v>1</v>
      </c>
      <c r="AE110" s="3">
        <v>0</v>
      </c>
      <c r="AF110" s="6">
        <v>0</v>
      </c>
      <c r="AG110" s="6">
        <v>0.5</v>
      </c>
      <c r="AH110" s="3">
        <v>19.951111111111111</v>
      </c>
      <c r="AI110" s="3">
        <v>49.63636363636364</v>
      </c>
      <c r="AJ110" s="3">
        <v>0</v>
      </c>
      <c r="AK110" s="4" t="s">
        <v>39</v>
      </c>
    </row>
    <row r="111" spans="1:37" x14ac:dyDescent="0.25">
      <c r="A111" s="3">
        <v>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5">
        <v>0</v>
      </c>
      <c r="H111" s="3">
        <f t="shared" si="1"/>
        <v>0.9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0.05</v>
      </c>
      <c r="Y111" s="3">
        <v>0.05</v>
      </c>
      <c r="Z111" s="3">
        <v>0</v>
      </c>
      <c r="AA111" s="3">
        <v>0</v>
      </c>
      <c r="AB111" s="3">
        <v>0</v>
      </c>
      <c r="AC111" s="3">
        <v>0</v>
      </c>
      <c r="AD111" s="6">
        <v>1</v>
      </c>
      <c r="AE111" s="3">
        <v>0</v>
      </c>
      <c r="AF111" s="6">
        <v>0</v>
      </c>
      <c r="AG111" s="6">
        <v>0.5</v>
      </c>
      <c r="AH111" s="3">
        <v>40.111111111111107</v>
      </c>
      <c r="AI111" s="3">
        <v>63.636363636363647</v>
      </c>
      <c r="AJ111" s="3">
        <v>0</v>
      </c>
      <c r="AK111" s="4" t="s">
        <v>39</v>
      </c>
    </row>
    <row r="112" spans="1:37" x14ac:dyDescent="0.25">
      <c r="A112" s="3">
        <v>0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5">
        <v>0</v>
      </c>
      <c r="H112" s="3">
        <f t="shared" si="1"/>
        <v>0.9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0.05</v>
      </c>
      <c r="Y112" s="3">
        <v>0.05</v>
      </c>
      <c r="Z112" s="3">
        <v>0</v>
      </c>
      <c r="AA112" s="3">
        <v>0</v>
      </c>
      <c r="AB112" s="3">
        <v>0</v>
      </c>
      <c r="AC112" s="3">
        <v>0</v>
      </c>
      <c r="AD112" s="6">
        <v>1</v>
      </c>
      <c r="AE112" s="3">
        <v>0</v>
      </c>
      <c r="AF112" s="6">
        <v>0</v>
      </c>
      <c r="AG112" s="6">
        <v>0.5</v>
      </c>
      <c r="AH112" s="3">
        <v>49.937777777777775</v>
      </c>
      <c r="AI112" s="3">
        <v>70</v>
      </c>
      <c r="AJ112" s="3">
        <v>0</v>
      </c>
      <c r="AK112" s="4" t="s">
        <v>39</v>
      </c>
    </row>
    <row r="113" spans="1:37" x14ac:dyDescent="0.25">
      <c r="A113" s="3">
        <v>0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5">
        <v>0</v>
      </c>
      <c r="H113" s="3">
        <f t="shared" si="1"/>
        <v>0.9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0.05</v>
      </c>
      <c r="Y113" s="3">
        <v>0.05</v>
      </c>
      <c r="Z113" s="3">
        <v>0</v>
      </c>
      <c r="AA113" s="3">
        <v>0</v>
      </c>
      <c r="AB113" s="3">
        <v>0</v>
      </c>
      <c r="AC113" s="3">
        <v>0</v>
      </c>
      <c r="AD113" s="6">
        <v>1</v>
      </c>
      <c r="AE113" s="3">
        <v>0</v>
      </c>
      <c r="AF113" s="6">
        <v>0</v>
      </c>
      <c r="AG113" s="6">
        <v>0.5</v>
      </c>
      <c r="AH113" s="3">
        <v>59.804444444444442</v>
      </c>
      <c r="AI113" s="3">
        <v>70</v>
      </c>
      <c r="AJ113" s="3">
        <v>0</v>
      </c>
      <c r="AK113" s="4" t="s">
        <v>39</v>
      </c>
    </row>
    <row r="114" spans="1:37" x14ac:dyDescent="0.25">
      <c r="A114" s="3">
        <v>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5">
        <v>0</v>
      </c>
      <c r="H114" s="3">
        <f t="shared" si="1"/>
        <v>0.9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0.05</v>
      </c>
      <c r="Y114" s="3">
        <v>0.05</v>
      </c>
      <c r="Z114" s="3">
        <v>0</v>
      </c>
      <c r="AA114" s="3">
        <v>0</v>
      </c>
      <c r="AB114" s="3">
        <v>0</v>
      </c>
      <c r="AC114" s="3">
        <v>0</v>
      </c>
      <c r="AD114" s="6">
        <v>1</v>
      </c>
      <c r="AE114" s="3">
        <v>0</v>
      </c>
      <c r="AF114" s="6">
        <v>0</v>
      </c>
      <c r="AG114" s="6">
        <v>0.5</v>
      </c>
      <c r="AH114" s="3">
        <v>80.401111111111106</v>
      </c>
      <c r="AI114" s="3">
        <v>76.363636363636374</v>
      </c>
      <c r="AJ114" s="3">
        <v>0</v>
      </c>
      <c r="AK114" s="4" t="s">
        <v>39</v>
      </c>
    </row>
    <row r="115" spans="1:37" x14ac:dyDescent="0.25">
      <c r="A115" s="3">
        <v>0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5">
        <v>0</v>
      </c>
      <c r="H115" s="3">
        <f t="shared" si="1"/>
        <v>0.9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0.05</v>
      </c>
      <c r="Y115" s="3">
        <v>0.05</v>
      </c>
      <c r="Z115" s="3">
        <v>0</v>
      </c>
      <c r="AA115" s="3">
        <v>0</v>
      </c>
      <c r="AB115" s="3">
        <v>0</v>
      </c>
      <c r="AC115" s="3">
        <v>0</v>
      </c>
      <c r="AD115" s="6">
        <v>1</v>
      </c>
      <c r="AE115" s="3">
        <v>0</v>
      </c>
      <c r="AF115" s="6">
        <v>0</v>
      </c>
      <c r="AG115" s="6">
        <v>0.5</v>
      </c>
      <c r="AH115" s="3">
        <v>100</v>
      </c>
      <c r="AI115" s="3">
        <v>89.090909090909108</v>
      </c>
      <c r="AJ115" s="3">
        <v>0</v>
      </c>
      <c r="AK115" s="4" t="s">
        <v>39</v>
      </c>
    </row>
    <row r="116" spans="1:37" x14ac:dyDescent="0.25">
      <c r="A116" s="3">
        <v>0.95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5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0.05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6">
        <v>1</v>
      </c>
      <c r="AE116" s="3">
        <v>0</v>
      </c>
      <c r="AF116" s="6">
        <v>0</v>
      </c>
      <c r="AG116" s="6">
        <v>0.5</v>
      </c>
      <c r="AH116" s="3">
        <v>10.240000000000002</v>
      </c>
      <c r="AI116" s="3">
        <v>49.482758620689651</v>
      </c>
      <c r="AJ116" s="3">
        <v>0</v>
      </c>
      <c r="AK116" s="4" t="s">
        <v>39</v>
      </c>
    </row>
    <row r="117" spans="1:37" x14ac:dyDescent="0.25">
      <c r="A117" s="3">
        <v>0.95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5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0.05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6">
        <v>1</v>
      </c>
      <c r="AE117" s="3">
        <v>0</v>
      </c>
      <c r="AF117" s="6">
        <v>0</v>
      </c>
      <c r="AG117" s="6">
        <v>0.5</v>
      </c>
      <c r="AH117" s="3">
        <v>19.951111111111111</v>
      </c>
      <c r="AI117" s="3">
        <v>66.379310344827587</v>
      </c>
      <c r="AJ117" s="3">
        <v>0</v>
      </c>
      <c r="AK117" s="4" t="s">
        <v>39</v>
      </c>
    </row>
    <row r="118" spans="1:37" x14ac:dyDescent="0.25">
      <c r="A118" s="3">
        <v>0.95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5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0.05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6">
        <v>1</v>
      </c>
      <c r="AE118" s="3">
        <v>0</v>
      </c>
      <c r="AF118" s="6">
        <v>0</v>
      </c>
      <c r="AG118" s="6">
        <v>0.5</v>
      </c>
      <c r="AH118" s="3">
        <v>40.111111111111107</v>
      </c>
      <c r="AI118" s="3">
        <v>82.068965517241395</v>
      </c>
      <c r="AJ118" s="3">
        <v>0</v>
      </c>
      <c r="AK118" s="4" t="s">
        <v>39</v>
      </c>
    </row>
    <row r="119" spans="1:37" x14ac:dyDescent="0.25">
      <c r="A119" s="3">
        <v>0.95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5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0.05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6">
        <v>1</v>
      </c>
      <c r="AE119" s="3">
        <v>0</v>
      </c>
      <c r="AF119" s="6">
        <v>0</v>
      </c>
      <c r="AG119" s="6">
        <v>0.5</v>
      </c>
      <c r="AH119" s="3">
        <v>49.937777777777775</v>
      </c>
      <c r="AI119" s="3">
        <v>74.827586206896569</v>
      </c>
      <c r="AJ119" s="3">
        <v>0</v>
      </c>
      <c r="AK119" s="4" t="s">
        <v>39</v>
      </c>
    </row>
    <row r="120" spans="1:37" x14ac:dyDescent="0.25">
      <c r="A120" s="3">
        <v>0.95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5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0.05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6">
        <v>1</v>
      </c>
      <c r="AE120" s="3">
        <v>0</v>
      </c>
      <c r="AF120" s="6">
        <v>0</v>
      </c>
      <c r="AG120" s="6">
        <v>0.5</v>
      </c>
      <c r="AH120" s="3">
        <v>59.804444444444442</v>
      </c>
      <c r="AI120" s="3">
        <v>90.517241379310349</v>
      </c>
      <c r="AJ120" s="3">
        <v>0</v>
      </c>
      <c r="AK120" s="4" t="s">
        <v>39</v>
      </c>
    </row>
    <row r="121" spans="1:37" x14ac:dyDescent="0.25">
      <c r="A121" s="3">
        <v>0.95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5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0.05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6">
        <v>1</v>
      </c>
      <c r="AE121" s="3">
        <v>0</v>
      </c>
      <c r="AF121" s="6">
        <v>0</v>
      </c>
      <c r="AG121" s="6">
        <v>0.5</v>
      </c>
      <c r="AH121" s="3">
        <v>80.401111111111106</v>
      </c>
      <c r="AI121" s="3">
        <v>96.551724137931046</v>
      </c>
      <c r="AJ121" s="3">
        <v>0</v>
      </c>
      <c r="AK121" s="4" t="s">
        <v>39</v>
      </c>
    </row>
    <row r="122" spans="1:37" x14ac:dyDescent="0.25">
      <c r="A122" s="3">
        <v>0.95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5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0.05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6">
        <v>1</v>
      </c>
      <c r="AE122" s="3">
        <v>0</v>
      </c>
      <c r="AF122" s="6">
        <v>0</v>
      </c>
      <c r="AG122" s="6">
        <v>0.5</v>
      </c>
      <c r="AH122" s="3">
        <v>100</v>
      </c>
      <c r="AI122" s="3">
        <v>107.4137931034483</v>
      </c>
      <c r="AJ122" s="3">
        <v>0</v>
      </c>
      <c r="AK122" s="4" t="s">
        <v>39</v>
      </c>
    </row>
    <row r="123" spans="1:37" x14ac:dyDescent="0.25">
      <c r="A123" s="3">
        <v>0.9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5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0.05</v>
      </c>
      <c r="Y123" s="3">
        <v>0.05</v>
      </c>
      <c r="Z123" s="3">
        <v>0</v>
      </c>
      <c r="AA123" s="3">
        <v>0</v>
      </c>
      <c r="AB123" s="3">
        <v>0</v>
      </c>
      <c r="AC123" s="3">
        <v>0</v>
      </c>
      <c r="AD123" s="6">
        <v>1</v>
      </c>
      <c r="AE123" s="3">
        <v>0</v>
      </c>
      <c r="AF123" s="6">
        <v>0</v>
      </c>
      <c r="AG123" s="6">
        <v>0.5</v>
      </c>
      <c r="AH123" s="3">
        <v>10.240000000000002</v>
      </c>
      <c r="AI123" s="3">
        <v>20.363636363636367</v>
      </c>
      <c r="AJ123" s="3">
        <v>0</v>
      </c>
      <c r="AK123" s="4" t="s">
        <v>39</v>
      </c>
    </row>
    <row r="124" spans="1:37" x14ac:dyDescent="0.25">
      <c r="A124" s="3">
        <v>0.9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5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0.05</v>
      </c>
      <c r="Y124" s="3">
        <v>0.05</v>
      </c>
      <c r="Z124" s="3">
        <v>0</v>
      </c>
      <c r="AA124" s="3">
        <v>0</v>
      </c>
      <c r="AB124" s="3">
        <v>0</v>
      </c>
      <c r="AC124" s="3">
        <v>0</v>
      </c>
      <c r="AD124" s="6">
        <v>1</v>
      </c>
      <c r="AE124" s="3">
        <v>0</v>
      </c>
      <c r="AF124" s="6">
        <v>0</v>
      </c>
      <c r="AG124" s="6">
        <v>0.5</v>
      </c>
      <c r="AH124" s="3">
        <v>19.951111111111111</v>
      </c>
      <c r="AI124" s="3">
        <v>25.454545454545457</v>
      </c>
      <c r="AJ124" s="3">
        <v>0</v>
      </c>
      <c r="AK124" s="4" t="s">
        <v>39</v>
      </c>
    </row>
    <row r="125" spans="1:37" x14ac:dyDescent="0.25">
      <c r="A125" s="3">
        <v>0.9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5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0.05</v>
      </c>
      <c r="Y125" s="3">
        <v>0.05</v>
      </c>
      <c r="Z125" s="3">
        <v>0</v>
      </c>
      <c r="AA125" s="3">
        <v>0</v>
      </c>
      <c r="AB125" s="3">
        <v>0</v>
      </c>
      <c r="AC125" s="3">
        <v>0</v>
      </c>
      <c r="AD125" s="6">
        <v>1</v>
      </c>
      <c r="AE125" s="3">
        <v>0</v>
      </c>
      <c r="AF125" s="6">
        <v>0</v>
      </c>
      <c r="AG125" s="6">
        <v>0.5</v>
      </c>
      <c r="AH125" s="3">
        <v>40.111111111111107</v>
      </c>
      <c r="AI125" s="3">
        <v>26.727272727272734</v>
      </c>
      <c r="AJ125" s="3">
        <v>0</v>
      </c>
      <c r="AK125" s="4" t="s">
        <v>39</v>
      </c>
    </row>
    <row r="126" spans="1:37" x14ac:dyDescent="0.25">
      <c r="A126" s="3">
        <v>0.9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5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0.05</v>
      </c>
      <c r="Y126" s="3">
        <v>0.05</v>
      </c>
      <c r="Z126" s="3">
        <v>0</v>
      </c>
      <c r="AA126" s="3">
        <v>0</v>
      </c>
      <c r="AB126" s="3">
        <v>0</v>
      </c>
      <c r="AC126" s="3">
        <v>0</v>
      </c>
      <c r="AD126" s="6">
        <v>1</v>
      </c>
      <c r="AE126" s="3">
        <v>0</v>
      </c>
      <c r="AF126" s="6">
        <v>0</v>
      </c>
      <c r="AG126" s="6">
        <v>0.5</v>
      </c>
      <c r="AH126" s="3">
        <v>49.937777777777775</v>
      </c>
      <c r="AI126" s="3">
        <v>28.000000000000007</v>
      </c>
      <c r="AJ126" s="3">
        <v>0</v>
      </c>
      <c r="AK126" s="4" t="s">
        <v>39</v>
      </c>
    </row>
    <row r="127" spans="1:37" x14ac:dyDescent="0.25">
      <c r="A127" s="3">
        <v>0.9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5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0.05</v>
      </c>
      <c r="Y127" s="3">
        <v>0.05</v>
      </c>
      <c r="Z127" s="3">
        <v>0</v>
      </c>
      <c r="AA127" s="3">
        <v>0</v>
      </c>
      <c r="AB127" s="3">
        <v>0</v>
      </c>
      <c r="AC127" s="3">
        <v>0</v>
      </c>
      <c r="AD127" s="6">
        <v>1</v>
      </c>
      <c r="AE127" s="3">
        <v>0</v>
      </c>
      <c r="AF127" s="6">
        <v>0</v>
      </c>
      <c r="AG127" s="6">
        <v>0.5</v>
      </c>
      <c r="AH127" s="3">
        <v>59.804444444444442</v>
      </c>
      <c r="AI127" s="3">
        <v>28.000000000000007</v>
      </c>
      <c r="AJ127" s="3">
        <v>0</v>
      </c>
      <c r="AK127" s="4" t="s">
        <v>39</v>
      </c>
    </row>
    <row r="128" spans="1:37" x14ac:dyDescent="0.25">
      <c r="A128" s="3">
        <v>0.9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5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0.05</v>
      </c>
      <c r="Y128" s="3">
        <v>0.05</v>
      </c>
      <c r="Z128" s="3">
        <v>0</v>
      </c>
      <c r="AA128" s="3">
        <v>0</v>
      </c>
      <c r="AB128" s="3">
        <v>0</v>
      </c>
      <c r="AC128" s="3">
        <v>0</v>
      </c>
      <c r="AD128" s="6">
        <v>1</v>
      </c>
      <c r="AE128" s="3">
        <v>0</v>
      </c>
      <c r="AF128" s="6">
        <v>0</v>
      </c>
      <c r="AG128" s="6">
        <v>0.5</v>
      </c>
      <c r="AH128" s="3">
        <v>80.401111111111106</v>
      </c>
      <c r="AI128" s="3">
        <v>34.363636363636374</v>
      </c>
      <c r="AJ128" s="3">
        <v>0</v>
      </c>
      <c r="AK128" s="4" t="s">
        <v>39</v>
      </c>
    </row>
    <row r="129" spans="1:37" x14ac:dyDescent="0.25">
      <c r="A129" s="3">
        <v>0.9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5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0.05</v>
      </c>
      <c r="Y129" s="3">
        <v>0.05</v>
      </c>
      <c r="Z129" s="3">
        <v>0</v>
      </c>
      <c r="AA129" s="3">
        <v>0</v>
      </c>
      <c r="AB129" s="3">
        <v>0</v>
      </c>
      <c r="AC129" s="3">
        <v>0</v>
      </c>
      <c r="AD129" s="6">
        <v>1</v>
      </c>
      <c r="AE129" s="3">
        <v>0</v>
      </c>
      <c r="AF129" s="6">
        <v>0</v>
      </c>
      <c r="AG129" s="6">
        <v>0.5</v>
      </c>
      <c r="AH129" s="3">
        <v>100</v>
      </c>
      <c r="AI129" s="3">
        <v>38.181818181818187</v>
      </c>
      <c r="AJ129" s="3">
        <v>0</v>
      </c>
      <c r="AK129" s="4" t="s">
        <v>39</v>
      </c>
    </row>
    <row r="130" spans="1:37" x14ac:dyDescent="0.25">
      <c r="A130" s="3">
        <v>0</v>
      </c>
      <c r="B130" s="3">
        <v>0.7</v>
      </c>
      <c r="C130" s="3">
        <v>0</v>
      </c>
      <c r="D130" s="3">
        <v>0</v>
      </c>
      <c r="E130" s="3">
        <v>0</v>
      </c>
      <c r="F130" s="3">
        <v>0</v>
      </c>
      <c r="G130" s="5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0.2</v>
      </c>
      <c r="Y130" s="3">
        <v>0.1</v>
      </c>
      <c r="Z130" s="3">
        <v>0</v>
      </c>
      <c r="AA130" s="3">
        <v>0</v>
      </c>
      <c r="AB130" s="3">
        <v>0</v>
      </c>
      <c r="AC130" s="3">
        <v>0</v>
      </c>
      <c r="AD130" s="6">
        <v>0.5</v>
      </c>
      <c r="AE130" s="3">
        <v>0</v>
      </c>
      <c r="AF130" s="6">
        <v>0</v>
      </c>
      <c r="AG130" s="6">
        <v>1</v>
      </c>
      <c r="AH130" s="6">
        <v>50</v>
      </c>
      <c r="AI130" s="6">
        <v>206</v>
      </c>
      <c r="AJ130" s="3">
        <v>0</v>
      </c>
      <c r="AK130" s="4" t="s">
        <v>40</v>
      </c>
    </row>
    <row r="131" spans="1:37" x14ac:dyDescent="0.25">
      <c r="A131" s="3">
        <v>0</v>
      </c>
      <c r="B131" s="3">
        <v>0.14000000000000001</v>
      </c>
      <c r="C131" s="3">
        <v>0</v>
      </c>
      <c r="D131" s="3">
        <v>0</v>
      </c>
      <c r="E131" s="3">
        <v>0</v>
      </c>
      <c r="F131" s="3">
        <v>0</v>
      </c>
      <c r="G131" s="5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0.13</v>
      </c>
      <c r="X131" s="3">
        <v>0.73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6">
        <v>0.5</v>
      </c>
      <c r="AE131" s="6">
        <v>0</v>
      </c>
      <c r="AF131" s="6">
        <v>0</v>
      </c>
      <c r="AG131" s="6">
        <v>0.5</v>
      </c>
      <c r="AH131" s="6">
        <v>50</v>
      </c>
      <c r="AI131" s="6">
        <v>394</v>
      </c>
      <c r="AJ131" s="3">
        <v>0</v>
      </c>
      <c r="AK131" s="4" t="s">
        <v>42</v>
      </c>
    </row>
    <row r="132" spans="1:37" x14ac:dyDescent="0.25">
      <c r="A132" s="3">
        <v>0</v>
      </c>
      <c r="B132" s="3">
        <v>0.24</v>
      </c>
      <c r="C132" s="3">
        <v>0</v>
      </c>
      <c r="D132" s="3">
        <v>0</v>
      </c>
      <c r="E132" s="3">
        <v>0</v>
      </c>
      <c r="F132" s="3">
        <v>0</v>
      </c>
      <c r="G132" s="5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0.17</v>
      </c>
      <c r="X132" s="3">
        <v>0.59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6">
        <v>0</v>
      </c>
      <c r="AE132" s="3">
        <v>0.1</v>
      </c>
      <c r="AF132" s="6">
        <v>0</v>
      </c>
      <c r="AG132" s="6">
        <v>1</v>
      </c>
      <c r="AH132" s="6">
        <v>50</v>
      </c>
      <c r="AI132" s="6">
        <v>260</v>
      </c>
      <c r="AJ132" s="3">
        <v>0</v>
      </c>
      <c r="AK132" s="4" t="s">
        <v>44</v>
      </c>
    </row>
    <row r="133" spans="1:37" x14ac:dyDescent="0.25">
      <c r="A133" s="3">
        <v>0</v>
      </c>
      <c r="B133" s="3">
        <v>0.68</v>
      </c>
      <c r="C133" s="3">
        <v>0</v>
      </c>
      <c r="D133" s="3">
        <v>0</v>
      </c>
      <c r="E133" s="3">
        <v>0</v>
      </c>
      <c r="F133" s="3">
        <v>0</v>
      </c>
      <c r="G133" s="5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0.05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0.27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6">
        <v>1</v>
      </c>
      <c r="AE133" s="3">
        <v>0</v>
      </c>
      <c r="AF133" s="3">
        <v>0</v>
      </c>
      <c r="AG133" s="6">
        <v>2</v>
      </c>
      <c r="AH133" s="6">
        <v>20</v>
      </c>
      <c r="AI133" s="6">
        <v>241</v>
      </c>
      <c r="AJ133" s="3">
        <v>0</v>
      </c>
      <c r="AK133" s="4" t="s">
        <v>45</v>
      </c>
    </row>
    <row r="134" spans="1:37" x14ac:dyDescent="0.25">
      <c r="A134" s="3">
        <v>0</v>
      </c>
      <c r="B134" s="3">
        <v>0</v>
      </c>
      <c r="C134" s="3">
        <v>0</v>
      </c>
      <c r="D134" s="3">
        <v>0</v>
      </c>
      <c r="E134" s="3">
        <v>0.68</v>
      </c>
      <c r="F134" s="3">
        <v>0</v>
      </c>
      <c r="G134" s="5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0.05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0.27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6">
        <v>1</v>
      </c>
      <c r="AE134" s="3">
        <v>0</v>
      </c>
      <c r="AF134" s="3">
        <v>0</v>
      </c>
      <c r="AG134" s="6">
        <v>2</v>
      </c>
      <c r="AH134" s="6">
        <v>20</v>
      </c>
      <c r="AI134" s="6">
        <v>132</v>
      </c>
      <c r="AJ134" s="3">
        <v>0</v>
      </c>
      <c r="AK134" s="4" t="s">
        <v>45</v>
      </c>
    </row>
    <row r="135" spans="1:37" x14ac:dyDescent="0.25">
      <c r="A135" s="3">
        <v>0</v>
      </c>
      <c r="B135" s="3">
        <v>0.31</v>
      </c>
      <c r="C135" s="3">
        <v>0</v>
      </c>
      <c r="D135" s="3">
        <v>0</v>
      </c>
      <c r="E135" s="3">
        <v>0</v>
      </c>
      <c r="F135" s="3">
        <v>0</v>
      </c>
      <c r="G135" s="5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0.16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0.53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6">
        <v>0.1</v>
      </c>
      <c r="AE135" s="3">
        <v>0</v>
      </c>
      <c r="AF135" s="6">
        <v>0</v>
      </c>
      <c r="AG135" s="6">
        <v>1</v>
      </c>
      <c r="AH135" s="6">
        <v>25</v>
      </c>
      <c r="AI135" s="3">
        <f>3.8/0.255</f>
        <v>14.901960784313724</v>
      </c>
      <c r="AJ135" s="3">
        <v>0</v>
      </c>
      <c r="AK135" s="4" t="s">
        <v>46</v>
      </c>
    </row>
    <row r="136" spans="1:37" x14ac:dyDescent="0.25">
      <c r="A136" s="3">
        <v>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5">
        <v>0</v>
      </c>
      <c r="H136" s="3">
        <v>0.31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0.16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0.53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6">
        <v>0.1</v>
      </c>
      <c r="AE136" s="3">
        <v>0</v>
      </c>
      <c r="AF136" s="6">
        <v>0</v>
      </c>
      <c r="AG136" s="6">
        <v>1</v>
      </c>
      <c r="AH136" s="6">
        <v>25</v>
      </c>
      <c r="AI136" s="3">
        <f>3.8/0.255</f>
        <v>14.901960784313724</v>
      </c>
      <c r="AJ136" s="3">
        <v>0</v>
      </c>
      <c r="AK136" s="4" t="s">
        <v>46</v>
      </c>
    </row>
    <row r="137" spans="1:37" x14ac:dyDescent="0.25">
      <c r="A137" s="3">
        <v>0</v>
      </c>
      <c r="B137" s="3">
        <v>0.37</v>
      </c>
      <c r="C137" s="3">
        <v>0</v>
      </c>
      <c r="D137" s="3">
        <v>0</v>
      </c>
      <c r="E137" s="3">
        <v>0</v>
      </c>
      <c r="F137" s="3">
        <v>0</v>
      </c>
      <c r="G137" s="5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0.63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6">
        <v>0.1</v>
      </c>
      <c r="AE137" s="3">
        <v>0</v>
      </c>
      <c r="AF137" s="6">
        <v>0</v>
      </c>
      <c r="AG137" s="6">
        <v>1</v>
      </c>
      <c r="AH137" s="6">
        <v>25</v>
      </c>
      <c r="AI137" s="3">
        <f>1.9/0.255</f>
        <v>7.450980392156862</v>
      </c>
      <c r="AJ137" s="3">
        <v>0</v>
      </c>
      <c r="AK137" s="4" t="s">
        <v>46</v>
      </c>
    </row>
    <row r="138" spans="1:37" x14ac:dyDescent="0.25">
      <c r="A138" s="3">
        <v>0</v>
      </c>
      <c r="B138" s="3">
        <v>0.69</v>
      </c>
      <c r="C138" s="3">
        <v>0</v>
      </c>
      <c r="D138" s="3">
        <v>0</v>
      </c>
      <c r="E138" s="3">
        <v>0</v>
      </c>
      <c r="F138" s="3">
        <v>0</v>
      </c>
      <c r="G138" s="5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0.06</v>
      </c>
      <c r="U138" s="3">
        <v>0</v>
      </c>
      <c r="V138" s="3">
        <v>0</v>
      </c>
      <c r="W138" s="3">
        <v>0</v>
      </c>
      <c r="X138" s="3">
        <v>0.25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6">
        <v>0.5</v>
      </c>
      <c r="AE138" s="3">
        <v>0</v>
      </c>
      <c r="AF138" s="6">
        <v>0</v>
      </c>
      <c r="AG138" s="6">
        <v>1</v>
      </c>
      <c r="AH138" s="6">
        <v>50</v>
      </c>
      <c r="AI138" s="3">
        <f>2.99*22.6*10</f>
        <v>675.74000000000012</v>
      </c>
      <c r="AJ138" s="3">
        <v>0</v>
      </c>
      <c r="AK138" s="4" t="s">
        <v>48</v>
      </c>
    </row>
    <row r="139" spans="1:37" x14ac:dyDescent="0.25">
      <c r="A139" s="3">
        <v>0</v>
      </c>
      <c r="B139" s="3">
        <v>0.65</v>
      </c>
      <c r="C139" s="3">
        <v>0</v>
      </c>
      <c r="D139" s="3">
        <v>0</v>
      </c>
      <c r="E139" s="3">
        <v>0</v>
      </c>
      <c r="F139" s="3">
        <v>0</v>
      </c>
      <c r="G139" s="5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0.08</v>
      </c>
      <c r="U139" s="3">
        <v>0</v>
      </c>
      <c r="V139" s="3">
        <v>0</v>
      </c>
      <c r="W139" s="3">
        <v>0</v>
      </c>
      <c r="X139" s="3">
        <v>0.27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6">
        <v>0.5</v>
      </c>
      <c r="AE139" s="3">
        <v>0</v>
      </c>
      <c r="AF139" s="6">
        <v>0</v>
      </c>
      <c r="AG139" s="6">
        <v>1</v>
      </c>
      <c r="AH139" s="6">
        <v>50</v>
      </c>
      <c r="AI139" s="6">
        <v>69</v>
      </c>
      <c r="AJ139" s="3">
        <v>0</v>
      </c>
      <c r="AK139" s="4" t="s">
        <v>49</v>
      </c>
    </row>
    <row r="140" spans="1:37" x14ac:dyDescent="0.25">
      <c r="A140" s="3">
        <v>0</v>
      </c>
      <c r="B140" s="3">
        <v>0.85</v>
      </c>
      <c r="C140" s="3">
        <v>0</v>
      </c>
      <c r="D140" s="3">
        <v>0</v>
      </c>
      <c r="E140" s="3">
        <v>0</v>
      </c>
      <c r="F140" s="3">
        <v>0</v>
      </c>
      <c r="G140" s="5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0.02</v>
      </c>
      <c r="T140" s="3">
        <v>0</v>
      </c>
      <c r="U140" s="3">
        <v>0</v>
      </c>
      <c r="V140" s="3">
        <v>0</v>
      </c>
      <c r="W140" s="3">
        <v>0</v>
      </c>
      <c r="X140" s="3">
        <v>0.13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6">
        <v>0.5</v>
      </c>
      <c r="AE140" s="3">
        <v>0</v>
      </c>
      <c r="AF140" s="6">
        <v>0</v>
      </c>
      <c r="AG140" s="6">
        <v>0.5</v>
      </c>
      <c r="AH140" s="6">
        <v>20</v>
      </c>
      <c r="AI140" s="6">
        <v>1100</v>
      </c>
      <c r="AJ140" s="3">
        <v>1</v>
      </c>
      <c r="AK140" s="4" t="s">
        <v>51</v>
      </c>
    </row>
    <row r="141" spans="1:37" x14ac:dyDescent="0.25">
      <c r="A141" s="3">
        <v>0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5">
        <v>0</v>
      </c>
      <c r="H141" s="3">
        <v>0.85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0.02</v>
      </c>
      <c r="T141" s="3">
        <v>0</v>
      </c>
      <c r="U141" s="3">
        <v>0</v>
      </c>
      <c r="V141" s="3">
        <v>0</v>
      </c>
      <c r="W141" s="3">
        <v>0</v>
      </c>
      <c r="X141" s="3">
        <v>0.13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6">
        <v>0.5</v>
      </c>
      <c r="AE141" s="3">
        <v>0</v>
      </c>
      <c r="AF141" s="6">
        <v>0</v>
      </c>
      <c r="AG141" s="6">
        <v>0.5</v>
      </c>
      <c r="AH141" s="6">
        <v>20</v>
      </c>
      <c r="AI141" s="6">
        <v>600</v>
      </c>
      <c r="AJ141" s="3">
        <v>0</v>
      </c>
      <c r="AK141" s="4" t="s">
        <v>51</v>
      </c>
    </row>
    <row r="142" spans="1:37" x14ac:dyDescent="0.25">
      <c r="A142" s="3">
        <v>0</v>
      </c>
      <c r="B142" s="3">
        <f>1-X142-Z142</f>
        <v>0.98699999999999999</v>
      </c>
      <c r="C142" s="3">
        <v>0</v>
      </c>
      <c r="D142" s="3">
        <v>0</v>
      </c>
      <c r="E142" s="3">
        <v>0</v>
      </c>
      <c r="F142" s="3">
        <v>0</v>
      </c>
      <c r="G142" s="5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0.01</v>
      </c>
      <c r="Y142" s="3">
        <v>0</v>
      </c>
      <c r="Z142" s="3">
        <v>3.0000000000000001E-3</v>
      </c>
      <c r="AA142" s="3">
        <v>0</v>
      </c>
      <c r="AB142" s="3">
        <v>0</v>
      </c>
      <c r="AC142" s="3">
        <v>0</v>
      </c>
      <c r="AD142" s="6">
        <v>0.5</v>
      </c>
      <c r="AE142" s="3">
        <v>0</v>
      </c>
      <c r="AF142" s="6">
        <v>0</v>
      </c>
      <c r="AG142" s="6">
        <v>0.5</v>
      </c>
      <c r="AH142" s="6">
        <v>50</v>
      </c>
      <c r="AI142" s="3">
        <f>16.47*0.07/0.00075</f>
        <v>1537.2</v>
      </c>
      <c r="AJ142" s="3">
        <v>1</v>
      </c>
      <c r="AK142" s="4" t="s">
        <v>52</v>
      </c>
    </row>
    <row r="143" spans="1:37" x14ac:dyDescent="0.25">
      <c r="A143" s="3">
        <v>0</v>
      </c>
      <c r="B143" s="3">
        <f>1-X143-Z143</f>
        <v>0.99</v>
      </c>
      <c r="C143" s="3">
        <v>0</v>
      </c>
      <c r="D143" s="3">
        <v>0</v>
      </c>
      <c r="E143" s="3">
        <v>0</v>
      </c>
      <c r="F143" s="3">
        <v>0</v>
      </c>
      <c r="G143" s="5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0.01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6">
        <v>0.5</v>
      </c>
      <c r="AE143" s="3">
        <v>0</v>
      </c>
      <c r="AF143" s="6">
        <v>0</v>
      </c>
      <c r="AG143" s="6">
        <v>0.5</v>
      </c>
      <c r="AH143" s="6">
        <v>50</v>
      </c>
      <c r="AI143" s="3">
        <f>16.21*0.07/0.00075</f>
        <v>1512.9333333333336</v>
      </c>
      <c r="AJ143" s="3">
        <v>1</v>
      </c>
      <c r="AK143" s="4" t="s">
        <v>52</v>
      </c>
    </row>
    <row r="144" spans="1:37" x14ac:dyDescent="0.25">
      <c r="A144" s="3">
        <v>0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5">
        <v>0</v>
      </c>
      <c r="H144" s="3">
        <v>0.99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0.01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6">
        <v>0.5</v>
      </c>
      <c r="AE144" s="3">
        <v>0</v>
      </c>
      <c r="AF144" s="3">
        <v>0</v>
      </c>
      <c r="AG144" s="6">
        <v>0.5</v>
      </c>
      <c r="AH144" s="6">
        <v>50</v>
      </c>
      <c r="AI144" s="3">
        <f>10.49*0.07/0.00075</f>
        <v>979.06666666666672</v>
      </c>
      <c r="AJ144" s="3">
        <v>0</v>
      </c>
      <c r="AK144" s="4" t="s">
        <v>52</v>
      </c>
    </row>
    <row r="145" spans="1:37" x14ac:dyDescent="0.25">
      <c r="A145" s="3">
        <v>0</v>
      </c>
      <c r="B145" s="3">
        <v>0.6</v>
      </c>
      <c r="C145" s="3">
        <v>0</v>
      </c>
      <c r="D145" s="3">
        <v>0</v>
      </c>
      <c r="E145" s="3">
        <v>0</v>
      </c>
      <c r="F145" s="3">
        <v>0</v>
      </c>
      <c r="G145" s="5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0.4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6">
        <v>0.5</v>
      </c>
      <c r="AE145" s="3">
        <v>0</v>
      </c>
      <c r="AF145" s="3">
        <v>0</v>
      </c>
      <c r="AG145" s="6">
        <v>2</v>
      </c>
      <c r="AH145" s="6">
        <v>50</v>
      </c>
      <c r="AI145" s="6">
        <v>260</v>
      </c>
      <c r="AJ145" s="3">
        <v>0</v>
      </c>
      <c r="AK145" s="4" t="s">
        <v>54</v>
      </c>
    </row>
    <row r="146" spans="1:37" x14ac:dyDescent="0.25">
      <c r="A146" s="3">
        <v>0</v>
      </c>
      <c r="B146" s="3">
        <v>0.4</v>
      </c>
      <c r="C146" s="3">
        <v>0</v>
      </c>
      <c r="D146" s="3">
        <v>0</v>
      </c>
      <c r="E146" s="3">
        <v>0</v>
      </c>
      <c r="F146" s="3">
        <v>0</v>
      </c>
      <c r="G146" s="5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0.6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6">
        <v>0.5</v>
      </c>
      <c r="AE146" s="3">
        <v>0</v>
      </c>
      <c r="AF146" s="3">
        <v>0</v>
      </c>
      <c r="AG146" s="6">
        <v>2</v>
      </c>
      <c r="AH146" s="6">
        <v>50</v>
      </c>
      <c r="AI146" s="6">
        <v>305</v>
      </c>
      <c r="AJ146" s="3">
        <v>0</v>
      </c>
      <c r="AK146" s="4" t="s">
        <v>54</v>
      </c>
    </row>
    <row r="147" spans="1:37" x14ac:dyDescent="0.25">
      <c r="A147" s="3">
        <v>0</v>
      </c>
      <c r="B147" s="3">
        <v>0.2</v>
      </c>
      <c r="C147" s="3">
        <v>0</v>
      </c>
      <c r="D147" s="3">
        <v>0</v>
      </c>
      <c r="E147" s="3">
        <v>0</v>
      </c>
      <c r="F147" s="3">
        <v>0</v>
      </c>
      <c r="G147" s="5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0.8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6">
        <v>0.5</v>
      </c>
      <c r="AE147" s="3">
        <v>0</v>
      </c>
      <c r="AF147" s="3">
        <v>0</v>
      </c>
      <c r="AG147" s="6">
        <v>2</v>
      </c>
      <c r="AH147" s="6">
        <v>50</v>
      </c>
      <c r="AI147" s="6">
        <v>250</v>
      </c>
      <c r="AJ147" s="3">
        <v>0</v>
      </c>
      <c r="AK147" s="4" t="s">
        <v>54</v>
      </c>
    </row>
    <row r="148" spans="1:37" x14ac:dyDescent="0.25">
      <c r="A148" s="3">
        <v>0</v>
      </c>
      <c r="B148" s="3">
        <v>0.44</v>
      </c>
      <c r="C148" s="3">
        <v>0</v>
      </c>
      <c r="D148" s="3">
        <v>0</v>
      </c>
      <c r="E148" s="3">
        <v>0</v>
      </c>
      <c r="F148" s="3">
        <v>0</v>
      </c>
      <c r="G148" s="5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0.34</v>
      </c>
      <c r="T148" s="3">
        <v>0</v>
      </c>
      <c r="U148" s="3">
        <v>0</v>
      </c>
      <c r="V148" s="3">
        <v>0</v>
      </c>
      <c r="W148" s="3">
        <v>0</v>
      </c>
      <c r="X148" s="3">
        <v>0.22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6">
        <v>0.1</v>
      </c>
      <c r="AE148" s="3">
        <v>0</v>
      </c>
      <c r="AF148" s="3">
        <v>0</v>
      </c>
      <c r="AG148" s="6">
        <v>2</v>
      </c>
      <c r="AH148" s="6">
        <v>50</v>
      </c>
      <c r="AI148" s="6">
        <v>780</v>
      </c>
      <c r="AJ148" s="3">
        <v>0</v>
      </c>
      <c r="AK148" s="4" t="s">
        <v>55</v>
      </c>
    </row>
    <row r="149" spans="1:37" x14ac:dyDescent="0.25">
      <c r="A149" s="3">
        <v>0</v>
      </c>
      <c r="B149" s="3">
        <v>0.42</v>
      </c>
      <c r="C149" s="3">
        <v>0</v>
      </c>
      <c r="D149" s="3">
        <v>0</v>
      </c>
      <c r="E149" s="3">
        <v>0</v>
      </c>
      <c r="F149" s="3">
        <v>0</v>
      </c>
      <c r="G149" s="5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0.32</v>
      </c>
      <c r="T149" s="3">
        <v>0</v>
      </c>
      <c r="U149" s="3">
        <v>0</v>
      </c>
      <c r="V149" s="3">
        <v>0</v>
      </c>
      <c r="W149" s="3">
        <v>0</v>
      </c>
      <c r="X149" s="3">
        <v>0.26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6">
        <v>0.1</v>
      </c>
      <c r="AE149" s="3">
        <v>0</v>
      </c>
      <c r="AF149" s="3">
        <v>0</v>
      </c>
      <c r="AG149" s="6">
        <v>2</v>
      </c>
      <c r="AH149" s="6">
        <v>50</v>
      </c>
      <c r="AI149" s="6">
        <v>610</v>
      </c>
      <c r="AJ149" s="3">
        <v>0</v>
      </c>
      <c r="AK149" s="4" t="s">
        <v>55</v>
      </c>
    </row>
    <row r="150" spans="1:37" x14ac:dyDescent="0.25">
      <c r="A150" s="3">
        <v>0</v>
      </c>
      <c r="B150" s="3">
        <v>0.35</v>
      </c>
      <c r="C150" s="3">
        <v>0</v>
      </c>
      <c r="D150" s="3">
        <v>0</v>
      </c>
      <c r="E150" s="3">
        <v>0</v>
      </c>
      <c r="F150" s="3">
        <v>0</v>
      </c>
      <c r="G150" s="5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0.28000000000000003</v>
      </c>
      <c r="T150" s="3">
        <v>0</v>
      </c>
      <c r="U150" s="3">
        <v>0</v>
      </c>
      <c r="V150" s="3">
        <v>0</v>
      </c>
      <c r="W150" s="3">
        <v>0</v>
      </c>
      <c r="X150" s="3">
        <v>0.37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6">
        <v>0.1</v>
      </c>
      <c r="AE150" s="3">
        <v>0</v>
      </c>
      <c r="AF150" s="3">
        <v>0</v>
      </c>
      <c r="AG150" s="6">
        <v>2</v>
      </c>
      <c r="AH150" s="6">
        <v>50</v>
      </c>
      <c r="AI150" s="6">
        <v>500</v>
      </c>
      <c r="AJ150" s="3">
        <v>0</v>
      </c>
      <c r="AK150" s="4" t="s">
        <v>55</v>
      </c>
    </row>
    <row r="151" spans="1:37" x14ac:dyDescent="0.25">
      <c r="A151" s="3">
        <v>0</v>
      </c>
      <c r="B151" s="3">
        <v>0.45</v>
      </c>
      <c r="C151" s="3">
        <v>0</v>
      </c>
      <c r="D151" s="3">
        <v>0</v>
      </c>
      <c r="E151" s="3">
        <v>0</v>
      </c>
      <c r="F151" s="3">
        <v>0</v>
      </c>
      <c r="G151" s="5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0.35</v>
      </c>
      <c r="T151" s="3">
        <v>0</v>
      </c>
      <c r="U151" s="3">
        <v>0</v>
      </c>
      <c r="V151" s="3">
        <v>0</v>
      </c>
      <c r="W151" s="3">
        <v>0</v>
      </c>
      <c r="X151" s="3">
        <v>0.2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6">
        <v>0.1</v>
      </c>
      <c r="AE151" s="3">
        <v>0</v>
      </c>
      <c r="AF151" s="3">
        <v>0</v>
      </c>
      <c r="AG151" s="6">
        <v>2</v>
      </c>
      <c r="AH151" s="6">
        <v>50</v>
      </c>
      <c r="AI151" s="6">
        <v>490</v>
      </c>
      <c r="AJ151" s="3">
        <v>0</v>
      </c>
      <c r="AK151" s="4" t="s">
        <v>55</v>
      </c>
    </row>
    <row r="152" spans="1:37" x14ac:dyDescent="0.25">
      <c r="A152" s="3">
        <v>0</v>
      </c>
      <c r="B152" s="3">
        <v>0.49</v>
      </c>
      <c r="C152" s="3">
        <v>0</v>
      </c>
      <c r="D152" s="3">
        <v>0</v>
      </c>
      <c r="E152" s="3">
        <v>0</v>
      </c>
      <c r="F152" s="3">
        <v>0</v>
      </c>
      <c r="G152" s="5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0.38</v>
      </c>
      <c r="T152" s="3">
        <v>0</v>
      </c>
      <c r="U152" s="3">
        <v>0</v>
      </c>
      <c r="V152" s="3">
        <v>0</v>
      </c>
      <c r="W152" s="3">
        <v>0</v>
      </c>
      <c r="X152" s="3">
        <v>0.13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6">
        <v>0.1</v>
      </c>
      <c r="AE152" s="3">
        <v>0</v>
      </c>
      <c r="AF152" s="3">
        <v>0</v>
      </c>
      <c r="AG152" s="6">
        <v>2</v>
      </c>
      <c r="AH152" s="6">
        <v>50</v>
      </c>
      <c r="AI152" s="6">
        <v>390</v>
      </c>
      <c r="AJ152" s="3">
        <v>0</v>
      </c>
      <c r="AK152" s="4" t="s">
        <v>55</v>
      </c>
    </row>
    <row r="153" spans="1:37" x14ac:dyDescent="0.25">
      <c r="A153" s="3">
        <v>0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5">
        <v>0</v>
      </c>
      <c r="H153" s="3">
        <v>0.44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0.34</v>
      </c>
      <c r="T153" s="3">
        <v>0</v>
      </c>
      <c r="U153" s="3">
        <v>0</v>
      </c>
      <c r="V153" s="3">
        <v>0</v>
      </c>
      <c r="W153" s="3">
        <v>0</v>
      </c>
      <c r="X153" s="3">
        <v>0.22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6">
        <v>0.1</v>
      </c>
      <c r="AE153" s="3">
        <v>0</v>
      </c>
      <c r="AF153" s="3">
        <v>0</v>
      </c>
      <c r="AG153" s="6">
        <v>2</v>
      </c>
      <c r="AH153" s="6">
        <v>50</v>
      </c>
      <c r="AI153" s="6">
        <v>275</v>
      </c>
      <c r="AJ153" s="3">
        <v>0</v>
      </c>
      <c r="AK153" s="4" t="s">
        <v>55</v>
      </c>
    </row>
    <row r="154" spans="1:37" x14ac:dyDescent="0.25">
      <c r="A154" s="3">
        <v>0</v>
      </c>
      <c r="B154" s="3">
        <v>0.94</v>
      </c>
      <c r="C154" s="3">
        <v>0</v>
      </c>
      <c r="D154" s="3">
        <v>0</v>
      </c>
      <c r="E154" s="3">
        <v>0</v>
      </c>
      <c r="F154" s="3">
        <v>0</v>
      </c>
      <c r="G154" s="5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0.06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6">
        <v>0.5</v>
      </c>
      <c r="AE154" s="3">
        <v>0</v>
      </c>
      <c r="AF154" s="3">
        <v>0</v>
      </c>
      <c r="AG154" s="6">
        <v>1</v>
      </c>
      <c r="AH154" s="3">
        <v>9.7344000000000008</v>
      </c>
      <c r="AI154" s="6">
        <v>225</v>
      </c>
      <c r="AJ154" s="3">
        <v>0</v>
      </c>
      <c r="AK154" s="4" t="s">
        <v>57</v>
      </c>
    </row>
    <row r="155" spans="1:37" x14ac:dyDescent="0.25">
      <c r="A155" s="3">
        <v>0</v>
      </c>
      <c r="B155" s="3">
        <v>0.94</v>
      </c>
      <c r="C155" s="3">
        <v>0</v>
      </c>
      <c r="D155" s="3">
        <v>0</v>
      </c>
      <c r="E155" s="3">
        <v>0</v>
      </c>
      <c r="F155" s="3">
        <v>0</v>
      </c>
      <c r="G155" s="5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0.06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6">
        <v>0.5</v>
      </c>
      <c r="AE155" s="3">
        <v>0</v>
      </c>
      <c r="AF155" s="3">
        <v>0</v>
      </c>
      <c r="AG155" s="6">
        <v>1</v>
      </c>
      <c r="AH155" s="3">
        <v>20.070400000000003</v>
      </c>
      <c r="AI155" s="6">
        <v>275</v>
      </c>
      <c r="AJ155" s="3">
        <v>0</v>
      </c>
      <c r="AK155" s="4" t="s">
        <v>57</v>
      </c>
    </row>
    <row r="156" spans="1:37" x14ac:dyDescent="0.25">
      <c r="A156" s="3">
        <v>0</v>
      </c>
      <c r="B156" s="3">
        <v>0.94</v>
      </c>
      <c r="C156" s="3">
        <v>0</v>
      </c>
      <c r="D156" s="3">
        <v>0</v>
      </c>
      <c r="E156" s="3">
        <v>0</v>
      </c>
      <c r="F156" s="3">
        <v>0</v>
      </c>
      <c r="G156" s="5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0.06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6">
        <v>0.5</v>
      </c>
      <c r="AE156" s="3">
        <v>0</v>
      </c>
      <c r="AF156" s="3">
        <v>0</v>
      </c>
      <c r="AG156" s="6">
        <v>1</v>
      </c>
      <c r="AH156" s="3">
        <v>50.126400000000004</v>
      </c>
      <c r="AI156" s="3">
        <v>290</v>
      </c>
      <c r="AJ156" s="3">
        <v>0</v>
      </c>
      <c r="AK156" s="4" t="s">
        <v>57</v>
      </c>
    </row>
    <row r="157" spans="1:37" x14ac:dyDescent="0.25">
      <c r="A157" s="3">
        <v>0</v>
      </c>
      <c r="B157" s="3">
        <v>0.94</v>
      </c>
      <c r="C157" s="3">
        <v>0</v>
      </c>
      <c r="D157" s="3">
        <v>0</v>
      </c>
      <c r="E157" s="3">
        <v>0</v>
      </c>
      <c r="F157" s="3">
        <v>0</v>
      </c>
      <c r="G157" s="5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0.06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6">
        <v>0.5</v>
      </c>
      <c r="AE157" s="3">
        <v>0</v>
      </c>
      <c r="AF157" s="3">
        <v>0</v>
      </c>
      <c r="AG157" s="6">
        <v>1</v>
      </c>
      <c r="AH157" s="3">
        <v>98.406400000000005</v>
      </c>
      <c r="AI157" s="3">
        <v>338</v>
      </c>
      <c r="AJ157" s="3">
        <v>0</v>
      </c>
      <c r="AK157" s="4" t="s">
        <v>57</v>
      </c>
    </row>
    <row r="158" spans="1:37" x14ac:dyDescent="0.25">
      <c r="A158" s="3">
        <v>0</v>
      </c>
      <c r="B158" s="3">
        <v>0.94</v>
      </c>
      <c r="C158" s="3">
        <v>0</v>
      </c>
      <c r="D158" s="3">
        <v>0</v>
      </c>
      <c r="E158" s="3">
        <v>0</v>
      </c>
      <c r="F158" s="3">
        <v>0</v>
      </c>
      <c r="G158" s="5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0.06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6">
        <v>0.5</v>
      </c>
      <c r="AE158" s="3">
        <v>0</v>
      </c>
      <c r="AF158" s="3">
        <v>0</v>
      </c>
      <c r="AG158" s="6">
        <v>1</v>
      </c>
      <c r="AH158" s="3">
        <v>198</v>
      </c>
      <c r="AI158" s="3">
        <v>438</v>
      </c>
      <c r="AJ158" s="3">
        <v>0</v>
      </c>
      <c r="AK158" s="4" t="s">
        <v>57</v>
      </c>
    </row>
    <row r="159" spans="1:37" x14ac:dyDescent="0.25">
      <c r="A159" s="3">
        <v>0</v>
      </c>
      <c r="B159" s="3">
        <v>0.88</v>
      </c>
      <c r="C159" s="3">
        <v>0</v>
      </c>
      <c r="D159" s="3">
        <v>0</v>
      </c>
      <c r="E159" s="3">
        <v>0</v>
      </c>
      <c r="F159" s="3">
        <v>0</v>
      </c>
      <c r="G159" s="5">
        <v>0</v>
      </c>
      <c r="H159" s="3">
        <v>0</v>
      </c>
      <c r="I159" s="3">
        <v>0.06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0.06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6">
        <v>0.5</v>
      </c>
      <c r="AE159" s="3">
        <v>0</v>
      </c>
      <c r="AF159" s="3">
        <v>0</v>
      </c>
      <c r="AG159" s="6">
        <v>1</v>
      </c>
      <c r="AH159" s="3">
        <v>9.7344000000000008</v>
      </c>
      <c r="AI159" s="3">
        <v>62</v>
      </c>
      <c r="AJ159" s="3">
        <v>0</v>
      </c>
      <c r="AK159" s="4" t="s">
        <v>57</v>
      </c>
    </row>
    <row r="160" spans="1:37" x14ac:dyDescent="0.25">
      <c r="A160" s="3">
        <v>0</v>
      </c>
      <c r="B160" s="3">
        <v>0.88</v>
      </c>
      <c r="C160" s="3">
        <v>0</v>
      </c>
      <c r="D160" s="3">
        <v>0</v>
      </c>
      <c r="E160" s="3">
        <v>0</v>
      </c>
      <c r="F160" s="3">
        <v>0</v>
      </c>
      <c r="G160" s="5">
        <v>0</v>
      </c>
      <c r="H160" s="3">
        <v>0</v>
      </c>
      <c r="I160" s="3">
        <v>0.06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0.06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6">
        <v>0.5</v>
      </c>
      <c r="AE160" s="3">
        <v>0</v>
      </c>
      <c r="AF160" s="3">
        <v>0</v>
      </c>
      <c r="AG160" s="6">
        <v>1</v>
      </c>
      <c r="AH160" s="3">
        <v>20.070400000000003</v>
      </c>
      <c r="AI160" s="3">
        <v>75</v>
      </c>
      <c r="AJ160" s="3">
        <v>0</v>
      </c>
      <c r="AK160" s="4" t="s">
        <v>57</v>
      </c>
    </row>
    <row r="161" spans="1:37" x14ac:dyDescent="0.25">
      <c r="A161" s="3">
        <v>0</v>
      </c>
      <c r="B161" s="3">
        <v>0.88</v>
      </c>
      <c r="C161" s="3">
        <v>0</v>
      </c>
      <c r="D161" s="3">
        <v>0</v>
      </c>
      <c r="E161" s="3">
        <v>0</v>
      </c>
      <c r="F161" s="3">
        <v>0</v>
      </c>
      <c r="G161" s="5">
        <v>0</v>
      </c>
      <c r="H161" s="3">
        <v>0</v>
      </c>
      <c r="I161" s="3">
        <v>0.06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0.06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6">
        <v>0.5</v>
      </c>
      <c r="AE161" s="3">
        <v>0</v>
      </c>
      <c r="AF161" s="3">
        <v>0</v>
      </c>
      <c r="AG161" s="6">
        <v>1</v>
      </c>
      <c r="AH161" s="3">
        <v>50.126400000000004</v>
      </c>
      <c r="AI161" s="3">
        <v>100</v>
      </c>
      <c r="AJ161" s="3">
        <v>0</v>
      </c>
      <c r="AK161" s="4" t="s">
        <v>57</v>
      </c>
    </row>
    <row r="162" spans="1:37" x14ac:dyDescent="0.25">
      <c r="A162" s="3">
        <v>0</v>
      </c>
      <c r="B162" s="3">
        <v>0.88</v>
      </c>
      <c r="C162" s="3">
        <v>0</v>
      </c>
      <c r="D162" s="3">
        <v>0</v>
      </c>
      <c r="E162" s="3">
        <v>0</v>
      </c>
      <c r="F162" s="3">
        <v>0</v>
      </c>
      <c r="G162" s="5">
        <v>0</v>
      </c>
      <c r="H162" s="3">
        <v>0</v>
      </c>
      <c r="I162" s="3">
        <v>0.06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0.06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6">
        <v>0.5</v>
      </c>
      <c r="AE162" s="3">
        <v>0</v>
      </c>
      <c r="AF162" s="3">
        <v>0</v>
      </c>
      <c r="AG162" s="6">
        <v>1</v>
      </c>
      <c r="AH162" s="3">
        <v>98.406400000000005</v>
      </c>
      <c r="AI162" s="3">
        <v>120</v>
      </c>
      <c r="AJ162" s="3">
        <v>0</v>
      </c>
      <c r="AK162" s="4" t="s">
        <v>57</v>
      </c>
    </row>
    <row r="163" spans="1:37" x14ac:dyDescent="0.25">
      <c r="A163" s="3">
        <v>0</v>
      </c>
      <c r="B163" s="3">
        <v>0.88</v>
      </c>
      <c r="C163" s="3">
        <v>0</v>
      </c>
      <c r="D163" s="3">
        <v>0</v>
      </c>
      <c r="E163" s="3">
        <v>0</v>
      </c>
      <c r="F163" s="3">
        <v>0</v>
      </c>
      <c r="G163" s="5">
        <v>0</v>
      </c>
      <c r="H163" s="3">
        <v>0</v>
      </c>
      <c r="I163" s="3">
        <v>0.06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0.06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6">
        <v>0.5</v>
      </c>
      <c r="AE163" s="3">
        <v>0</v>
      </c>
      <c r="AF163" s="3">
        <v>0</v>
      </c>
      <c r="AG163" s="6">
        <v>1</v>
      </c>
      <c r="AH163" s="3">
        <v>198</v>
      </c>
      <c r="AI163" s="3">
        <v>142</v>
      </c>
      <c r="AJ163" s="3">
        <v>0</v>
      </c>
      <c r="AK163" s="4" t="s">
        <v>57</v>
      </c>
    </row>
    <row r="164" spans="1:37" x14ac:dyDescent="0.25">
      <c r="A164" s="3">
        <v>0</v>
      </c>
      <c r="B164" s="3">
        <f>1-I164-Q164-X164</f>
        <v>0.66999999999999993</v>
      </c>
      <c r="C164" s="3">
        <v>0</v>
      </c>
      <c r="D164" s="3">
        <v>0</v>
      </c>
      <c r="E164" s="3">
        <v>0</v>
      </c>
      <c r="F164" s="3">
        <v>0</v>
      </c>
      <c r="G164" s="5">
        <v>0</v>
      </c>
      <c r="H164" s="3">
        <v>0</v>
      </c>
      <c r="I164" s="3">
        <v>7.0000000000000007E-2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0.06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0.2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6">
        <v>0.5</v>
      </c>
      <c r="AE164" s="3">
        <v>0</v>
      </c>
      <c r="AF164" s="3">
        <v>0</v>
      </c>
      <c r="AG164" s="6">
        <v>0.5</v>
      </c>
      <c r="AH164" s="3">
        <v>50</v>
      </c>
      <c r="AI164" s="3">
        <v>420</v>
      </c>
      <c r="AJ164" s="3">
        <v>0</v>
      </c>
      <c r="AK164" s="4" t="s">
        <v>58</v>
      </c>
    </row>
    <row r="165" spans="1:37" x14ac:dyDescent="0.25">
      <c r="A165" s="3">
        <v>0</v>
      </c>
      <c r="B165" s="3">
        <f>1-I165-Q165-X165</f>
        <v>0.74</v>
      </c>
      <c r="C165" s="3">
        <v>0</v>
      </c>
      <c r="D165" s="3">
        <v>0</v>
      </c>
      <c r="E165" s="3">
        <v>0</v>
      </c>
      <c r="F165" s="3">
        <v>0</v>
      </c>
      <c r="G165" s="5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0.06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0.2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6">
        <v>0.5</v>
      </c>
      <c r="AE165" s="3">
        <v>0</v>
      </c>
      <c r="AF165" s="3">
        <v>0</v>
      </c>
      <c r="AG165" s="6">
        <v>0.5</v>
      </c>
      <c r="AH165" s="3">
        <v>50</v>
      </c>
      <c r="AI165" s="3">
        <v>190</v>
      </c>
      <c r="AJ165" s="3">
        <v>0</v>
      </c>
      <c r="AK165" s="4" t="s">
        <v>58</v>
      </c>
    </row>
    <row r="166" spans="1:37" x14ac:dyDescent="0.25">
      <c r="A166" s="3">
        <v>0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5">
        <v>0</v>
      </c>
      <c r="H166" s="3">
        <v>0.37</v>
      </c>
      <c r="I166" s="3">
        <v>0.04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0.59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6">
        <v>0.5</v>
      </c>
      <c r="AE166" s="3">
        <v>0</v>
      </c>
      <c r="AF166" s="3">
        <v>0</v>
      </c>
      <c r="AG166" s="6">
        <v>1</v>
      </c>
      <c r="AH166" s="3">
        <v>50</v>
      </c>
      <c r="AI166" s="3">
        <v>90</v>
      </c>
      <c r="AJ166" s="3">
        <v>0</v>
      </c>
      <c r="AK166" s="4" t="s">
        <v>59</v>
      </c>
    </row>
    <row r="167" spans="1:37" x14ac:dyDescent="0.25">
      <c r="A167" s="3">
        <v>0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5">
        <v>0</v>
      </c>
      <c r="H167" s="3">
        <v>0.53</v>
      </c>
      <c r="I167" s="3">
        <v>7.0000000000000007E-2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0.4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6">
        <v>0.5</v>
      </c>
      <c r="AE167" s="3">
        <v>0</v>
      </c>
      <c r="AF167" s="3">
        <v>0</v>
      </c>
      <c r="AG167" s="6">
        <v>1</v>
      </c>
      <c r="AH167" s="3">
        <v>50</v>
      </c>
      <c r="AI167" s="3">
        <v>50</v>
      </c>
      <c r="AJ167" s="3">
        <v>0</v>
      </c>
      <c r="AK167" s="4" t="s">
        <v>59</v>
      </c>
    </row>
    <row r="168" spans="1:37" x14ac:dyDescent="0.25">
      <c r="A168" s="3">
        <v>0</v>
      </c>
      <c r="B168" s="3">
        <v>0</v>
      </c>
      <c r="C168" s="3">
        <v>0</v>
      </c>
      <c r="D168" s="3">
        <v>0</v>
      </c>
      <c r="E168" s="3">
        <v>0.78</v>
      </c>
      <c r="F168" s="3">
        <v>0</v>
      </c>
      <c r="G168" s="5">
        <v>0</v>
      </c>
      <c r="H168" s="3">
        <v>0</v>
      </c>
      <c r="I168" s="3">
        <v>0.06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0.16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6">
        <v>0.5</v>
      </c>
      <c r="AE168" s="3">
        <v>0</v>
      </c>
      <c r="AF168" s="3">
        <v>0</v>
      </c>
      <c r="AG168" s="6">
        <v>1</v>
      </c>
      <c r="AH168" s="3">
        <v>20</v>
      </c>
      <c r="AI168" s="3">
        <f>0.6/50.6*1000</f>
        <v>11.857707509881422</v>
      </c>
      <c r="AJ168" s="3">
        <v>0</v>
      </c>
      <c r="AK168" s="4" t="s">
        <v>60</v>
      </c>
    </row>
    <row r="169" spans="1:37" x14ac:dyDescent="0.25">
      <c r="A169" s="3">
        <v>0</v>
      </c>
      <c r="B169" s="3">
        <v>0</v>
      </c>
      <c r="C169" s="3">
        <v>0</v>
      </c>
      <c r="D169" s="3">
        <v>0</v>
      </c>
      <c r="E169" s="3">
        <v>0.8</v>
      </c>
      <c r="F169" s="3">
        <v>0</v>
      </c>
      <c r="G169" s="5">
        <v>0</v>
      </c>
      <c r="H169" s="3">
        <v>0</v>
      </c>
      <c r="I169" s="3">
        <v>0.06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0.14000000000000001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6">
        <v>0.5</v>
      </c>
      <c r="AE169" s="3">
        <v>0</v>
      </c>
      <c r="AF169" s="3">
        <v>0</v>
      </c>
      <c r="AG169" s="6">
        <v>1</v>
      </c>
      <c r="AH169" s="3">
        <v>20</v>
      </c>
      <c r="AI169" s="3">
        <f>13.2/50.6*1000</f>
        <v>260.86956521739131</v>
      </c>
      <c r="AJ169" s="3">
        <v>0</v>
      </c>
      <c r="AK169" s="4" t="s">
        <v>60</v>
      </c>
    </row>
    <row r="170" spans="1:37" x14ac:dyDescent="0.25">
      <c r="A170" s="3">
        <v>0</v>
      </c>
      <c r="B170" s="3">
        <v>0</v>
      </c>
      <c r="C170" s="3">
        <v>0</v>
      </c>
      <c r="D170" s="3">
        <v>0</v>
      </c>
      <c r="E170" s="3">
        <v>0.64</v>
      </c>
      <c r="F170" s="3">
        <v>0</v>
      </c>
      <c r="G170" s="5">
        <v>0</v>
      </c>
      <c r="H170" s="3">
        <v>0</v>
      </c>
      <c r="I170" s="3">
        <v>0.05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0.31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6">
        <v>0.5</v>
      </c>
      <c r="AE170" s="3">
        <v>0</v>
      </c>
      <c r="AF170" s="3">
        <v>0</v>
      </c>
      <c r="AG170" s="6">
        <v>1</v>
      </c>
      <c r="AH170" s="3">
        <v>20</v>
      </c>
      <c r="AI170" s="3">
        <f>6.8/50.6*1000</f>
        <v>134.38735177865613</v>
      </c>
      <c r="AJ170" s="3">
        <v>0</v>
      </c>
      <c r="AK170" s="4" t="s">
        <v>60</v>
      </c>
    </row>
    <row r="171" spans="1:37" x14ac:dyDescent="0.25">
      <c r="A171" s="3">
        <v>0</v>
      </c>
      <c r="B171" s="3">
        <v>0</v>
      </c>
      <c r="C171" s="3">
        <v>0</v>
      </c>
      <c r="D171" s="3">
        <v>0</v>
      </c>
      <c r="E171" s="3">
        <v>0.81</v>
      </c>
      <c r="F171" s="3">
        <v>0</v>
      </c>
      <c r="G171" s="5">
        <v>0</v>
      </c>
      <c r="H171" s="3">
        <v>0</v>
      </c>
      <c r="I171" s="3">
        <v>0.06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0.13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6">
        <v>0.5</v>
      </c>
      <c r="AE171" s="3">
        <v>0</v>
      </c>
      <c r="AF171" s="3">
        <v>0</v>
      </c>
      <c r="AG171" s="6">
        <v>1</v>
      </c>
      <c r="AH171" s="3">
        <v>20</v>
      </c>
      <c r="AI171" s="3">
        <f>0.51/50.6*1000</f>
        <v>10.079051383399209</v>
      </c>
      <c r="AJ171" s="3">
        <v>0</v>
      </c>
      <c r="AK171" s="4" t="s">
        <v>60</v>
      </c>
    </row>
    <row r="172" spans="1:37" x14ac:dyDescent="0.25">
      <c r="A172" s="3">
        <v>0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5">
        <v>0</v>
      </c>
      <c r="H172" s="3">
        <v>0.77</v>
      </c>
      <c r="I172" s="3">
        <v>0.03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0.2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6">
        <v>1</v>
      </c>
      <c r="AE172" s="3">
        <v>0</v>
      </c>
      <c r="AF172" s="3">
        <v>0</v>
      </c>
      <c r="AG172" s="6">
        <v>2</v>
      </c>
      <c r="AH172" s="3">
        <v>50</v>
      </c>
      <c r="AI172" s="3">
        <v>300</v>
      </c>
      <c r="AJ172" s="3">
        <v>0</v>
      </c>
      <c r="AK172" s="4" t="s">
        <v>61</v>
      </c>
    </row>
    <row r="173" spans="1:37" x14ac:dyDescent="0.25">
      <c r="A173" s="3">
        <v>0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5">
        <v>0</v>
      </c>
      <c r="H173" s="3">
        <v>0.67</v>
      </c>
      <c r="I173" s="3">
        <v>0.03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0.25</v>
      </c>
      <c r="Y173" s="3">
        <v>0.05</v>
      </c>
      <c r="Z173" s="3">
        <v>0</v>
      </c>
      <c r="AA173" s="3">
        <v>0</v>
      </c>
      <c r="AB173" s="3">
        <v>0</v>
      </c>
      <c r="AC173" s="3">
        <v>0</v>
      </c>
      <c r="AD173" s="6">
        <v>1</v>
      </c>
      <c r="AE173" s="3">
        <v>0</v>
      </c>
      <c r="AF173" s="3">
        <v>0</v>
      </c>
      <c r="AG173" s="6">
        <v>2</v>
      </c>
      <c r="AH173" s="3">
        <v>50</v>
      </c>
      <c r="AI173" s="3">
        <v>320</v>
      </c>
      <c r="AJ173" s="3">
        <v>0</v>
      </c>
      <c r="AK173" s="4" t="s">
        <v>61</v>
      </c>
    </row>
    <row r="174" spans="1:37" x14ac:dyDescent="0.25">
      <c r="A174" s="3">
        <v>0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5">
        <v>0</v>
      </c>
      <c r="H174" s="3">
        <v>0.67</v>
      </c>
      <c r="I174" s="3">
        <v>0.03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0.24</v>
      </c>
      <c r="Y174" s="3">
        <v>0.06</v>
      </c>
      <c r="Z174" s="3">
        <v>0</v>
      </c>
      <c r="AA174" s="3">
        <v>0</v>
      </c>
      <c r="AB174" s="3">
        <v>0</v>
      </c>
      <c r="AC174" s="3">
        <v>0</v>
      </c>
      <c r="AD174" s="6">
        <v>1</v>
      </c>
      <c r="AE174" s="3">
        <v>0</v>
      </c>
      <c r="AF174" s="3">
        <v>0</v>
      </c>
      <c r="AG174" s="6">
        <v>2</v>
      </c>
      <c r="AH174" s="3">
        <v>50</v>
      </c>
      <c r="AI174" s="3">
        <v>380</v>
      </c>
      <c r="AJ174" s="3">
        <v>0</v>
      </c>
      <c r="AK174" s="4" t="s">
        <v>61</v>
      </c>
    </row>
    <row r="175" spans="1:37" x14ac:dyDescent="0.25">
      <c r="A175" s="3">
        <v>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5">
        <v>0</v>
      </c>
      <c r="H175" s="3">
        <v>0.67</v>
      </c>
      <c r="I175" s="3">
        <v>0.03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0.19</v>
      </c>
      <c r="Y175" s="3">
        <v>0.11</v>
      </c>
      <c r="Z175" s="3">
        <v>0</v>
      </c>
      <c r="AA175" s="3">
        <v>0</v>
      </c>
      <c r="AB175" s="3">
        <v>0</v>
      </c>
      <c r="AC175" s="3">
        <v>0</v>
      </c>
      <c r="AD175" s="6">
        <v>1</v>
      </c>
      <c r="AE175" s="3">
        <v>0</v>
      </c>
      <c r="AF175" s="3">
        <v>0</v>
      </c>
      <c r="AG175" s="6">
        <v>2</v>
      </c>
      <c r="AH175" s="3">
        <v>50</v>
      </c>
      <c r="AI175" s="3">
        <v>400</v>
      </c>
      <c r="AJ175" s="3">
        <v>0</v>
      </c>
      <c r="AK175" s="4" t="s">
        <v>61</v>
      </c>
    </row>
    <row r="176" spans="1:37" x14ac:dyDescent="0.25">
      <c r="A176" s="3">
        <v>0</v>
      </c>
      <c r="B176" s="3">
        <v>0.77</v>
      </c>
      <c r="C176" s="3">
        <v>0</v>
      </c>
      <c r="D176" s="3">
        <v>0</v>
      </c>
      <c r="E176" s="3">
        <v>0</v>
      </c>
      <c r="F176" s="3">
        <v>0</v>
      </c>
      <c r="G176" s="5">
        <v>0</v>
      </c>
      <c r="H176" s="3">
        <v>0</v>
      </c>
      <c r="I176" s="3">
        <v>0.09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0.14000000000000001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6">
        <v>1</v>
      </c>
      <c r="AE176" s="3">
        <v>0</v>
      </c>
      <c r="AF176" s="3">
        <v>0</v>
      </c>
      <c r="AG176" s="6">
        <v>1</v>
      </c>
      <c r="AH176" s="3">
        <v>20</v>
      </c>
      <c r="AI176" s="3">
        <v>135</v>
      </c>
      <c r="AJ176" s="3">
        <v>0</v>
      </c>
      <c r="AK176" s="4" t="s">
        <v>62</v>
      </c>
    </row>
    <row r="177" spans="1:37" x14ac:dyDescent="0.25">
      <c r="A177" s="3">
        <v>0</v>
      </c>
      <c r="B177" s="3">
        <v>0.73</v>
      </c>
      <c r="C177" s="3">
        <v>0</v>
      </c>
      <c r="D177" s="3">
        <v>0</v>
      </c>
      <c r="E177" s="3">
        <v>0</v>
      </c>
      <c r="F177" s="3">
        <v>0</v>
      </c>
      <c r="G177" s="5">
        <v>0</v>
      </c>
      <c r="H177" s="9">
        <v>0</v>
      </c>
      <c r="I177" s="3">
        <v>0.13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0.14000000000000001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6">
        <v>1</v>
      </c>
      <c r="AE177" s="3">
        <v>0</v>
      </c>
      <c r="AF177" s="3">
        <v>0</v>
      </c>
      <c r="AG177" s="6">
        <v>1</v>
      </c>
      <c r="AH177" s="3">
        <v>20</v>
      </c>
      <c r="AI177" s="3">
        <v>40</v>
      </c>
      <c r="AJ177" s="3">
        <v>0</v>
      </c>
      <c r="AK177" s="4" t="s">
        <v>62</v>
      </c>
    </row>
    <row r="178" spans="1:37" x14ac:dyDescent="0.25">
      <c r="A178" s="3">
        <v>0</v>
      </c>
      <c r="B178" s="3">
        <v>0.74</v>
      </c>
      <c r="C178" s="3">
        <v>0</v>
      </c>
      <c r="D178" s="3">
        <v>0</v>
      </c>
      <c r="E178" s="3">
        <v>0</v>
      </c>
      <c r="F178" s="3">
        <v>0</v>
      </c>
      <c r="G178" s="5">
        <v>0</v>
      </c>
      <c r="H178" s="3">
        <v>0</v>
      </c>
      <c r="I178" s="3">
        <v>0.04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0.22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6">
        <v>0.5</v>
      </c>
      <c r="AE178" s="3">
        <v>0</v>
      </c>
      <c r="AF178" s="3">
        <v>0</v>
      </c>
      <c r="AG178" s="6">
        <v>0.5</v>
      </c>
      <c r="AH178" s="3">
        <v>20</v>
      </c>
      <c r="AI178" s="3">
        <f>25/51*1000</f>
        <v>490.19607843137254</v>
      </c>
      <c r="AJ178" s="3">
        <v>0</v>
      </c>
      <c r="AK178" s="4" t="s">
        <v>63</v>
      </c>
    </row>
    <row r="179" spans="1:37" x14ac:dyDescent="0.25">
      <c r="A179" s="3">
        <v>0</v>
      </c>
      <c r="B179" s="3">
        <v>0</v>
      </c>
      <c r="C179" s="3">
        <v>0</v>
      </c>
      <c r="D179" s="3">
        <v>0</v>
      </c>
      <c r="E179" s="3">
        <v>0.73</v>
      </c>
      <c r="F179" s="3">
        <v>0</v>
      </c>
      <c r="G179" s="5">
        <v>0</v>
      </c>
      <c r="H179" s="3">
        <v>0</v>
      </c>
      <c r="I179" s="3">
        <v>0</v>
      </c>
      <c r="J179" s="3">
        <v>7.0000000000000007E-2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0.2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6">
        <v>0.5</v>
      </c>
      <c r="AE179" s="3">
        <v>0</v>
      </c>
      <c r="AF179" s="3">
        <v>0</v>
      </c>
      <c r="AG179" s="6">
        <v>1</v>
      </c>
      <c r="AH179" s="3">
        <v>20</v>
      </c>
      <c r="AI179" s="3">
        <v>615</v>
      </c>
      <c r="AJ179" s="3">
        <v>0</v>
      </c>
      <c r="AK179" s="4" t="s">
        <v>65</v>
      </c>
    </row>
    <row r="180" spans="1:37" x14ac:dyDescent="0.25">
      <c r="A180" s="3">
        <v>0</v>
      </c>
      <c r="B180" s="3">
        <v>0</v>
      </c>
      <c r="C180" s="3">
        <v>0</v>
      </c>
      <c r="D180" s="3">
        <v>0</v>
      </c>
      <c r="E180" s="3">
        <v>0.67</v>
      </c>
      <c r="F180" s="3">
        <v>0</v>
      </c>
      <c r="G180" s="5">
        <v>0</v>
      </c>
      <c r="H180" s="3">
        <v>0</v>
      </c>
      <c r="I180" s="3">
        <v>0</v>
      </c>
      <c r="J180" s="3">
        <v>0.13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0.2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6">
        <v>0.5</v>
      </c>
      <c r="AE180" s="3">
        <v>0</v>
      </c>
      <c r="AF180" s="3">
        <v>0</v>
      </c>
      <c r="AG180" s="6">
        <v>1</v>
      </c>
      <c r="AH180" s="3">
        <v>20</v>
      </c>
      <c r="AI180" s="3">
        <v>785</v>
      </c>
      <c r="AJ180" s="3">
        <v>0</v>
      </c>
      <c r="AK180" s="4" t="s">
        <v>65</v>
      </c>
    </row>
    <row r="181" spans="1:37" x14ac:dyDescent="0.25">
      <c r="A181" s="3">
        <v>0</v>
      </c>
      <c r="B181" s="3">
        <v>0</v>
      </c>
      <c r="C181" s="3">
        <v>0</v>
      </c>
      <c r="D181" s="3">
        <v>0</v>
      </c>
      <c r="E181" s="3">
        <v>0.62</v>
      </c>
      <c r="F181" s="3">
        <v>0</v>
      </c>
      <c r="G181" s="5">
        <v>0</v>
      </c>
      <c r="H181" s="3">
        <v>0</v>
      </c>
      <c r="I181" s="3">
        <v>0</v>
      </c>
      <c r="J181" s="3">
        <v>0.18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0.2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6">
        <v>0.5</v>
      </c>
      <c r="AE181" s="3">
        <v>0</v>
      </c>
      <c r="AF181" s="3">
        <v>0</v>
      </c>
      <c r="AG181" s="6">
        <v>1</v>
      </c>
      <c r="AH181" s="3">
        <v>20</v>
      </c>
      <c r="AI181" s="3">
        <v>863</v>
      </c>
      <c r="AJ181" s="3">
        <v>0</v>
      </c>
      <c r="AK181" s="4" t="s">
        <v>65</v>
      </c>
    </row>
    <row r="182" spans="1:37" x14ac:dyDescent="0.25">
      <c r="A182" s="3">
        <v>0</v>
      </c>
      <c r="B182" s="3">
        <v>0</v>
      </c>
      <c r="C182" s="3">
        <v>0</v>
      </c>
      <c r="D182" s="3">
        <v>0</v>
      </c>
      <c r="E182" s="3">
        <v>0.53</v>
      </c>
      <c r="F182" s="3">
        <v>0</v>
      </c>
      <c r="G182" s="5">
        <v>0</v>
      </c>
      <c r="H182" s="3">
        <v>0</v>
      </c>
      <c r="I182" s="3">
        <v>0</v>
      </c>
      <c r="J182" s="3">
        <v>0.27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0.2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6">
        <v>0.5</v>
      </c>
      <c r="AE182" s="3">
        <v>0</v>
      </c>
      <c r="AF182" s="3">
        <v>0</v>
      </c>
      <c r="AG182" s="6">
        <v>1</v>
      </c>
      <c r="AH182" s="3">
        <v>20</v>
      </c>
      <c r="AI182" s="3">
        <v>525</v>
      </c>
      <c r="AJ182" s="3">
        <v>0</v>
      </c>
      <c r="AK182" s="4" t="s">
        <v>65</v>
      </c>
    </row>
    <row r="183" spans="1:37" x14ac:dyDescent="0.25">
      <c r="A183" s="3">
        <v>0</v>
      </c>
      <c r="B183" s="3">
        <v>0</v>
      </c>
      <c r="C183" s="3">
        <v>0</v>
      </c>
      <c r="D183" s="3">
        <v>0</v>
      </c>
      <c r="E183" s="3">
        <v>0.47</v>
      </c>
      <c r="F183" s="3">
        <v>0</v>
      </c>
      <c r="G183" s="5">
        <v>0</v>
      </c>
      <c r="H183" s="3">
        <v>0</v>
      </c>
      <c r="I183" s="3">
        <v>0</v>
      </c>
      <c r="J183" s="3">
        <v>0.33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0.2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6">
        <v>0.5</v>
      </c>
      <c r="AE183" s="3">
        <v>0</v>
      </c>
      <c r="AF183" s="3">
        <v>0</v>
      </c>
      <c r="AG183" s="6">
        <v>1</v>
      </c>
      <c r="AH183" s="3">
        <v>20</v>
      </c>
      <c r="AI183" s="3">
        <v>461</v>
      </c>
      <c r="AJ183" s="3">
        <v>0</v>
      </c>
      <c r="AK183" s="4" t="s">
        <v>65</v>
      </c>
    </row>
    <row r="184" spans="1:37" x14ac:dyDescent="0.25">
      <c r="A184" s="3">
        <v>0</v>
      </c>
      <c r="B184" s="3">
        <v>0</v>
      </c>
      <c r="C184" s="3">
        <v>0</v>
      </c>
      <c r="D184" s="3">
        <v>0</v>
      </c>
      <c r="E184" s="3">
        <v>0.62</v>
      </c>
      <c r="F184" s="3">
        <v>0</v>
      </c>
      <c r="G184" s="5">
        <v>0</v>
      </c>
      <c r="H184" s="3">
        <v>0</v>
      </c>
      <c r="I184" s="3">
        <v>0</v>
      </c>
      <c r="J184" s="3">
        <v>0.19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0.02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0.17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6">
        <v>0.5</v>
      </c>
      <c r="AE184" s="3">
        <v>0</v>
      </c>
      <c r="AF184" s="3">
        <v>0</v>
      </c>
      <c r="AG184" s="6">
        <v>1</v>
      </c>
      <c r="AH184" s="3">
        <v>20</v>
      </c>
      <c r="AI184" s="3">
        <v>1302</v>
      </c>
      <c r="AJ184" s="3">
        <v>1</v>
      </c>
      <c r="AK184" s="4" t="s">
        <v>66</v>
      </c>
    </row>
    <row r="185" spans="1:37" x14ac:dyDescent="0.25">
      <c r="A185" s="3">
        <v>0</v>
      </c>
      <c r="B185" s="3">
        <v>0</v>
      </c>
      <c r="C185" s="3">
        <v>0</v>
      </c>
      <c r="D185" s="3">
        <v>0</v>
      </c>
      <c r="E185" s="3">
        <v>0.63</v>
      </c>
      <c r="F185" s="3">
        <v>0</v>
      </c>
      <c r="G185" s="5">
        <v>0</v>
      </c>
      <c r="H185" s="3">
        <v>0</v>
      </c>
      <c r="I185" s="3">
        <v>0</v>
      </c>
      <c r="J185" s="3">
        <v>0.19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0.04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0.14000000000000001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6">
        <v>0.5</v>
      </c>
      <c r="AE185" s="3">
        <v>0</v>
      </c>
      <c r="AF185" s="3">
        <v>0</v>
      </c>
      <c r="AG185" s="6">
        <v>1</v>
      </c>
      <c r="AH185" s="3">
        <v>20</v>
      </c>
      <c r="AI185" s="3">
        <v>1113</v>
      </c>
      <c r="AJ185" s="3">
        <v>1</v>
      </c>
      <c r="AK185" s="4" t="s">
        <v>66</v>
      </c>
    </row>
    <row r="186" spans="1:37" x14ac:dyDescent="0.25">
      <c r="A186" s="3">
        <v>0</v>
      </c>
      <c r="B186" s="3">
        <v>0</v>
      </c>
      <c r="C186" s="3">
        <v>0</v>
      </c>
      <c r="D186" s="3">
        <v>0</v>
      </c>
      <c r="E186" s="3">
        <v>0.64</v>
      </c>
      <c r="F186" s="3">
        <v>0</v>
      </c>
      <c r="G186" s="5">
        <v>0</v>
      </c>
      <c r="H186" s="3">
        <v>0</v>
      </c>
      <c r="I186" s="3">
        <v>0</v>
      </c>
      <c r="J186" s="3">
        <v>0.19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0.08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0.09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6">
        <v>0.5</v>
      </c>
      <c r="AE186" s="3">
        <v>0</v>
      </c>
      <c r="AF186" s="3">
        <v>0</v>
      </c>
      <c r="AG186" s="6">
        <v>1</v>
      </c>
      <c r="AH186" s="3">
        <v>20</v>
      </c>
      <c r="AI186" s="3">
        <v>1084</v>
      </c>
      <c r="AJ186" s="3">
        <v>1</v>
      </c>
      <c r="AK186" s="4" t="s">
        <v>66</v>
      </c>
    </row>
    <row r="187" spans="1:37" x14ac:dyDescent="0.25">
      <c r="A187" s="3">
        <v>0</v>
      </c>
      <c r="B187" s="3">
        <v>0</v>
      </c>
      <c r="C187" s="3">
        <v>0</v>
      </c>
      <c r="D187" s="3">
        <v>0</v>
      </c>
      <c r="E187" s="3">
        <v>0</v>
      </c>
      <c r="F187" s="3">
        <v>0.56999999999999995</v>
      </c>
      <c r="G187" s="5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0.22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0.14000000000000001</v>
      </c>
      <c r="Y187" s="3">
        <v>7.0000000000000007E-2</v>
      </c>
      <c r="Z187" s="3">
        <v>0</v>
      </c>
      <c r="AA187" s="3">
        <v>0</v>
      </c>
      <c r="AB187" s="3">
        <v>0</v>
      </c>
      <c r="AC187" s="3">
        <v>0</v>
      </c>
      <c r="AD187" s="6">
        <v>0.5</v>
      </c>
      <c r="AE187" s="3">
        <v>0</v>
      </c>
      <c r="AF187" s="3">
        <v>0</v>
      </c>
      <c r="AG187" s="6">
        <v>2</v>
      </c>
      <c r="AH187" s="3">
        <v>20</v>
      </c>
      <c r="AI187" s="3">
        <f>55/0.5</f>
        <v>110</v>
      </c>
      <c r="AJ187" s="3">
        <v>0</v>
      </c>
      <c r="AK187" s="4" t="s">
        <v>68</v>
      </c>
    </row>
    <row r="188" spans="1:37" x14ac:dyDescent="0.25">
      <c r="A188" s="3">
        <v>0</v>
      </c>
      <c r="B188" s="3">
        <f>1-L188-X188</f>
        <v>0.78</v>
      </c>
      <c r="C188" s="3">
        <v>0</v>
      </c>
      <c r="D188" s="3">
        <v>0</v>
      </c>
      <c r="E188" s="3">
        <v>0</v>
      </c>
      <c r="F188" s="3">
        <v>0</v>
      </c>
      <c r="G188" s="5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0.02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0.2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6">
        <v>0.5</v>
      </c>
      <c r="AE188" s="3">
        <v>0</v>
      </c>
      <c r="AF188" s="3">
        <v>0</v>
      </c>
      <c r="AG188" s="6">
        <v>1</v>
      </c>
      <c r="AH188" s="3">
        <v>50</v>
      </c>
      <c r="AI188" s="3">
        <v>280</v>
      </c>
      <c r="AJ188" s="3">
        <v>0</v>
      </c>
      <c r="AK188" s="4" t="s">
        <v>69</v>
      </c>
    </row>
    <row r="189" spans="1:37" x14ac:dyDescent="0.25">
      <c r="A189" s="3">
        <v>0</v>
      </c>
      <c r="B189" s="3">
        <f t="shared" ref="B189:B192" si="2">1-L189-X189</f>
        <v>0.76</v>
      </c>
      <c r="C189" s="3">
        <v>0</v>
      </c>
      <c r="D189" s="3">
        <v>0</v>
      </c>
      <c r="E189" s="3">
        <v>0</v>
      </c>
      <c r="F189" s="3">
        <v>0</v>
      </c>
      <c r="G189" s="5">
        <v>0</v>
      </c>
      <c r="H189" s="3">
        <v>0</v>
      </c>
      <c r="I189" s="3">
        <v>0</v>
      </c>
      <c r="J189" s="3">
        <v>0</v>
      </c>
      <c r="K189" s="3">
        <v>0</v>
      </c>
      <c r="L189" s="3">
        <f>0.04</f>
        <v>0.04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0.2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6">
        <v>0.5</v>
      </c>
      <c r="AE189" s="3">
        <v>0</v>
      </c>
      <c r="AF189" s="3">
        <v>0</v>
      </c>
      <c r="AG189" s="6">
        <v>1</v>
      </c>
      <c r="AH189" s="3">
        <v>50</v>
      </c>
      <c r="AI189" s="3">
        <v>325</v>
      </c>
      <c r="AJ189" s="3">
        <v>0</v>
      </c>
      <c r="AK189" s="4" t="s">
        <v>69</v>
      </c>
    </row>
    <row r="190" spans="1:37" x14ac:dyDescent="0.25">
      <c r="A190" s="3">
        <v>0</v>
      </c>
      <c r="B190" s="3">
        <f t="shared" si="2"/>
        <v>0.74</v>
      </c>
      <c r="C190" s="3">
        <v>0</v>
      </c>
      <c r="D190" s="3">
        <v>0</v>
      </c>
      <c r="E190" s="3">
        <v>0</v>
      </c>
      <c r="F190" s="3">
        <v>0</v>
      </c>
      <c r="G190" s="5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0.06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0.2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6">
        <v>0.5</v>
      </c>
      <c r="AE190" s="3">
        <v>0</v>
      </c>
      <c r="AF190" s="3">
        <v>0</v>
      </c>
      <c r="AG190" s="6">
        <v>1</v>
      </c>
      <c r="AH190" s="3">
        <v>50</v>
      </c>
      <c r="AI190" s="3">
        <v>440</v>
      </c>
      <c r="AJ190" s="3">
        <v>0</v>
      </c>
      <c r="AK190" s="4" t="s">
        <v>69</v>
      </c>
    </row>
    <row r="191" spans="1:37" x14ac:dyDescent="0.25">
      <c r="A191" s="3">
        <v>0</v>
      </c>
      <c r="B191" s="3">
        <f t="shared" si="2"/>
        <v>0.72</v>
      </c>
      <c r="C191" s="3">
        <v>0</v>
      </c>
      <c r="D191" s="3">
        <v>0</v>
      </c>
      <c r="E191" s="3">
        <v>0</v>
      </c>
      <c r="F191" s="3">
        <v>0</v>
      </c>
      <c r="G191" s="5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0.08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0.2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6">
        <v>0.5</v>
      </c>
      <c r="AE191" s="3">
        <v>0</v>
      </c>
      <c r="AF191" s="3">
        <v>0</v>
      </c>
      <c r="AG191" s="6">
        <v>1</v>
      </c>
      <c r="AH191" s="3">
        <v>50</v>
      </c>
      <c r="AI191" s="3">
        <v>403</v>
      </c>
      <c r="AJ191" s="3">
        <v>0</v>
      </c>
      <c r="AK191" s="4" t="s">
        <v>69</v>
      </c>
    </row>
    <row r="192" spans="1:37" x14ac:dyDescent="0.25">
      <c r="A192" s="3">
        <v>0</v>
      </c>
      <c r="B192" s="3">
        <f t="shared" si="2"/>
        <v>0</v>
      </c>
      <c r="C192" s="3">
        <v>0</v>
      </c>
      <c r="D192" s="3">
        <v>0</v>
      </c>
      <c r="E192" s="3">
        <v>0</v>
      </c>
      <c r="F192" s="3">
        <v>0</v>
      </c>
      <c r="G192" s="5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0.8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0.2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6">
        <v>0.5</v>
      </c>
      <c r="AE192" s="3">
        <v>0</v>
      </c>
      <c r="AF192" s="3">
        <v>0</v>
      </c>
      <c r="AG192" s="6">
        <v>0.5</v>
      </c>
      <c r="AH192" s="3">
        <v>50</v>
      </c>
      <c r="AI192" s="6">
        <f>2.75/28*1000</f>
        <v>98.214285714285708</v>
      </c>
      <c r="AJ192" s="3">
        <v>0</v>
      </c>
      <c r="AK192" s="4" t="s">
        <v>70</v>
      </c>
    </row>
    <row r="193" spans="1:37" x14ac:dyDescent="0.25">
      <c r="A193" s="3">
        <v>0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5">
        <v>0</v>
      </c>
      <c r="H193" s="3">
        <v>0.2</v>
      </c>
      <c r="I193" s="3">
        <v>0</v>
      </c>
      <c r="J193" s="3">
        <v>0</v>
      </c>
      <c r="K193" s="3">
        <v>0</v>
      </c>
      <c r="L193" s="3">
        <f>1-H193-X193</f>
        <v>0.57000000000000006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0.23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6">
        <v>0.5</v>
      </c>
      <c r="AE193" s="3">
        <v>0</v>
      </c>
      <c r="AF193" s="3">
        <v>0</v>
      </c>
      <c r="AG193" s="6">
        <v>0.5</v>
      </c>
      <c r="AH193" s="3">
        <v>50</v>
      </c>
      <c r="AI193" s="6">
        <f>4.16/28*1000</f>
        <v>148.57142857142858</v>
      </c>
      <c r="AJ193" s="3">
        <v>0</v>
      </c>
      <c r="AK193" s="4" t="s">
        <v>70</v>
      </c>
    </row>
    <row r="194" spans="1:37" x14ac:dyDescent="0.25">
      <c r="A194" s="3">
        <v>0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5">
        <v>0</v>
      </c>
      <c r="H194" s="3">
        <v>0.4</v>
      </c>
      <c r="I194" s="3">
        <v>0</v>
      </c>
      <c r="J194" s="3">
        <v>0</v>
      </c>
      <c r="K194" s="3">
        <v>0</v>
      </c>
      <c r="L194" s="3">
        <f>1-H194-X194</f>
        <v>0.37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0.23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6">
        <v>0.5</v>
      </c>
      <c r="AE194" s="3">
        <v>0</v>
      </c>
      <c r="AF194" s="3">
        <v>0</v>
      </c>
      <c r="AG194" s="6">
        <v>0.5</v>
      </c>
      <c r="AH194" s="3">
        <v>50</v>
      </c>
      <c r="AI194" s="6">
        <f>9.3/28*1000</f>
        <v>332.14285714285717</v>
      </c>
      <c r="AJ194" s="3">
        <v>0</v>
      </c>
      <c r="AK194" s="4" t="s">
        <v>70</v>
      </c>
    </row>
    <row r="195" spans="1:37" x14ac:dyDescent="0.25">
      <c r="A195" s="3">
        <v>0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5">
        <v>0</v>
      </c>
      <c r="H195" s="3">
        <v>0.6</v>
      </c>
      <c r="I195" s="3">
        <v>0</v>
      </c>
      <c r="J195" s="3">
        <v>0</v>
      </c>
      <c r="K195" s="3">
        <v>0</v>
      </c>
      <c r="L195" s="3">
        <f>1-H195-X195</f>
        <v>0.19000000000000003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0.21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6">
        <v>0.5</v>
      </c>
      <c r="AE195" s="3">
        <v>0</v>
      </c>
      <c r="AF195" s="3">
        <v>0</v>
      </c>
      <c r="AG195" s="6">
        <v>0.5</v>
      </c>
      <c r="AH195" s="3">
        <v>50</v>
      </c>
      <c r="AI195" s="6">
        <f>5.52/28*1000</f>
        <v>197.14285714285711</v>
      </c>
      <c r="AJ195" s="3">
        <v>0</v>
      </c>
      <c r="AK195" s="4" t="s">
        <v>70</v>
      </c>
    </row>
    <row r="196" spans="1:37" x14ac:dyDescent="0.25">
      <c r="A196" s="3">
        <v>0</v>
      </c>
      <c r="B196" s="3">
        <v>0</v>
      </c>
      <c r="C196" s="3">
        <v>0</v>
      </c>
      <c r="D196" s="3">
        <v>0</v>
      </c>
      <c r="E196" s="3">
        <v>0.55000000000000004</v>
      </c>
      <c r="F196" s="3">
        <v>0</v>
      </c>
      <c r="G196" s="5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0.25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0.13</v>
      </c>
      <c r="Y196" s="3">
        <v>7.0000000000000007E-2</v>
      </c>
      <c r="Z196" s="3">
        <v>0</v>
      </c>
      <c r="AA196" s="3">
        <v>0</v>
      </c>
      <c r="AB196" s="3">
        <v>0</v>
      </c>
      <c r="AC196" s="3">
        <v>0</v>
      </c>
      <c r="AD196" s="6">
        <v>0.5</v>
      </c>
      <c r="AE196" s="3">
        <v>0</v>
      </c>
      <c r="AF196" s="3">
        <v>0</v>
      </c>
      <c r="AG196" s="6">
        <v>1</v>
      </c>
      <c r="AH196" s="3">
        <v>20</v>
      </c>
      <c r="AI196" s="3">
        <v>120</v>
      </c>
      <c r="AJ196" s="3">
        <v>0</v>
      </c>
      <c r="AK196" s="4" t="s">
        <v>71</v>
      </c>
    </row>
    <row r="197" spans="1:37" x14ac:dyDescent="0.25">
      <c r="A197" s="3">
        <v>0</v>
      </c>
      <c r="B197" s="3">
        <v>0</v>
      </c>
      <c r="C197" s="3">
        <v>0</v>
      </c>
      <c r="D197" s="3">
        <v>0</v>
      </c>
      <c r="E197" s="3">
        <v>0.7</v>
      </c>
      <c r="F197" s="3">
        <v>0</v>
      </c>
      <c r="G197" s="5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0.25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0.03</v>
      </c>
      <c r="Y197" s="3">
        <v>0.02</v>
      </c>
      <c r="Z197" s="3">
        <v>0</v>
      </c>
      <c r="AA197" s="3">
        <v>0</v>
      </c>
      <c r="AB197" s="3">
        <v>0</v>
      </c>
      <c r="AC197" s="3">
        <v>0</v>
      </c>
      <c r="AD197" s="6">
        <v>0.5</v>
      </c>
      <c r="AE197" s="3">
        <v>0</v>
      </c>
      <c r="AF197" s="3">
        <v>0</v>
      </c>
      <c r="AG197" s="6">
        <v>1</v>
      </c>
      <c r="AH197" s="3">
        <v>20</v>
      </c>
      <c r="AI197" s="3">
        <v>75</v>
      </c>
      <c r="AJ197" s="3">
        <v>0</v>
      </c>
      <c r="AK197" s="4" t="s">
        <v>71</v>
      </c>
    </row>
    <row r="198" spans="1:37" x14ac:dyDescent="0.25">
      <c r="A198" s="3">
        <v>0</v>
      </c>
      <c r="B198" s="3">
        <v>0</v>
      </c>
      <c r="C198" s="3">
        <v>0</v>
      </c>
      <c r="D198" s="3">
        <v>0</v>
      </c>
      <c r="E198" s="3">
        <v>0.65</v>
      </c>
      <c r="F198" s="3">
        <v>0</v>
      </c>
      <c r="G198" s="5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0.25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0.06</v>
      </c>
      <c r="Y198" s="3">
        <v>0.04</v>
      </c>
      <c r="Z198" s="3">
        <v>0</v>
      </c>
      <c r="AA198" s="3">
        <v>0</v>
      </c>
      <c r="AB198" s="3">
        <v>0</v>
      </c>
      <c r="AC198" s="3">
        <v>0</v>
      </c>
      <c r="AD198" s="6">
        <v>0.5</v>
      </c>
      <c r="AE198" s="3">
        <v>0</v>
      </c>
      <c r="AF198" s="3">
        <v>0</v>
      </c>
      <c r="AG198" s="6">
        <v>1</v>
      </c>
      <c r="AH198" s="3">
        <v>20</v>
      </c>
      <c r="AI198" s="3">
        <v>140</v>
      </c>
      <c r="AJ198" s="3">
        <v>0</v>
      </c>
      <c r="AK198" s="4" t="s">
        <v>71</v>
      </c>
    </row>
    <row r="199" spans="1:37" x14ac:dyDescent="0.25">
      <c r="A199" s="3">
        <v>0</v>
      </c>
      <c r="B199" s="3">
        <v>0</v>
      </c>
      <c r="C199" s="3">
        <v>0</v>
      </c>
      <c r="D199" s="3">
        <v>0</v>
      </c>
      <c r="E199" s="3">
        <v>0.45</v>
      </c>
      <c r="F199" s="3">
        <v>0</v>
      </c>
      <c r="G199" s="5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0.25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0.19</v>
      </c>
      <c r="Y199" s="3">
        <v>0.11</v>
      </c>
      <c r="Z199" s="3">
        <v>0</v>
      </c>
      <c r="AA199" s="3">
        <v>0</v>
      </c>
      <c r="AB199" s="3">
        <v>0</v>
      </c>
      <c r="AC199" s="3">
        <v>0</v>
      </c>
      <c r="AD199" s="6">
        <v>0.5</v>
      </c>
      <c r="AE199" s="3">
        <v>0</v>
      </c>
      <c r="AF199" s="3">
        <v>0</v>
      </c>
      <c r="AG199" s="6">
        <v>1</v>
      </c>
      <c r="AH199" s="3">
        <v>20</v>
      </c>
      <c r="AI199" s="3">
        <v>85</v>
      </c>
      <c r="AJ199" s="3">
        <v>0</v>
      </c>
      <c r="AK199" s="4" t="s">
        <v>71</v>
      </c>
    </row>
    <row r="200" spans="1:37" x14ac:dyDescent="0.25">
      <c r="A200" s="3">
        <v>0</v>
      </c>
      <c r="B200" s="3">
        <v>0</v>
      </c>
      <c r="C200" s="3">
        <v>0</v>
      </c>
      <c r="D200" s="3">
        <v>0</v>
      </c>
      <c r="E200" s="3">
        <v>0.35</v>
      </c>
      <c r="F200" s="3">
        <v>0</v>
      </c>
      <c r="G200" s="5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0.25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0.26</v>
      </c>
      <c r="Y200" s="3">
        <v>0.14000000000000001</v>
      </c>
      <c r="Z200" s="3">
        <v>0</v>
      </c>
      <c r="AA200" s="3">
        <v>0</v>
      </c>
      <c r="AB200" s="3">
        <v>0</v>
      </c>
      <c r="AC200" s="3">
        <v>0</v>
      </c>
      <c r="AD200" s="6">
        <v>0.5</v>
      </c>
      <c r="AE200" s="3">
        <v>0</v>
      </c>
      <c r="AF200" s="3">
        <v>0</v>
      </c>
      <c r="AG200" s="6">
        <v>1</v>
      </c>
      <c r="AH200" s="3">
        <v>20</v>
      </c>
      <c r="AI200" s="3">
        <v>38</v>
      </c>
      <c r="AJ200" s="3">
        <v>0</v>
      </c>
      <c r="AK200" s="4" t="s">
        <v>71</v>
      </c>
    </row>
    <row r="201" spans="1:37" x14ac:dyDescent="0.25">
      <c r="A201" s="3">
        <v>0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5">
        <v>0</v>
      </c>
      <c r="H201" s="3">
        <f>1-L201-X201</f>
        <v>0.52</v>
      </c>
      <c r="I201" s="3">
        <v>0</v>
      </c>
      <c r="J201" s="3">
        <v>0</v>
      </c>
      <c r="K201" s="3">
        <v>0</v>
      </c>
      <c r="L201" s="3">
        <v>0.18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0.3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6">
        <v>0.5</v>
      </c>
      <c r="AE201" s="3">
        <v>0</v>
      </c>
      <c r="AF201" s="3">
        <v>0</v>
      </c>
      <c r="AG201" s="6">
        <v>0.5</v>
      </c>
      <c r="AH201" s="3">
        <v>50</v>
      </c>
      <c r="AI201" s="3">
        <f>2.8*35.6*10</f>
        <v>996.8</v>
      </c>
      <c r="AJ201" s="3">
        <v>0</v>
      </c>
      <c r="AK201" s="4" t="s">
        <v>72</v>
      </c>
    </row>
    <row r="202" spans="1:37" x14ac:dyDescent="0.25">
      <c r="A202" s="3">
        <v>0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5">
        <v>0</v>
      </c>
      <c r="H202" s="3">
        <f t="shared" ref="H202" si="3">1-L202-X202</f>
        <v>0.72000000000000008</v>
      </c>
      <c r="I202" s="3">
        <v>0</v>
      </c>
      <c r="J202" s="3">
        <v>0</v>
      </c>
      <c r="K202" s="3">
        <v>0</v>
      </c>
      <c r="L202" s="3">
        <v>0.18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0.1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6">
        <v>0.5</v>
      </c>
      <c r="AE202" s="3">
        <v>0</v>
      </c>
      <c r="AF202" s="3">
        <v>0</v>
      </c>
      <c r="AG202" s="6">
        <v>0.5</v>
      </c>
      <c r="AH202" s="3">
        <v>50</v>
      </c>
      <c r="AI202" s="3">
        <f>1.96*32.4*10</f>
        <v>635.04</v>
      </c>
      <c r="AJ202" s="3">
        <v>0</v>
      </c>
      <c r="AK202" s="4" t="s">
        <v>72</v>
      </c>
    </row>
    <row r="203" spans="1:37" x14ac:dyDescent="0.25">
      <c r="A203" s="3">
        <v>0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5">
        <v>0</v>
      </c>
      <c r="H203" s="3">
        <v>0.37</v>
      </c>
      <c r="I203" s="3">
        <v>0</v>
      </c>
      <c r="J203" s="3">
        <v>0</v>
      </c>
      <c r="K203" s="3">
        <v>0</v>
      </c>
      <c r="L203" s="3">
        <v>0.18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0.3</v>
      </c>
      <c r="Y203" s="3">
        <v>0.15</v>
      </c>
      <c r="Z203" s="3">
        <v>0</v>
      </c>
      <c r="AA203" s="3">
        <v>0</v>
      </c>
      <c r="AB203" s="3">
        <v>0</v>
      </c>
      <c r="AC203" s="3">
        <v>0</v>
      </c>
      <c r="AD203" s="6">
        <v>0.5</v>
      </c>
      <c r="AE203" s="3">
        <v>0</v>
      </c>
      <c r="AF203" s="3">
        <v>0</v>
      </c>
      <c r="AG203" s="6">
        <v>0.5</v>
      </c>
      <c r="AH203" s="3">
        <v>50</v>
      </c>
      <c r="AI203" s="3">
        <f>1.63*69.8*10</f>
        <v>1137.7399999999998</v>
      </c>
      <c r="AJ203" s="3">
        <v>1</v>
      </c>
      <c r="AK203" s="4" t="s">
        <v>72</v>
      </c>
    </row>
    <row r="204" spans="1:37" x14ac:dyDescent="0.25">
      <c r="A204" s="3">
        <v>0</v>
      </c>
      <c r="B204" s="3">
        <v>0</v>
      </c>
      <c r="C204" s="3">
        <v>0</v>
      </c>
      <c r="D204" s="3">
        <v>0</v>
      </c>
      <c r="E204" s="3">
        <v>0.74</v>
      </c>
      <c r="F204" s="3">
        <v>0</v>
      </c>
      <c r="G204" s="5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0.11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0.15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6">
        <v>0</v>
      </c>
      <c r="AE204" s="3">
        <v>1</v>
      </c>
      <c r="AF204" s="3">
        <v>0</v>
      </c>
      <c r="AG204" s="6">
        <v>1</v>
      </c>
      <c r="AH204" s="3">
        <v>100</v>
      </c>
      <c r="AI204" s="3">
        <v>431</v>
      </c>
      <c r="AJ204" s="3">
        <v>0</v>
      </c>
      <c r="AK204" s="4" t="s">
        <v>74</v>
      </c>
    </row>
    <row r="205" spans="1:37" x14ac:dyDescent="0.25">
      <c r="A205" s="3">
        <v>0</v>
      </c>
      <c r="B205" s="3">
        <v>0</v>
      </c>
      <c r="C205" s="3">
        <v>0</v>
      </c>
      <c r="D205" s="3">
        <v>0</v>
      </c>
      <c r="E205" s="3">
        <v>0.66</v>
      </c>
      <c r="F205" s="3">
        <v>0</v>
      </c>
      <c r="G205" s="5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0.11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0.15</v>
      </c>
      <c r="Y205" s="3">
        <v>0.08</v>
      </c>
      <c r="Z205" s="3">
        <v>0</v>
      </c>
      <c r="AA205" s="3">
        <v>0</v>
      </c>
      <c r="AB205" s="3">
        <v>0</v>
      </c>
      <c r="AC205" s="3">
        <v>0</v>
      </c>
      <c r="AD205" s="6">
        <v>0</v>
      </c>
      <c r="AE205" s="3">
        <v>1</v>
      </c>
      <c r="AF205" s="3">
        <v>0</v>
      </c>
      <c r="AG205" s="6">
        <v>1</v>
      </c>
      <c r="AH205" s="3">
        <v>100</v>
      </c>
      <c r="AI205" s="3">
        <v>906</v>
      </c>
      <c r="AJ205" s="3">
        <v>0</v>
      </c>
      <c r="AK205" s="4" t="s">
        <v>74</v>
      </c>
    </row>
    <row r="206" spans="1:37" x14ac:dyDescent="0.25">
      <c r="A206" s="3">
        <v>0</v>
      </c>
      <c r="B206" s="3">
        <v>0</v>
      </c>
      <c r="C206" s="3">
        <v>0</v>
      </c>
      <c r="D206" s="3">
        <v>0</v>
      </c>
      <c r="E206" s="3">
        <v>0.75</v>
      </c>
      <c r="F206" s="3">
        <v>0</v>
      </c>
      <c r="G206" s="5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0.15</v>
      </c>
      <c r="Y206" s="3">
        <v>0.1</v>
      </c>
      <c r="Z206" s="3">
        <v>0</v>
      </c>
      <c r="AA206" s="3">
        <v>0</v>
      </c>
      <c r="AB206" s="3">
        <v>0</v>
      </c>
      <c r="AC206" s="3">
        <v>0</v>
      </c>
      <c r="AD206" s="6">
        <v>0</v>
      </c>
      <c r="AE206" s="3">
        <v>1</v>
      </c>
      <c r="AF206" s="3">
        <v>0</v>
      </c>
      <c r="AG206" s="6">
        <v>1</v>
      </c>
      <c r="AH206" s="3">
        <v>100</v>
      </c>
      <c r="AI206" s="3">
        <v>362</v>
      </c>
      <c r="AJ206" s="3">
        <v>0</v>
      </c>
      <c r="AK206" s="4" t="s">
        <v>74</v>
      </c>
    </row>
    <row r="207" spans="1:37" x14ac:dyDescent="0.25">
      <c r="A207" s="3">
        <v>0</v>
      </c>
      <c r="B207" s="3">
        <v>0.73</v>
      </c>
      <c r="C207" s="3">
        <v>0</v>
      </c>
      <c r="D207" s="3">
        <v>0</v>
      </c>
      <c r="E207" s="3">
        <v>0</v>
      </c>
      <c r="F207" s="3">
        <v>0</v>
      </c>
      <c r="G207" s="5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0.05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0.22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6">
        <v>1</v>
      </c>
      <c r="AE207" s="3">
        <v>0</v>
      </c>
      <c r="AF207" s="3">
        <v>0</v>
      </c>
      <c r="AG207" s="6">
        <v>2</v>
      </c>
      <c r="AH207" s="3">
        <v>20</v>
      </c>
      <c r="AI207" s="3">
        <v>1224</v>
      </c>
      <c r="AJ207" s="3">
        <v>1</v>
      </c>
      <c r="AK207" s="4" t="s">
        <v>75</v>
      </c>
    </row>
    <row r="208" spans="1:37" x14ac:dyDescent="0.25">
      <c r="A208" s="3">
        <v>0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5">
        <v>0</v>
      </c>
      <c r="H208" s="3">
        <v>0.74</v>
      </c>
      <c r="I208" s="3">
        <v>0</v>
      </c>
      <c r="J208" s="3">
        <v>0</v>
      </c>
      <c r="K208" s="3">
        <v>0</v>
      </c>
      <c r="L208" s="3">
        <v>0</v>
      </c>
      <c r="M208" s="3">
        <v>0.05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0.21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6">
        <v>1</v>
      </c>
      <c r="AE208" s="3">
        <v>0</v>
      </c>
      <c r="AF208" s="3">
        <v>0</v>
      </c>
      <c r="AG208" s="6">
        <v>2</v>
      </c>
      <c r="AH208" s="3">
        <v>20</v>
      </c>
      <c r="AI208" s="3">
        <v>435</v>
      </c>
      <c r="AJ208" s="3">
        <v>0</v>
      </c>
      <c r="AK208" s="4" t="s">
        <v>75</v>
      </c>
    </row>
    <row r="209" spans="1:37" x14ac:dyDescent="0.25">
      <c r="A209" s="3">
        <v>0</v>
      </c>
      <c r="B209" s="3">
        <v>0.17</v>
      </c>
      <c r="C209" s="3">
        <v>0</v>
      </c>
      <c r="D209" s="3">
        <v>0</v>
      </c>
      <c r="E209" s="3">
        <v>0</v>
      </c>
      <c r="F209" s="3">
        <v>0</v>
      </c>
      <c r="G209" s="5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0.2</v>
      </c>
      <c r="Y209" s="3">
        <v>0</v>
      </c>
      <c r="Z209" s="3">
        <v>0</v>
      </c>
      <c r="AA209" s="3">
        <f>0.63</f>
        <v>0.63</v>
      </c>
      <c r="AB209" s="3">
        <v>0</v>
      </c>
      <c r="AC209" s="3">
        <v>0</v>
      </c>
      <c r="AD209" s="6">
        <v>0.5</v>
      </c>
      <c r="AE209" s="3">
        <v>0</v>
      </c>
      <c r="AF209" s="3">
        <v>0</v>
      </c>
      <c r="AG209" s="6">
        <v>1</v>
      </c>
      <c r="AH209" s="3">
        <v>20</v>
      </c>
      <c r="AI209" s="3">
        <f>83.1/0.2</f>
        <v>415.49999999999994</v>
      </c>
      <c r="AJ209" s="3">
        <v>0</v>
      </c>
      <c r="AK209" s="4" t="s">
        <v>76</v>
      </c>
    </row>
    <row r="210" spans="1:37" x14ac:dyDescent="0.25">
      <c r="A210" s="3">
        <v>0</v>
      </c>
      <c r="B210" s="3">
        <v>0.38</v>
      </c>
      <c r="C210" s="3">
        <v>0</v>
      </c>
      <c r="D210" s="3">
        <v>0</v>
      </c>
      <c r="E210" s="3">
        <v>0</v>
      </c>
      <c r="F210" s="3">
        <v>0</v>
      </c>
      <c r="G210" s="5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0.2</v>
      </c>
      <c r="Y210" s="3">
        <v>0</v>
      </c>
      <c r="Z210" s="3">
        <v>0</v>
      </c>
      <c r="AA210" s="3">
        <v>0.42</v>
      </c>
      <c r="AB210" s="3">
        <v>0</v>
      </c>
      <c r="AC210" s="3">
        <v>0</v>
      </c>
      <c r="AD210" s="6">
        <v>0.5</v>
      </c>
      <c r="AE210" s="3">
        <v>0</v>
      </c>
      <c r="AF210" s="3">
        <v>0</v>
      </c>
      <c r="AG210" s="6">
        <v>1</v>
      </c>
      <c r="AH210" s="3">
        <v>20</v>
      </c>
      <c r="AI210" s="3">
        <f>73/0.2</f>
        <v>365</v>
      </c>
      <c r="AJ210" s="3">
        <v>0</v>
      </c>
      <c r="AK210" s="4" t="s">
        <v>76</v>
      </c>
    </row>
    <row r="211" spans="1:37" x14ac:dyDescent="0.25">
      <c r="A211" s="3">
        <v>0</v>
      </c>
      <c r="B211" s="3">
        <v>0.2</v>
      </c>
      <c r="C211" s="3">
        <v>0</v>
      </c>
      <c r="D211" s="3">
        <v>0</v>
      </c>
      <c r="E211" s="3">
        <v>0</v>
      </c>
      <c r="F211" s="3">
        <v>0</v>
      </c>
      <c r="G211" s="5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0.2</v>
      </c>
      <c r="Y211" s="3">
        <v>0</v>
      </c>
      <c r="Z211" s="3">
        <v>0</v>
      </c>
      <c r="AA211" s="3">
        <v>0.6</v>
      </c>
      <c r="AB211" s="3">
        <v>0</v>
      </c>
      <c r="AC211" s="3">
        <v>0</v>
      </c>
      <c r="AD211" s="6">
        <v>0.5</v>
      </c>
      <c r="AE211" s="3">
        <v>0</v>
      </c>
      <c r="AF211" s="3">
        <v>0</v>
      </c>
      <c r="AG211" s="6">
        <v>1</v>
      </c>
      <c r="AH211" s="3">
        <v>20</v>
      </c>
      <c r="AI211" s="3">
        <f>57/0.2</f>
        <v>285</v>
      </c>
      <c r="AJ211" s="3">
        <v>0</v>
      </c>
      <c r="AK211" s="4" t="s">
        <v>76</v>
      </c>
    </row>
    <row r="212" spans="1:37" x14ac:dyDescent="0.25">
      <c r="A212" s="3">
        <v>0</v>
      </c>
      <c r="B212" s="3">
        <v>0.12</v>
      </c>
      <c r="C212" s="3">
        <v>0</v>
      </c>
      <c r="D212" s="3">
        <v>0</v>
      </c>
      <c r="E212" s="3">
        <v>0</v>
      </c>
      <c r="F212" s="3">
        <v>0</v>
      </c>
      <c r="G212" s="5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0.2</v>
      </c>
      <c r="Y212" s="3">
        <v>0</v>
      </c>
      <c r="Z212" s="3">
        <v>0</v>
      </c>
      <c r="AA212" s="3">
        <f>1-X212-B212</f>
        <v>0.68</v>
      </c>
      <c r="AB212" s="3">
        <v>0</v>
      </c>
      <c r="AC212" s="3">
        <v>0</v>
      </c>
      <c r="AD212" s="6">
        <v>0.5</v>
      </c>
      <c r="AE212" s="3">
        <v>0</v>
      </c>
      <c r="AF212" s="3">
        <v>0</v>
      </c>
      <c r="AG212" s="6">
        <v>1</v>
      </c>
      <c r="AH212" s="3">
        <v>5</v>
      </c>
      <c r="AI212" s="3">
        <f>42.3/0.2</f>
        <v>211.49999999999997</v>
      </c>
      <c r="AJ212" s="3">
        <v>0</v>
      </c>
      <c r="AK212" s="4" t="s">
        <v>77</v>
      </c>
    </row>
    <row r="213" spans="1:37" x14ac:dyDescent="0.25">
      <c r="A213" s="3">
        <v>0</v>
      </c>
      <c r="B213" s="3">
        <v>0.23</v>
      </c>
      <c r="C213" s="3">
        <v>0</v>
      </c>
      <c r="D213" s="3">
        <v>0</v>
      </c>
      <c r="E213" s="3">
        <v>0</v>
      </c>
      <c r="F213" s="3">
        <v>0</v>
      </c>
      <c r="G213" s="5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0.2</v>
      </c>
      <c r="Y213" s="3">
        <v>0</v>
      </c>
      <c r="Z213" s="3">
        <v>0</v>
      </c>
      <c r="AA213" s="3">
        <f>1-B213-X213</f>
        <v>0.57000000000000006</v>
      </c>
      <c r="AB213" s="3">
        <v>0</v>
      </c>
      <c r="AC213" s="3">
        <v>0</v>
      </c>
      <c r="AD213" s="6">
        <v>0.5</v>
      </c>
      <c r="AE213" s="3">
        <v>0</v>
      </c>
      <c r="AF213" s="3">
        <v>0</v>
      </c>
      <c r="AG213" s="6">
        <v>1</v>
      </c>
      <c r="AH213" s="3">
        <v>5</v>
      </c>
      <c r="AI213" s="3">
        <f>45.2/0.2</f>
        <v>226</v>
      </c>
      <c r="AJ213" s="3">
        <v>0</v>
      </c>
      <c r="AK213" s="4" t="s">
        <v>77</v>
      </c>
    </row>
    <row r="214" spans="1:37" x14ac:dyDescent="0.25">
      <c r="A214" s="3">
        <v>0</v>
      </c>
      <c r="B214" s="3">
        <v>0.41</v>
      </c>
      <c r="C214" s="3">
        <v>0</v>
      </c>
      <c r="D214" s="3">
        <v>0</v>
      </c>
      <c r="E214" s="3">
        <v>0</v>
      </c>
      <c r="F214" s="3">
        <v>0</v>
      </c>
      <c r="G214" s="5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0.2</v>
      </c>
      <c r="Y214" s="3">
        <v>0</v>
      </c>
      <c r="Z214" s="3">
        <v>0</v>
      </c>
      <c r="AA214" s="3">
        <f>1-B214-X214</f>
        <v>0.39000000000000007</v>
      </c>
      <c r="AB214" s="3">
        <v>0</v>
      </c>
      <c r="AC214" s="3">
        <v>0</v>
      </c>
      <c r="AD214" s="6">
        <v>0.5</v>
      </c>
      <c r="AE214" s="3">
        <v>0</v>
      </c>
      <c r="AF214" s="3">
        <v>0</v>
      </c>
      <c r="AG214" s="6">
        <v>1</v>
      </c>
      <c r="AH214" s="3">
        <v>5</v>
      </c>
      <c r="AI214" s="3">
        <f>47.8/0.2</f>
        <v>238.99999999999997</v>
      </c>
      <c r="AJ214" s="3">
        <v>0</v>
      </c>
      <c r="AK214" s="4" t="s">
        <v>77</v>
      </c>
    </row>
    <row r="215" spans="1:37" x14ac:dyDescent="0.25">
      <c r="A215" s="3">
        <v>0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5">
        <v>0</v>
      </c>
      <c r="H215" s="3">
        <v>0.73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0.09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0.18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6">
        <v>0.5</v>
      </c>
      <c r="AE215" s="3">
        <v>0</v>
      </c>
      <c r="AF215" s="3">
        <v>0</v>
      </c>
      <c r="AG215" s="6">
        <v>1</v>
      </c>
      <c r="AH215" s="3">
        <v>20</v>
      </c>
      <c r="AI215" s="3">
        <v>700</v>
      </c>
      <c r="AJ215" s="3">
        <v>0</v>
      </c>
      <c r="AK215" s="4" t="s">
        <v>81</v>
      </c>
    </row>
    <row r="216" spans="1:37" x14ac:dyDescent="0.25">
      <c r="A216" s="3">
        <v>0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5">
        <v>0</v>
      </c>
      <c r="H216" s="3">
        <v>0.67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0.17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0.16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6">
        <v>0.5</v>
      </c>
      <c r="AE216" s="3">
        <v>0</v>
      </c>
      <c r="AF216" s="3">
        <v>0</v>
      </c>
      <c r="AG216" s="6">
        <v>1</v>
      </c>
      <c r="AH216" s="3">
        <v>20</v>
      </c>
      <c r="AI216" s="3">
        <v>1093</v>
      </c>
      <c r="AJ216" s="3">
        <v>1</v>
      </c>
      <c r="AK216" s="4" t="s">
        <v>81</v>
      </c>
    </row>
    <row r="217" spans="1:37" x14ac:dyDescent="0.25">
      <c r="A217" s="3">
        <v>0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5">
        <v>0</v>
      </c>
      <c r="H217" s="3">
        <v>0.62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0.23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0.15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6">
        <v>0.5</v>
      </c>
      <c r="AE217" s="3">
        <v>0</v>
      </c>
      <c r="AF217" s="3">
        <v>0</v>
      </c>
      <c r="AG217" s="6">
        <v>1</v>
      </c>
      <c r="AH217" s="3">
        <v>20</v>
      </c>
      <c r="AI217" s="3">
        <v>550</v>
      </c>
      <c r="AJ217" s="3">
        <v>0</v>
      </c>
      <c r="AK217" s="4" t="s">
        <v>81</v>
      </c>
    </row>
    <row r="218" spans="1:37" x14ac:dyDescent="0.25">
      <c r="A218" s="3">
        <v>0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5">
        <v>0</v>
      </c>
      <c r="H218" s="3">
        <v>0.7</v>
      </c>
      <c r="I218" s="3">
        <v>0</v>
      </c>
      <c r="J218" s="3">
        <v>0</v>
      </c>
      <c r="K218" s="3">
        <v>0.05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0.25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6">
        <v>0.5</v>
      </c>
      <c r="AE218" s="3">
        <v>0</v>
      </c>
      <c r="AF218" s="3">
        <v>0</v>
      </c>
      <c r="AG218" s="6">
        <v>0.1</v>
      </c>
      <c r="AH218" s="3">
        <v>10</v>
      </c>
      <c r="AI218" s="3">
        <f>14/0.6</f>
        <v>23.333333333333336</v>
      </c>
      <c r="AJ218" s="3">
        <v>0</v>
      </c>
      <c r="AK218" s="4" t="s">
        <v>82</v>
      </c>
    </row>
    <row r="219" spans="1:37" x14ac:dyDescent="0.25">
      <c r="A219" s="3">
        <v>0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5">
        <v>0</v>
      </c>
      <c r="H219" s="3">
        <v>0.7</v>
      </c>
      <c r="I219" s="3">
        <v>0</v>
      </c>
      <c r="J219" s="3">
        <v>0</v>
      </c>
      <c r="K219" s="3">
        <v>0.05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0.25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6">
        <v>0.5</v>
      </c>
      <c r="AE219" s="3">
        <v>0</v>
      </c>
      <c r="AF219" s="3">
        <v>0</v>
      </c>
      <c r="AG219" s="6">
        <v>0.2</v>
      </c>
      <c r="AH219" s="3">
        <v>10</v>
      </c>
      <c r="AI219" s="3">
        <f>27/0.6</f>
        <v>45</v>
      </c>
      <c r="AJ219" s="3">
        <v>0</v>
      </c>
      <c r="AK219" s="4" t="s">
        <v>82</v>
      </c>
    </row>
    <row r="220" spans="1:37" x14ac:dyDescent="0.25">
      <c r="A220" s="3">
        <v>0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5">
        <v>0</v>
      </c>
      <c r="H220" s="3">
        <v>0.7</v>
      </c>
      <c r="I220" s="3">
        <v>0</v>
      </c>
      <c r="J220" s="3">
        <v>0</v>
      </c>
      <c r="K220" s="3">
        <v>0.05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0.25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6">
        <v>0.5</v>
      </c>
      <c r="AE220" s="3">
        <v>0</v>
      </c>
      <c r="AF220" s="3">
        <v>0</v>
      </c>
      <c r="AG220" s="6">
        <v>0.3</v>
      </c>
      <c r="AH220" s="3">
        <v>10</v>
      </c>
      <c r="AI220" s="3">
        <f>41/0.6</f>
        <v>68.333333333333343</v>
      </c>
      <c r="AJ220" s="3">
        <v>0</v>
      </c>
      <c r="AK220" s="4" t="s">
        <v>82</v>
      </c>
    </row>
    <row r="221" spans="1:37" x14ac:dyDescent="0.25">
      <c r="A221" s="3">
        <v>0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5">
        <v>0</v>
      </c>
      <c r="H221" s="3">
        <v>0.7</v>
      </c>
      <c r="I221" s="3">
        <v>0</v>
      </c>
      <c r="J221" s="3">
        <v>0</v>
      </c>
      <c r="K221" s="3">
        <v>0.05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0.25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6">
        <v>0.5</v>
      </c>
      <c r="AE221" s="3">
        <v>0</v>
      </c>
      <c r="AF221" s="3">
        <v>0</v>
      </c>
      <c r="AG221" s="6">
        <v>0.4</v>
      </c>
      <c r="AH221" s="3">
        <v>10</v>
      </c>
      <c r="AI221" s="3">
        <f>52.3/0.6</f>
        <v>87.166666666666671</v>
      </c>
      <c r="AJ221" s="3">
        <v>0</v>
      </c>
      <c r="AK221" s="4" t="s">
        <v>82</v>
      </c>
    </row>
    <row r="222" spans="1:37" x14ac:dyDescent="0.25">
      <c r="A222" s="3">
        <v>0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5">
        <v>0</v>
      </c>
      <c r="H222" s="3">
        <v>0.7</v>
      </c>
      <c r="I222" s="3">
        <v>0</v>
      </c>
      <c r="J222" s="3">
        <v>0</v>
      </c>
      <c r="K222" s="3">
        <v>0.05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0.25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6">
        <v>0.5</v>
      </c>
      <c r="AE222" s="3">
        <v>0</v>
      </c>
      <c r="AF222" s="3">
        <v>0</v>
      </c>
      <c r="AG222" s="6">
        <v>0.5</v>
      </c>
      <c r="AH222" s="3">
        <v>10</v>
      </c>
      <c r="AI222" s="3">
        <f>61.2/0.6</f>
        <v>102.00000000000001</v>
      </c>
      <c r="AJ222" s="3">
        <v>0</v>
      </c>
      <c r="AK222" s="4" t="s">
        <v>82</v>
      </c>
    </row>
    <row r="223" spans="1:37" x14ac:dyDescent="0.25">
      <c r="A223" s="3">
        <v>0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5">
        <v>0</v>
      </c>
      <c r="H223" s="3">
        <v>0.7</v>
      </c>
      <c r="I223" s="3">
        <v>0</v>
      </c>
      <c r="J223" s="3">
        <v>0</v>
      </c>
      <c r="K223" s="3">
        <v>0.05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0.25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6">
        <v>0.5</v>
      </c>
      <c r="AE223" s="3">
        <v>0</v>
      </c>
      <c r="AF223" s="3">
        <v>0</v>
      </c>
      <c r="AG223" s="6">
        <v>0.6</v>
      </c>
      <c r="AH223" s="3">
        <v>10</v>
      </c>
      <c r="AI223" s="3">
        <f>68.3/0.6</f>
        <v>113.83333333333333</v>
      </c>
      <c r="AJ223" s="3">
        <v>0</v>
      </c>
      <c r="AK223" s="4" t="s">
        <v>82</v>
      </c>
    </row>
    <row r="224" spans="1:37" x14ac:dyDescent="0.25">
      <c r="A224" s="3">
        <v>0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5">
        <v>0</v>
      </c>
      <c r="H224" s="3">
        <v>0.7</v>
      </c>
      <c r="I224" s="3">
        <v>0</v>
      </c>
      <c r="J224" s="3">
        <v>0</v>
      </c>
      <c r="K224" s="3">
        <v>0.05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0.25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6">
        <v>0.5</v>
      </c>
      <c r="AE224" s="3">
        <v>0</v>
      </c>
      <c r="AF224" s="3">
        <v>0</v>
      </c>
      <c r="AG224" s="6">
        <v>0.6</v>
      </c>
      <c r="AH224" s="3">
        <v>100</v>
      </c>
      <c r="AI224" s="3">
        <f>84/0.6</f>
        <v>140</v>
      </c>
      <c r="AJ224" s="3">
        <v>0</v>
      </c>
      <c r="AK224" s="4" t="s">
        <v>82</v>
      </c>
    </row>
    <row r="225" spans="1:37" x14ac:dyDescent="0.25">
      <c r="A225" s="3">
        <v>0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5">
        <v>0</v>
      </c>
      <c r="H225" s="3">
        <v>0.7</v>
      </c>
      <c r="I225" s="3">
        <v>0</v>
      </c>
      <c r="J225" s="3">
        <v>0</v>
      </c>
      <c r="K225" s="3">
        <v>0.05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0.25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6">
        <v>0.5</v>
      </c>
      <c r="AE225" s="3">
        <v>0</v>
      </c>
      <c r="AF225" s="3">
        <v>0</v>
      </c>
      <c r="AG225" s="6">
        <v>0.6</v>
      </c>
      <c r="AH225" s="3">
        <v>80</v>
      </c>
      <c r="AI225" s="3">
        <f>81/0.6</f>
        <v>135</v>
      </c>
      <c r="AJ225" s="3">
        <v>0</v>
      </c>
      <c r="AK225" s="4" t="s">
        <v>82</v>
      </c>
    </row>
    <row r="226" spans="1:37" x14ac:dyDescent="0.25">
      <c r="A226" s="3">
        <v>0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5">
        <v>0</v>
      </c>
      <c r="H226" s="3">
        <v>0.7</v>
      </c>
      <c r="I226" s="3">
        <v>0</v>
      </c>
      <c r="J226" s="3">
        <v>0</v>
      </c>
      <c r="K226" s="3">
        <v>0.05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0.25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6">
        <v>0.5</v>
      </c>
      <c r="AE226" s="3">
        <v>0</v>
      </c>
      <c r="AF226" s="3">
        <v>0</v>
      </c>
      <c r="AG226" s="6">
        <v>0.6</v>
      </c>
      <c r="AH226" s="3">
        <v>60</v>
      </c>
      <c r="AI226" s="3">
        <f>79/0.6</f>
        <v>131.66666666666669</v>
      </c>
      <c r="AJ226" s="3">
        <v>0</v>
      </c>
      <c r="AK226" s="4" t="s">
        <v>82</v>
      </c>
    </row>
    <row r="227" spans="1:37" x14ac:dyDescent="0.25">
      <c r="A227" s="3">
        <v>0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5">
        <v>0</v>
      </c>
      <c r="H227" s="3">
        <v>0.7</v>
      </c>
      <c r="I227" s="3">
        <v>0</v>
      </c>
      <c r="J227" s="3">
        <v>0</v>
      </c>
      <c r="K227" s="3">
        <v>0.05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0.25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6">
        <v>0.5</v>
      </c>
      <c r="AE227" s="3">
        <v>0</v>
      </c>
      <c r="AF227" s="3">
        <v>0</v>
      </c>
      <c r="AG227" s="6">
        <v>0.6</v>
      </c>
      <c r="AH227" s="3">
        <v>40</v>
      </c>
      <c r="AI227" s="3">
        <f>74/0.6</f>
        <v>123.33333333333334</v>
      </c>
      <c r="AJ227" s="3">
        <v>0</v>
      </c>
      <c r="AK227" s="4" t="s">
        <v>82</v>
      </c>
    </row>
    <row r="228" spans="1:37" x14ac:dyDescent="0.25">
      <c r="A228" s="3">
        <v>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5">
        <v>0</v>
      </c>
      <c r="H228" s="3">
        <v>0.7</v>
      </c>
      <c r="I228" s="3">
        <v>0</v>
      </c>
      <c r="J228" s="3">
        <v>0</v>
      </c>
      <c r="K228" s="3">
        <v>0.05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0.25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6">
        <v>0.5</v>
      </c>
      <c r="AE228" s="3">
        <v>0</v>
      </c>
      <c r="AF228" s="3">
        <v>0</v>
      </c>
      <c r="AG228" s="6">
        <v>0.6</v>
      </c>
      <c r="AH228" s="3">
        <v>20</v>
      </c>
      <c r="AI228" s="3">
        <f>70/0.6</f>
        <v>116.66666666666667</v>
      </c>
      <c r="AJ228" s="3">
        <v>0</v>
      </c>
      <c r="AK228" s="4" t="s">
        <v>82</v>
      </c>
    </row>
    <row r="229" spans="1:37" x14ac:dyDescent="0.25">
      <c r="A229" s="3">
        <v>0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5">
        <v>0</v>
      </c>
      <c r="H229" s="3">
        <v>0.7</v>
      </c>
      <c r="I229" s="3">
        <v>0</v>
      </c>
      <c r="J229" s="3">
        <v>0</v>
      </c>
      <c r="K229" s="3">
        <v>0.05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0.25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6">
        <v>0.5</v>
      </c>
      <c r="AE229" s="3">
        <v>0</v>
      </c>
      <c r="AF229" s="3">
        <v>0</v>
      </c>
      <c r="AG229" s="6">
        <v>0.6</v>
      </c>
      <c r="AH229" s="3">
        <v>5</v>
      </c>
      <c r="AI229" s="3">
        <f>64/0.5</f>
        <v>128</v>
      </c>
      <c r="AJ229" s="3">
        <v>0</v>
      </c>
      <c r="AK229" s="4" t="s">
        <v>82</v>
      </c>
    </row>
    <row r="230" spans="1:37" x14ac:dyDescent="0.25">
      <c r="A230" s="3">
        <v>0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5">
        <v>0</v>
      </c>
      <c r="H230" s="3">
        <v>0.7</v>
      </c>
      <c r="I230" s="3">
        <v>0</v>
      </c>
      <c r="J230" s="3">
        <v>0</v>
      </c>
      <c r="K230" s="3">
        <v>0.05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0.25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6">
        <v>0.5</v>
      </c>
      <c r="AE230" s="3">
        <v>0</v>
      </c>
      <c r="AF230" s="3">
        <v>0</v>
      </c>
      <c r="AG230" s="6">
        <v>0.6</v>
      </c>
      <c r="AH230" s="3">
        <v>2.5</v>
      </c>
      <c r="AI230" s="3">
        <f>60/0.6</f>
        <v>100</v>
      </c>
      <c r="AJ230" s="3">
        <v>0</v>
      </c>
      <c r="AK230" s="4" t="s">
        <v>82</v>
      </c>
    </row>
    <row r="231" spans="1:37" x14ac:dyDescent="0.25">
      <c r="A231" s="3">
        <v>0</v>
      </c>
      <c r="B231" s="3">
        <v>0</v>
      </c>
      <c r="C231" s="3">
        <v>0</v>
      </c>
      <c r="D231" s="3">
        <v>0</v>
      </c>
      <c r="E231" s="3">
        <v>0.6399999999999999</v>
      </c>
      <c r="F231" s="3">
        <v>0</v>
      </c>
      <c r="G231" s="5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f>0.8*0.2</f>
        <v>0.16000000000000003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0.2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6">
        <v>0.5</v>
      </c>
      <c r="AE231" s="3">
        <v>0</v>
      </c>
      <c r="AF231" s="3">
        <v>0</v>
      </c>
      <c r="AG231" s="6">
        <v>1</v>
      </c>
      <c r="AH231" s="3">
        <v>50</v>
      </c>
      <c r="AI231" s="3">
        <v>610</v>
      </c>
      <c r="AJ231" s="3">
        <v>0</v>
      </c>
      <c r="AK231" s="4" t="s">
        <v>83</v>
      </c>
    </row>
    <row r="232" spans="1:37" x14ac:dyDescent="0.25">
      <c r="A232" s="3">
        <v>0</v>
      </c>
      <c r="B232" s="3">
        <v>0</v>
      </c>
      <c r="C232" s="3">
        <v>0</v>
      </c>
      <c r="D232" s="3">
        <v>0</v>
      </c>
      <c r="E232" s="3">
        <v>0.60000000000000009</v>
      </c>
      <c r="F232" s="3">
        <v>0</v>
      </c>
      <c r="G232" s="5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f>0.8*0.25</f>
        <v>0.2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0.2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6">
        <v>0.5</v>
      </c>
      <c r="AE232" s="3">
        <v>0</v>
      </c>
      <c r="AF232" s="3">
        <v>0</v>
      </c>
      <c r="AG232" s="6">
        <v>1</v>
      </c>
      <c r="AH232" s="3">
        <v>50</v>
      </c>
      <c r="AI232" s="3">
        <v>780</v>
      </c>
      <c r="AJ232" s="3">
        <v>0</v>
      </c>
      <c r="AK232" s="4" t="s">
        <v>83</v>
      </c>
    </row>
    <row r="233" spans="1:37" x14ac:dyDescent="0.25">
      <c r="A233" s="3">
        <v>0</v>
      </c>
      <c r="B233" s="3">
        <v>0</v>
      </c>
      <c r="C233" s="3">
        <v>0</v>
      </c>
      <c r="D233" s="3">
        <v>0</v>
      </c>
      <c r="E233" s="3">
        <v>0.56000000000000005</v>
      </c>
      <c r="F233" s="3">
        <v>0</v>
      </c>
      <c r="G233" s="5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f>0.8*0.3</f>
        <v>0.24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0.2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6">
        <v>0.5</v>
      </c>
      <c r="AE233" s="3">
        <v>0</v>
      </c>
      <c r="AF233" s="3">
        <v>0</v>
      </c>
      <c r="AG233" s="6">
        <v>1</v>
      </c>
      <c r="AH233" s="3">
        <v>50</v>
      </c>
      <c r="AI233" s="3">
        <v>970</v>
      </c>
      <c r="AJ233" s="3">
        <v>0</v>
      </c>
      <c r="AK233" s="4" t="s">
        <v>83</v>
      </c>
    </row>
    <row r="234" spans="1:37" x14ac:dyDescent="0.25">
      <c r="A234" s="3">
        <v>0</v>
      </c>
      <c r="B234" s="3">
        <v>0</v>
      </c>
      <c r="C234" s="3">
        <v>0</v>
      </c>
      <c r="D234" s="3">
        <v>0</v>
      </c>
      <c r="E234" s="3">
        <v>0.47999999999999993</v>
      </c>
      <c r="F234" s="3">
        <v>0</v>
      </c>
      <c r="G234" s="5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f>0.8*0.4</f>
        <v>0.32000000000000006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0.2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6">
        <v>0.5</v>
      </c>
      <c r="AE234" s="3">
        <v>0</v>
      </c>
      <c r="AF234" s="3">
        <v>0</v>
      </c>
      <c r="AG234" s="6">
        <v>1</v>
      </c>
      <c r="AH234" s="3">
        <v>50</v>
      </c>
      <c r="AI234" s="3">
        <v>803</v>
      </c>
      <c r="AJ234" s="3">
        <v>0</v>
      </c>
      <c r="AK234" s="4" t="s">
        <v>83</v>
      </c>
    </row>
    <row r="235" spans="1:37" x14ac:dyDescent="0.25">
      <c r="A235" s="3">
        <v>0</v>
      </c>
      <c r="B235" s="3">
        <v>0</v>
      </c>
      <c r="C235" s="3">
        <v>0</v>
      </c>
      <c r="D235" s="3">
        <v>0</v>
      </c>
      <c r="E235" s="3">
        <v>0.39999999999999997</v>
      </c>
      <c r="F235" s="3">
        <v>0</v>
      </c>
      <c r="G235" s="5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f>0.8*0.5</f>
        <v>0.4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0.2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6">
        <v>0.5</v>
      </c>
      <c r="AE235" s="3">
        <v>0</v>
      </c>
      <c r="AF235" s="3">
        <v>0</v>
      </c>
      <c r="AG235" s="6">
        <v>1</v>
      </c>
      <c r="AH235" s="3">
        <v>50</v>
      </c>
      <c r="AI235" s="3">
        <v>625</v>
      </c>
      <c r="AJ235" s="3">
        <v>0</v>
      </c>
      <c r="AK235" s="4" t="s">
        <v>83</v>
      </c>
    </row>
    <row r="236" spans="1:37" x14ac:dyDescent="0.25">
      <c r="A236" s="3">
        <v>0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5">
        <f>1-P236-X236</f>
        <v>0.48999999999999994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0.33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0.18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6">
        <v>0.5</v>
      </c>
      <c r="AE236" s="3">
        <v>0</v>
      </c>
      <c r="AF236" s="3">
        <v>0</v>
      </c>
      <c r="AG236" s="6">
        <v>1</v>
      </c>
      <c r="AH236" s="3">
        <v>25</v>
      </c>
      <c r="AI236" s="3">
        <v>300</v>
      </c>
      <c r="AJ236" s="3">
        <v>0</v>
      </c>
      <c r="AK236" s="4" t="s">
        <v>85</v>
      </c>
    </row>
    <row r="237" spans="1:37" x14ac:dyDescent="0.25">
      <c r="A237" s="3">
        <v>0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5">
        <f t="shared" ref="G237:G238" si="4">1-P237-X237</f>
        <v>0.49999999999999989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0.34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0.16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6">
        <v>0.5</v>
      </c>
      <c r="AE237" s="3">
        <v>0</v>
      </c>
      <c r="AF237" s="3">
        <v>0</v>
      </c>
      <c r="AG237" s="6">
        <v>1</v>
      </c>
      <c r="AH237" s="3">
        <v>25</v>
      </c>
      <c r="AI237" s="3">
        <v>410</v>
      </c>
      <c r="AJ237" s="3">
        <v>0</v>
      </c>
      <c r="AK237" s="4" t="s">
        <v>85</v>
      </c>
    </row>
    <row r="238" spans="1:37" x14ac:dyDescent="0.25">
      <c r="A238" s="3">
        <v>0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5">
        <f t="shared" si="4"/>
        <v>0.59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0.27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0.14000000000000001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6">
        <v>0.5</v>
      </c>
      <c r="AE238" s="3">
        <v>0</v>
      </c>
      <c r="AF238" s="3">
        <v>0</v>
      </c>
      <c r="AG238" s="6">
        <v>1</v>
      </c>
      <c r="AH238" s="3">
        <v>25</v>
      </c>
      <c r="AI238" s="3">
        <v>282</v>
      </c>
      <c r="AJ238" s="3">
        <v>0</v>
      </c>
      <c r="AK238" s="4" t="s">
        <v>85</v>
      </c>
    </row>
    <row r="239" spans="1:37" s="6" customFormat="1" x14ac:dyDescent="0.25">
      <c r="A239" s="6">
        <v>0</v>
      </c>
      <c r="B239" s="6">
        <v>0</v>
      </c>
      <c r="C239" s="6">
        <v>0</v>
      </c>
      <c r="D239" s="6">
        <v>0</v>
      </c>
      <c r="E239" s="6">
        <v>0</v>
      </c>
      <c r="F239" s="6">
        <v>0</v>
      </c>
      <c r="G239" s="7">
        <v>0</v>
      </c>
      <c r="H239" s="6">
        <v>0.8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0.15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0.05</v>
      </c>
      <c r="Y239" s="6">
        <v>0</v>
      </c>
      <c r="Z239" s="6">
        <v>0</v>
      </c>
      <c r="AA239" s="6">
        <v>0</v>
      </c>
      <c r="AB239" s="6">
        <v>0</v>
      </c>
      <c r="AC239" s="6">
        <v>0</v>
      </c>
      <c r="AD239" s="6">
        <v>1</v>
      </c>
      <c r="AE239" s="6">
        <v>0</v>
      </c>
      <c r="AF239" s="6">
        <v>0</v>
      </c>
      <c r="AG239" s="6">
        <v>1</v>
      </c>
      <c r="AH239" s="6">
        <v>50</v>
      </c>
      <c r="AI239" s="6">
        <v>180</v>
      </c>
      <c r="AJ239" s="3">
        <v>0</v>
      </c>
      <c r="AK239" s="6" t="s">
        <v>87</v>
      </c>
    </row>
    <row r="240" spans="1:37" s="6" customFormat="1" x14ac:dyDescent="0.25">
      <c r="A240" s="6">
        <v>0</v>
      </c>
      <c r="B240" s="6">
        <v>0</v>
      </c>
      <c r="C240" s="6">
        <v>0</v>
      </c>
      <c r="D240" s="6">
        <v>0</v>
      </c>
      <c r="E240" s="6">
        <v>0</v>
      </c>
      <c r="F240" s="6">
        <v>0</v>
      </c>
      <c r="G240" s="7">
        <v>0</v>
      </c>
      <c r="H240" s="6">
        <v>0.8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0.15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0.05</v>
      </c>
      <c r="Y240" s="6">
        <v>0</v>
      </c>
      <c r="Z240" s="6">
        <v>0</v>
      </c>
      <c r="AA240" s="6">
        <v>0</v>
      </c>
      <c r="AB240" s="6">
        <v>0</v>
      </c>
      <c r="AC240" s="6">
        <v>0</v>
      </c>
      <c r="AD240" s="6">
        <v>0</v>
      </c>
      <c r="AE240" s="6">
        <v>0</v>
      </c>
      <c r="AF240" s="6">
        <v>1</v>
      </c>
      <c r="AG240" s="6">
        <v>1</v>
      </c>
      <c r="AH240" s="6">
        <v>50</v>
      </c>
      <c r="AI240" s="6">
        <v>269</v>
      </c>
      <c r="AJ240" s="3">
        <v>0</v>
      </c>
      <c r="AK240" s="6" t="s">
        <v>87</v>
      </c>
    </row>
    <row r="241" spans="1:37" x14ac:dyDescent="0.25">
      <c r="A241" s="3">
        <v>0</v>
      </c>
      <c r="B241" s="3">
        <f>0.25*0.6</f>
        <v>0.15</v>
      </c>
      <c r="C241" s="3">
        <v>0</v>
      </c>
      <c r="D241" s="3">
        <v>0</v>
      </c>
      <c r="E241" s="3">
        <f>0.6*0.75</f>
        <v>0.44999999999999996</v>
      </c>
      <c r="F241" s="3">
        <v>0</v>
      </c>
      <c r="G241" s="5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0.26</v>
      </c>
      <c r="Y241" s="3">
        <v>0.14000000000000001</v>
      </c>
      <c r="Z241" s="3">
        <v>0</v>
      </c>
      <c r="AA241" s="3">
        <v>0</v>
      </c>
      <c r="AB241" s="3">
        <v>0</v>
      </c>
      <c r="AC241" s="3">
        <v>0</v>
      </c>
      <c r="AD241" s="6">
        <v>1</v>
      </c>
      <c r="AE241" s="3">
        <v>0</v>
      </c>
      <c r="AF241" s="3">
        <v>0</v>
      </c>
      <c r="AG241" s="6">
        <v>1</v>
      </c>
      <c r="AH241" s="3">
        <v>50</v>
      </c>
      <c r="AI241" s="3">
        <f>0.3/0.012</f>
        <v>25</v>
      </c>
      <c r="AJ241" s="3">
        <v>0</v>
      </c>
      <c r="AK241" s="4" t="s">
        <v>88</v>
      </c>
    </row>
    <row r="242" spans="1:37" x14ac:dyDescent="0.25">
      <c r="A242" s="3">
        <v>0</v>
      </c>
      <c r="B242" s="3">
        <f>0.5*0.6</f>
        <v>0.3</v>
      </c>
      <c r="C242" s="3">
        <v>0</v>
      </c>
      <c r="D242" s="3">
        <v>0</v>
      </c>
      <c r="E242" s="3">
        <f>0.6*0.5</f>
        <v>0.3</v>
      </c>
      <c r="F242" s="3">
        <v>0</v>
      </c>
      <c r="G242" s="5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0.26</v>
      </c>
      <c r="Y242" s="3">
        <v>0.14000000000000001</v>
      </c>
      <c r="Z242" s="3">
        <v>0</v>
      </c>
      <c r="AA242" s="3">
        <v>0</v>
      </c>
      <c r="AB242" s="3">
        <v>0</v>
      </c>
      <c r="AC242" s="3">
        <v>0</v>
      </c>
      <c r="AD242" s="6">
        <v>1</v>
      </c>
      <c r="AE242" s="3">
        <v>0</v>
      </c>
      <c r="AF242" s="3">
        <v>0</v>
      </c>
      <c r="AG242" s="6">
        <v>1</v>
      </c>
      <c r="AH242" s="3">
        <v>50</v>
      </c>
      <c r="AI242" s="3">
        <f>0.5/0.012</f>
        <v>41.666666666666664</v>
      </c>
      <c r="AJ242" s="3">
        <v>0</v>
      </c>
      <c r="AK242" s="4" t="s">
        <v>88</v>
      </c>
    </row>
    <row r="243" spans="1:37" x14ac:dyDescent="0.25">
      <c r="A243" s="3">
        <v>0</v>
      </c>
      <c r="B243" s="3">
        <f>0.75*0.6</f>
        <v>0.44999999999999996</v>
      </c>
      <c r="C243" s="3">
        <v>0</v>
      </c>
      <c r="D243" s="3">
        <v>0</v>
      </c>
      <c r="E243" s="3">
        <f>0.6*0.25</f>
        <v>0.15</v>
      </c>
      <c r="F243" s="3">
        <v>0</v>
      </c>
      <c r="G243" s="5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0.26</v>
      </c>
      <c r="Y243" s="3">
        <v>0.14000000000000001</v>
      </c>
      <c r="Z243" s="3">
        <v>0</v>
      </c>
      <c r="AA243" s="3">
        <v>0</v>
      </c>
      <c r="AB243" s="3">
        <v>0</v>
      </c>
      <c r="AC243" s="3">
        <v>0</v>
      </c>
      <c r="AD243" s="6">
        <v>1</v>
      </c>
      <c r="AE243" s="3">
        <v>0</v>
      </c>
      <c r="AF243" s="3">
        <v>0</v>
      </c>
      <c r="AG243" s="6">
        <v>1</v>
      </c>
      <c r="AH243" s="3">
        <v>50</v>
      </c>
      <c r="AI243" s="3">
        <f>0.18/0.012</f>
        <v>15</v>
      </c>
      <c r="AJ243" s="3">
        <v>0</v>
      </c>
      <c r="AK243" s="4" t="s">
        <v>88</v>
      </c>
    </row>
    <row r="244" spans="1:37" x14ac:dyDescent="0.25">
      <c r="A244" s="3">
        <v>0</v>
      </c>
      <c r="B244" s="3">
        <f>1-N244-X244</f>
        <v>0.70000000000000007</v>
      </c>
      <c r="C244" s="3">
        <v>0</v>
      </c>
      <c r="D244" s="3">
        <v>0</v>
      </c>
      <c r="E244" s="3">
        <v>0</v>
      </c>
      <c r="F244" s="3">
        <v>0</v>
      </c>
      <c r="G244" s="5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0.09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0.21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6">
        <v>0.5</v>
      </c>
      <c r="AE244" s="3">
        <v>0</v>
      </c>
      <c r="AF244" s="3">
        <v>0</v>
      </c>
      <c r="AG244" s="6">
        <v>0.5</v>
      </c>
      <c r="AH244" s="3">
        <v>50</v>
      </c>
      <c r="AI244" s="3">
        <v>372</v>
      </c>
      <c r="AJ244" s="3">
        <v>0</v>
      </c>
      <c r="AK244" s="4" t="s">
        <v>89</v>
      </c>
    </row>
    <row r="245" spans="1:37" x14ac:dyDescent="0.25">
      <c r="A245" s="3">
        <v>0</v>
      </c>
      <c r="B245" s="3">
        <f t="shared" ref="B245:B246" si="5">1-N245-X245</f>
        <v>0.62</v>
      </c>
      <c r="C245" s="3">
        <v>0</v>
      </c>
      <c r="D245" s="3">
        <v>0</v>
      </c>
      <c r="E245" s="3">
        <v>0</v>
      </c>
      <c r="F245" s="3">
        <v>0</v>
      </c>
      <c r="G245" s="5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0.17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0.21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6">
        <v>0.5</v>
      </c>
      <c r="AE245" s="3">
        <v>0</v>
      </c>
      <c r="AF245" s="3">
        <v>0</v>
      </c>
      <c r="AG245" s="6">
        <v>0.5</v>
      </c>
      <c r="AH245" s="3">
        <v>50</v>
      </c>
      <c r="AI245" s="3">
        <v>610</v>
      </c>
      <c r="AJ245" s="3">
        <v>0</v>
      </c>
      <c r="AK245" s="4" t="s">
        <v>89</v>
      </c>
    </row>
    <row r="246" spans="1:37" x14ac:dyDescent="0.25">
      <c r="A246" s="3">
        <v>0</v>
      </c>
      <c r="B246" s="3">
        <f t="shared" si="5"/>
        <v>0.51</v>
      </c>
      <c r="C246" s="3">
        <v>0</v>
      </c>
      <c r="D246" s="3">
        <v>0</v>
      </c>
      <c r="E246" s="3">
        <v>0</v>
      </c>
      <c r="F246" s="3">
        <v>0</v>
      </c>
      <c r="G246" s="5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0.27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0.22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6">
        <v>0.5</v>
      </c>
      <c r="AE246" s="3">
        <v>0</v>
      </c>
      <c r="AF246" s="3">
        <v>0</v>
      </c>
      <c r="AG246" s="6">
        <v>0.5</v>
      </c>
      <c r="AH246" s="3">
        <v>50</v>
      </c>
      <c r="AI246" s="3">
        <v>280</v>
      </c>
      <c r="AJ246" s="3">
        <v>0</v>
      </c>
      <c r="AK246" s="4" t="s">
        <v>89</v>
      </c>
    </row>
    <row r="247" spans="1:37" x14ac:dyDescent="0.25">
      <c r="A247" s="3">
        <v>0</v>
      </c>
      <c r="B247" s="3">
        <v>0.56000000000000005</v>
      </c>
      <c r="C247" s="3">
        <v>0</v>
      </c>
      <c r="D247" s="3">
        <v>0</v>
      </c>
      <c r="E247" s="3">
        <v>0</v>
      </c>
      <c r="F247" s="3">
        <v>0</v>
      </c>
      <c r="G247" s="5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0.04</v>
      </c>
      <c r="W247" s="3">
        <v>0</v>
      </c>
      <c r="X247" s="3">
        <v>0.4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6">
        <v>0</v>
      </c>
      <c r="AE247" s="3">
        <v>0.1</v>
      </c>
      <c r="AF247" s="3">
        <v>0</v>
      </c>
      <c r="AG247" s="6">
        <v>1</v>
      </c>
      <c r="AH247" s="3">
        <v>50</v>
      </c>
      <c r="AI247" s="3">
        <v>210</v>
      </c>
      <c r="AJ247" s="3">
        <v>0</v>
      </c>
      <c r="AK247" s="4" t="s">
        <v>90</v>
      </c>
    </row>
    <row r="248" spans="1:37" x14ac:dyDescent="0.25">
      <c r="A248" s="3">
        <v>0</v>
      </c>
      <c r="B248" s="3">
        <f>B247*0.75</f>
        <v>0.42000000000000004</v>
      </c>
      <c r="C248" s="3">
        <v>0</v>
      </c>
      <c r="D248" s="3">
        <v>0</v>
      </c>
      <c r="E248" s="3">
        <v>0</v>
      </c>
      <c r="F248" s="3">
        <v>0</v>
      </c>
      <c r="G248" s="5">
        <v>0</v>
      </c>
      <c r="H248" s="3">
        <v>0.14000000000000001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0.04</v>
      </c>
      <c r="W248" s="3">
        <v>0</v>
      </c>
      <c r="X248" s="3">
        <v>0.4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6">
        <v>0</v>
      </c>
      <c r="AE248" s="3">
        <v>0.1</v>
      </c>
      <c r="AF248" s="3">
        <v>0</v>
      </c>
      <c r="AG248" s="6">
        <v>1</v>
      </c>
      <c r="AH248" s="3">
        <v>50</v>
      </c>
      <c r="AI248" s="3">
        <v>360</v>
      </c>
      <c r="AJ248" s="3">
        <v>0</v>
      </c>
      <c r="AK248" s="4" t="s">
        <v>90</v>
      </c>
    </row>
    <row r="249" spans="1:37" x14ac:dyDescent="0.25">
      <c r="A249" s="3">
        <v>0</v>
      </c>
      <c r="B249" s="3">
        <v>7.0000000000000007E-2</v>
      </c>
      <c r="C249" s="3">
        <v>0</v>
      </c>
      <c r="D249" s="3">
        <v>0</v>
      </c>
      <c r="E249" s="3">
        <v>0</v>
      </c>
      <c r="F249" s="3">
        <v>0</v>
      </c>
      <c r="G249" s="5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0.17</v>
      </c>
      <c r="Y249" s="3">
        <v>0</v>
      </c>
      <c r="Z249" s="3">
        <v>0</v>
      </c>
      <c r="AA249" s="3">
        <v>0.76</v>
      </c>
      <c r="AB249" s="3">
        <v>0</v>
      </c>
      <c r="AC249" s="3">
        <v>0</v>
      </c>
      <c r="AD249" s="6">
        <v>0.5</v>
      </c>
      <c r="AE249" s="3">
        <v>0</v>
      </c>
      <c r="AF249" s="3">
        <v>0</v>
      </c>
      <c r="AG249" s="6">
        <v>1</v>
      </c>
      <c r="AH249" s="3">
        <v>50</v>
      </c>
      <c r="AI249" s="3">
        <v>324</v>
      </c>
      <c r="AJ249" s="3">
        <v>0</v>
      </c>
      <c r="AK249" s="4" t="s">
        <v>91</v>
      </c>
    </row>
    <row r="250" spans="1:37" x14ac:dyDescent="0.25">
      <c r="A250" s="3">
        <v>0</v>
      </c>
      <c r="B250" s="3">
        <f>1-J250-X250</f>
        <v>0.86399999999999999</v>
      </c>
      <c r="C250" s="3">
        <v>0</v>
      </c>
      <c r="D250" s="3">
        <v>0</v>
      </c>
      <c r="E250" s="3">
        <v>0</v>
      </c>
      <c r="F250" s="3">
        <v>0</v>
      </c>
      <c r="G250" s="5">
        <v>0</v>
      </c>
      <c r="H250" s="3">
        <v>0</v>
      </c>
      <c r="I250" s="3">
        <v>0</v>
      </c>
      <c r="J250" s="3">
        <f>0.04*0.9</f>
        <v>3.6000000000000004E-2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0.1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6">
        <v>0.5</v>
      </c>
      <c r="AE250" s="3">
        <v>0</v>
      </c>
      <c r="AF250" s="3">
        <v>0</v>
      </c>
      <c r="AG250" s="6">
        <v>0.5</v>
      </c>
      <c r="AH250" s="3">
        <v>20</v>
      </c>
      <c r="AI250" s="3">
        <v>47</v>
      </c>
      <c r="AJ250" s="3">
        <v>0</v>
      </c>
      <c r="AK250" s="8" t="s">
        <v>92</v>
      </c>
    </row>
    <row r="251" spans="1:37" x14ac:dyDescent="0.25">
      <c r="A251" s="3">
        <v>0</v>
      </c>
      <c r="B251" s="3">
        <f t="shared" ref="B251" si="6">1-X251-J251</f>
        <v>0.85680000000000001</v>
      </c>
      <c r="C251" s="3">
        <v>0</v>
      </c>
      <c r="D251" s="3">
        <v>0</v>
      </c>
      <c r="E251" s="3">
        <v>0</v>
      </c>
      <c r="F251" s="3">
        <v>0</v>
      </c>
      <c r="G251" s="5">
        <v>0</v>
      </c>
      <c r="H251" s="3">
        <v>0</v>
      </c>
      <c r="I251" s="3">
        <v>0</v>
      </c>
      <c r="J251" s="3">
        <f>0.048*0.9</f>
        <v>4.3200000000000002E-2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0.1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6">
        <v>0.5</v>
      </c>
      <c r="AE251" s="3">
        <v>0</v>
      </c>
      <c r="AF251" s="3">
        <v>0</v>
      </c>
      <c r="AG251" s="6">
        <v>0.5</v>
      </c>
      <c r="AH251" s="3">
        <v>20</v>
      </c>
      <c r="AI251" s="3">
        <v>161</v>
      </c>
      <c r="AJ251" s="3">
        <v>0</v>
      </c>
      <c r="AK251" s="4" t="s">
        <v>92</v>
      </c>
    </row>
    <row r="252" spans="1:37" x14ac:dyDescent="0.25">
      <c r="A252" s="3">
        <v>0</v>
      </c>
      <c r="B252" s="3">
        <v>0.84</v>
      </c>
      <c r="C252" s="3">
        <v>0</v>
      </c>
      <c r="D252" s="3">
        <v>0</v>
      </c>
      <c r="E252" s="3">
        <v>0</v>
      </c>
      <c r="F252" s="3">
        <v>0</v>
      </c>
      <c r="G252" s="5">
        <v>0</v>
      </c>
      <c r="H252" s="3">
        <v>0</v>
      </c>
      <c r="I252" s="3">
        <v>0</v>
      </c>
      <c r="J252" s="3">
        <v>0.06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0.1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6">
        <v>0.5</v>
      </c>
      <c r="AE252" s="3">
        <v>0</v>
      </c>
      <c r="AF252" s="3">
        <v>0</v>
      </c>
      <c r="AG252" s="6">
        <v>0.5</v>
      </c>
      <c r="AH252" s="3">
        <v>20</v>
      </c>
      <c r="AI252" s="3">
        <v>119</v>
      </c>
      <c r="AJ252" s="3">
        <v>0</v>
      </c>
      <c r="AK252" s="8" t="s">
        <v>92</v>
      </c>
    </row>
    <row r="253" spans="1:37" x14ac:dyDescent="0.25">
      <c r="A253" s="3">
        <v>0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5">
        <v>0</v>
      </c>
      <c r="H253" s="3">
        <v>0.83</v>
      </c>
      <c r="I253" s="3">
        <v>0</v>
      </c>
      <c r="J253" s="3">
        <v>7.0000000000000007E-2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0.1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6">
        <v>0.5</v>
      </c>
      <c r="AE253" s="3">
        <v>0</v>
      </c>
      <c r="AF253" s="3">
        <v>0</v>
      </c>
      <c r="AG253" s="6">
        <v>0.5</v>
      </c>
      <c r="AH253" s="3">
        <v>20</v>
      </c>
      <c r="AI253" s="3">
        <v>87</v>
      </c>
      <c r="AJ253" s="3">
        <v>0</v>
      </c>
      <c r="AK253" s="4" t="s">
        <v>92</v>
      </c>
    </row>
    <row r="254" spans="1:37" x14ac:dyDescent="0.25">
      <c r="A254" s="3">
        <v>0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5">
        <v>0</v>
      </c>
      <c r="H254" s="3">
        <v>0.78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0.15</v>
      </c>
      <c r="Y254" s="3">
        <v>7.0000000000000007E-2</v>
      </c>
      <c r="Z254" s="3">
        <v>0</v>
      </c>
      <c r="AA254" s="3">
        <v>0</v>
      </c>
      <c r="AB254" s="3">
        <v>0</v>
      </c>
      <c r="AC254" s="3">
        <v>0</v>
      </c>
      <c r="AD254" s="6">
        <v>0.5</v>
      </c>
      <c r="AE254" s="3">
        <v>0</v>
      </c>
      <c r="AF254" s="3">
        <v>0</v>
      </c>
      <c r="AG254" s="6">
        <v>1</v>
      </c>
      <c r="AH254" s="3">
        <v>50</v>
      </c>
      <c r="AI254" s="3">
        <f>27.5/0.15*0.22</f>
        <v>40.333333333333336</v>
      </c>
      <c r="AJ254" s="3">
        <v>0</v>
      </c>
      <c r="AK254" s="8" t="s">
        <v>143</v>
      </c>
    </row>
    <row r="255" spans="1:37" x14ac:dyDescent="0.25">
      <c r="A255" s="3">
        <v>0</v>
      </c>
      <c r="B255" s="3">
        <v>0</v>
      </c>
      <c r="C255" s="3">
        <v>0</v>
      </c>
      <c r="D255" s="3">
        <v>0</v>
      </c>
      <c r="E255" s="3">
        <v>0.78</v>
      </c>
      <c r="F255" s="3">
        <v>0</v>
      </c>
      <c r="G255" s="5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0.16</v>
      </c>
      <c r="Y255" s="3">
        <v>0.06</v>
      </c>
      <c r="Z255" s="3">
        <v>0</v>
      </c>
      <c r="AA255" s="3">
        <v>0</v>
      </c>
      <c r="AB255" s="3">
        <v>0</v>
      </c>
      <c r="AC255" s="3">
        <v>0</v>
      </c>
      <c r="AD255" s="6">
        <v>0.5</v>
      </c>
      <c r="AE255" s="3">
        <v>0</v>
      </c>
      <c r="AF255" s="3">
        <v>0</v>
      </c>
      <c r="AG255" s="6">
        <v>1</v>
      </c>
      <c r="AH255" s="3">
        <v>50</v>
      </c>
      <c r="AI255" s="3">
        <f>44.1*0.22/0.16</f>
        <v>60.637499999999996</v>
      </c>
      <c r="AJ255" s="3">
        <v>0</v>
      </c>
      <c r="AK255" s="4" t="s">
        <v>143</v>
      </c>
    </row>
    <row r="256" spans="1:37" x14ac:dyDescent="0.25">
      <c r="A256" s="3">
        <v>0</v>
      </c>
      <c r="B256" s="3">
        <v>0</v>
      </c>
      <c r="C256" s="3">
        <v>0</v>
      </c>
      <c r="D256" s="3">
        <v>0</v>
      </c>
      <c r="E256" s="3">
        <v>0.76</v>
      </c>
      <c r="F256" s="3">
        <v>0</v>
      </c>
      <c r="G256" s="5">
        <v>0</v>
      </c>
      <c r="H256" s="3">
        <v>0</v>
      </c>
      <c r="I256" s="3">
        <v>0.05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0.14000000000000001</v>
      </c>
      <c r="Y256" s="3">
        <v>0.05</v>
      </c>
      <c r="Z256" s="3">
        <v>0</v>
      </c>
      <c r="AA256" s="3">
        <v>0</v>
      </c>
      <c r="AB256" s="3">
        <v>0</v>
      </c>
      <c r="AC256" s="3">
        <v>0</v>
      </c>
      <c r="AD256" s="6">
        <v>0.5</v>
      </c>
      <c r="AE256" s="3">
        <v>0</v>
      </c>
      <c r="AF256" s="3">
        <v>0</v>
      </c>
      <c r="AG256" s="6">
        <v>1</v>
      </c>
      <c r="AH256" s="3">
        <v>50</v>
      </c>
      <c r="AI256" s="3">
        <f>82.7/0.14*0.19</f>
        <v>112.23571428571428</v>
      </c>
      <c r="AJ256" s="3">
        <v>0</v>
      </c>
      <c r="AK256" s="4" t="s">
        <v>143</v>
      </c>
    </row>
    <row r="257" spans="1:37" x14ac:dyDescent="0.25">
      <c r="A257" s="3">
        <v>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5">
        <v>0.83</v>
      </c>
      <c r="H257" s="3">
        <v>0</v>
      </c>
      <c r="I257" s="3">
        <v>0.04</v>
      </c>
      <c r="J257" s="3">
        <v>0.01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0.12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6">
        <v>0.5</v>
      </c>
      <c r="AE257" s="3">
        <v>0</v>
      </c>
      <c r="AF257" s="3">
        <v>0</v>
      </c>
      <c r="AG257" s="6">
        <v>1</v>
      </c>
      <c r="AH257" s="3">
        <v>50</v>
      </c>
      <c r="AI257" s="3">
        <v>505</v>
      </c>
      <c r="AJ257" s="3">
        <v>0</v>
      </c>
      <c r="AK257" s="4" t="s">
        <v>93</v>
      </c>
    </row>
    <row r="258" spans="1:37" x14ac:dyDescent="0.25">
      <c r="A258" s="3">
        <v>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5">
        <v>0.81</v>
      </c>
      <c r="H258" s="3">
        <v>0</v>
      </c>
      <c r="I258" s="3">
        <v>0.04</v>
      </c>
      <c r="J258" s="3">
        <v>0.01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0.14000000000000001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6">
        <v>0.5</v>
      </c>
      <c r="AE258" s="3">
        <v>0</v>
      </c>
      <c r="AF258" s="3">
        <v>0</v>
      </c>
      <c r="AG258" s="6">
        <v>1</v>
      </c>
      <c r="AH258" s="3">
        <v>50</v>
      </c>
      <c r="AI258" s="3">
        <v>469</v>
      </c>
      <c r="AJ258" s="3">
        <v>0</v>
      </c>
      <c r="AK258" s="4" t="s">
        <v>94</v>
      </c>
    </row>
    <row r="259" spans="1:37" x14ac:dyDescent="0.25">
      <c r="A259" s="3">
        <v>0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5">
        <v>0</v>
      </c>
      <c r="H259" s="3">
        <v>0.67</v>
      </c>
      <c r="I259" s="3">
        <v>0</v>
      </c>
      <c r="J259" s="3">
        <v>0</v>
      </c>
      <c r="K259" s="3">
        <f>0.01</f>
        <v>0.01</v>
      </c>
      <c r="L259" s="3">
        <f>1-H259-K259-X259</f>
        <v>0.20999999999999996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0.11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6">
        <v>0.5</v>
      </c>
      <c r="AE259" s="3">
        <v>0</v>
      </c>
      <c r="AF259" s="3">
        <v>0</v>
      </c>
      <c r="AG259" s="6">
        <v>1</v>
      </c>
      <c r="AH259" s="3">
        <v>50</v>
      </c>
      <c r="AI259" s="3">
        <v>425</v>
      </c>
      <c r="AJ259" s="3">
        <v>0</v>
      </c>
      <c r="AK259" s="4" t="s">
        <v>96</v>
      </c>
    </row>
    <row r="260" spans="1:37" x14ac:dyDescent="0.25">
      <c r="A260" s="3">
        <v>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5">
        <v>0</v>
      </c>
      <c r="H260" s="3">
        <v>0.67</v>
      </c>
      <c r="I260" s="3">
        <v>0</v>
      </c>
      <c r="J260" s="3">
        <v>0</v>
      </c>
      <c r="K260" s="3">
        <f>0.02</f>
        <v>0.02</v>
      </c>
      <c r="L260" s="3">
        <f>1-H260-K260-X260</f>
        <v>0.19999999999999996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0.11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6">
        <v>0.5</v>
      </c>
      <c r="AE260" s="3">
        <v>0</v>
      </c>
      <c r="AF260" s="3">
        <v>0</v>
      </c>
      <c r="AG260" s="6">
        <v>1</v>
      </c>
      <c r="AH260" s="3">
        <v>50</v>
      </c>
      <c r="AI260" s="3">
        <v>674</v>
      </c>
      <c r="AJ260" s="3">
        <v>0</v>
      </c>
      <c r="AK260" s="4" t="s">
        <v>96</v>
      </c>
    </row>
    <row r="261" spans="1:37" x14ac:dyDescent="0.25">
      <c r="A261" s="3">
        <v>0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5">
        <v>0</v>
      </c>
      <c r="H261" s="3">
        <v>0.67</v>
      </c>
      <c r="I261" s="3">
        <v>0</v>
      </c>
      <c r="J261" s="3">
        <v>0</v>
      </c>
      <c r="K261" s="3">
        <v>0.04</v>
      </c>
      <c r="L261" s="3">
        <f>1-H261-K261-X261</f>
        <v>0.18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0.11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6">
        <v>0.5</v>
      </c>
      <c r="AE261" s="3">
        <v>0</v>
      </c>
      <c r="AF261" s="3">
        <v>0</v>
      </c>
      <c r="AG261" s="6">
        <v>1</v>
      </c>
      <c r="AH261" s="3">
        <v>50</v>
      </c>
      <c r="AI261" s="3">
        <v>600</v>
      </c>
      <c r="AJ261" s="3">
        <v>0</v>
      </c>
      <c r="AK261" s="4" t="s">
        <v>96</v>
      </c>
    </row>
    <row r="262" spans="1:37" x14ac:dyDescent="0.25">
      <c r="A262" s="3">
        <v>0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5">
        <v>0</v>
      </c>
      <c r="H262" s="3">
        <v>0.67</v>
      </c>
      <c r="I262" s="3">
        <v>0</v>
      </c>
      <c r="J262" s="3">
        <v>0</v>
      </c>
      <c r="K262" s="3">
        <v>0</v>
      </c>
      <c r="L262" s="3">
        <v>0.22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0.11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6">
        <v>0.5</v>
      </c>
      <c r="AE262" s="3">
        <v>0</v>
      </c>
      <c r="AF262" s="3">
        <v>0</v>
      </c>
      <c r="AG262" s="6">
        <v>1</v>
      </c>
      <c r="AH262" s="3">
        <v>50</v>
      </c>
      <c r="AI262" s="3">
        <v>449</v>
      </c>
      <c r="AJ262" s="3">
        <v>0</v>
      </c>
      <c r="AK262" s="4" t="s">
        <v>96</v>
      </c>
    </row>
    <row r="263" spans="1:37" x14ac:dyDescent="0.25">
      <c r="A263" s="3">
        <v>0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5">
        <v>0</v>
      </c>
      <c r="H263" s="3">
        <v>0.56000000000000005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0.2</v>
      </c>
      <c r="Y263" s="3">
        <v>0</v>
      </c>
      <c r="Z263" s="3">
        <v>0.04</v>
      </c>
      <c r="AA263" s="3">
        <v>0.2</v>
      </c>
      <c r="AB263" s="3">
        <v>0</v>
      </c>
      <c r="AC263" s="3">
        <v>0</v>
      </c>
      <c r="AD263" s="6">
        <v>0.5</v>
      </c>
      <c r="AE263" s="3">
        <v>0</v>
      </c>
      <c r="AF263" s="3">
        <v>0</v>
      </c>
      <c r="AG263" s="6">
        <v>0.5</v>
      </c>
      <c r="AH263" s="3">
        <v>50</v>
      </c>
      <c r="AI263" s="3">
        <v>450</v>
      </c>
      <c r="AJ263" s="3">
        <v>0</v>
      </c>
      <c r="AK263" s="4" t="s">
        <v>97</v>
      </c>
    </row>
    <row r="264" spans="1:37" x14ac:dyDescent="0.25">
      <c r="A264" s="3">
        <v>0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5">
        <v>0</v>
      </c>
      <c r="H264" s="3">
        <v>0.56000000000000005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0.2</v>
      </c>
      <c r="Y264" s="3">
        <v>0</v>
      </c>
      <c r="Z264" s="3">
        <v>0.08</v>
      </c>
      <c r="AA264" s="3">
        <v>0.16</v>
      </c>
      <c r="AB264" s="3">
        <v>0</v>
      </c>
      <c r="AC264" s="3">
        <v>0</v>
      </c>
      <c r="AD264" s="6">
        <v>0.5</v>
      </c>
      <c r="AE264" s="3">
        <v>0</v>
      </c>
      <c r="AF264" s="3">
        <v>0</v>
      </c>
      <c r="AG264" s="6">
        <v>0.5</v>
      </c>
      <c r="AH264" s="3">
        <v>50</v>
      </c>
      <c r="AI264" s="3">
        <v>400</v>
      </c>
      <c r="AJ264" s="3">
        <v>0</v>
      </c>
      <c r="AK264" s="4" t="s">
        <v>97</v>
      </c>
    </row>
    <row r="265" spans="1:37" x14ac:dyDescent="0.25">
      <c r="A265" s="3">
        <v>0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5">
        <v>0</v>
      </c>
      <c r="H265" s="3">
        <v>0.56000000000000005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0.2</v>
      </c>
      <c r="Y265" s="3">
        <v>0</v>
      </c>
      <c r="Z265" s="3">
        <v>0.11</v>
      </c>
      <c r="AA265" s="3">
        <v>0.13</v>
      </c>
      <c r="AB265" s="3">
        <v>0</v>
      </c>
      <c r="AC265" s="3">
        <v>0</v>
      </c>
      <c r="AD265" s="6">
        <v>0.5</v>
      </c>
      <c r="AE265" s="3">
        <v>0</v>
      </c>
      <c r="AF265" s="3">
        <v>0</v>
      </c>
      <c r="AG265" s="6">
        <v>0.5</v>
      </c>
      <c r="AH265" s="3">
        <v>50</v>
      </c>
      <c r="AI265" s="3">
        <v>350</v>
      </c>
      <c r="AJ265" s="3">
        <v>0</v>
      </c>
      <c r="AK265" s="4" t="s">
        <v>97</v>
      </c>
    </row>
    <row r="266" spans="1:37" x14ac:dyDescent="0.25">
      <c r="A266" s="3">
        <v>0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5">
        <v>0</v>
      </c>
      <c r="H266" s="3">
        <v>0.64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0.2</v>
      </c>
      <c r="Y266" s="3">
        <v>0</v>
      </c>
      <c r="Z266" s="3">
        <v>0.03</v>
      </c>
      <c r="AA266" s="3">
        <f>0.13</f>
        <v>0.13</v>
      </c>
      <c r="AB266" s="3">
        <v>0</v>
      </c>
      <c r="AC266" s="3">
        <v>0</v>
      </c>
      <c r="AD266" s="6">
        <v>0.5</v>
      </c>
      <c r="AE266" s="3">
        <v>0</v>
      </c>
      <c r="AF266" s="3">
        <v>0</v>
      </c>
      <c r="AG266" s="6">
        <v>0.5</v>
      </c>
      <c r="AH266" s="3">
        <v>50</v>
      </c>
      <c r="AI266" s="3">
        <v>380</v>
      </c>
      <c r="AJ266" s="3">
        <v>0</v>
      </c>
      <c r="AK266" s="4" t="s">
        <v>97</v>
      </c>
    </row>
    <row r="267" spans="1:37" x14ac:dyDescent="0.25">
      <c r="A267" s="3">
        <v>0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5">
        <v>0</v>
      </c>
      <c r="H267" s="3">
        <v>0.48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0.2</v>
      </c>
      <c r="Y267" s="3">
        <v>0</v>
      </c>
      <c r="Z267" s="3">
        <v>0.05</v>
      </c>
      <c r="AA267" s="3">
        <v>0.27</v>
      </c>
      <c r="AB267" s="3">
        <v>0</v>
      </c>
      <c r="AC267" s="3">
        <v>0</v>
      </c>
      <c r="AD267" s="6">
        <v>0.5</v>
      </c>
      <c r="AE267" s="3">
        <v>0</v>
      </c>
      <c r="AF267" s="3">
        <v>0</v>
      </c>
      <c r="AG267" s="6">
        <v>0.5</v>
      </c>
      <c r="AH267" s="3">
        <v>50</v>
      </c>
      <c r="AI267" s="3">
        <v>325</v>
      </c>
      <c r="AJ267" s="3">
        <v>0</v>
      </c>
      <c r="AK267" s="4" t="s">
        <v>97</v>
      </c>
    </row>
    <row r="268" spans="1:37" x14ac:dyDescent="0.25">
      <c r="A268" s="3">
        <v>0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5">
        <v>0</v>
      </c>
      <c r="H268" s="3">
        <v>0.56000000000000005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0.2</v>
      </c>
      <c r="Y268" s="3">
        <v>0</v>
      </c>
      <c r="Z268" s="3">
        <v>0</v>
      </c>
      <c r="AA268" s="3">
        <f>0.24</f>
        <v>0.24</v>
      </c>
      <c r="AB268" s="3">
        <v>0</v>
      </c>
      <c r="AC268" s="3">
        <v>0</v>
      </c>
      <c r="AD268" s="6">
        <v>0.5</v>
      </c>
      <c r="AE268" s="3">
        <v>0</v>
      </c>
      <c r="AF268" s="3">
        <v>0</v>
      </c>
      <c r="AG268" s="6">
        <v>0.5</v>
      </c>
      <c r="AH268" s="3">
        <v>50</v>
      </c>
      <c r="AI268" s="3">
        <v>380</v>
      </c>
      <c r="AJ268" s="3">
        <v>0</v>
      </c>
      <c r="AK268" s="4" t="s">
        <v>97</v>
      </c>
    </row>
    <row r="269" spans="1:37" x14ac:dyDescent="0.25">
      <c r="A269" s="3">
        <v>0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5">
        <v>0</v>
      </c>
      <c r="H269" s="3">
        <v>0.5</v>
      </c>
      <c r="I269" s="3">
        <v>0</v>
      </c>
      <c r="J269" s="3">
        <v>0</v>
      </c>
      <c r="K269" s="3">
        <v>0</v>
      </c>
      <c r="L269" s="3">
        <v>0.3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0.2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6">
        <v>0.5</v>
      </c>
      <c r="AE269" s="3">
        <v>0</v>
      </c>
      <c r="AF269" s="3">
        <v>0</v>
      </c>
      <c r="AG269" s="6">
        <v>0.5</v>
      </c>
      <c r="AH269" s="3">
        <v>50</v>
      </c>
      <c r="AI269" s="3">
        <v>428</v>
      </c>
      <c r="AJ269" s="3">
        <v>0</v>
      </c>
      <c r="AK269" s="4" t="s">
        <v>98</v>
      </c>
    </row>
    <row r="270" spans="1:37" x14ac:dyDescent="0.25">
      <c r="A270" s="3">
        <v>0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5">
        <v>0</v>
      </c>
      <c r="H270" s="3">
        <v>0.5</v>
      </c>
      <c r="I270" s="3">
        <v>0</v>
      </c>
      <c r="J270" s="3">
        <v>0</v>
      </c>
      <c r="K270" s="3">
        <v>0</v>
      </c>
      <c r="L270" s="3">
        <v>0.25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0.2</v>
      </c>
      <c r="Y270" s="3">
        <v>0</v>
      </c>
      <c r="Z270" s="3">
        <v>0.05</v>
      </c>
      <c r="AA270" s="3">
        <v>0</v>
      </c>
      <c r="AB270" s="3">
        <v>0</v>
      </c>
      <c r="AC270" s="3">
        <v>0</v>
      </c>
      <c r="AD270" s="6">
        <v>0.5</v>
      </c>
      <c r="AE270" s="3">
        <v>0</v>
      </c>
      <c r="AF270" s="3">
        <v>0</v>
      </c>
      <c r="AG270" s="6">
        <v>0.5</v>
      </c>
      <c r="AH270" s="3">
        <v>50</v>
      </c>
      <c r="AI270" s="3">
        <v>502</v>
      </c>
      <c r="AJ270" s="3">
        <v>0</v>
      </c>
      <c r="AK270" s="4" t="s">
        <v>98</v>
      </c>
    </row>
    <row r="271" spans="1:37" x14ac:dyDescent="0.25">
      <c r="A271" s="3">
        <v>0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5">
        <v>0.73</v>
      </c>
      <c r="H271" s="3">
        <v>0</v>
      </c>
      <c r="I271" s="3">
        <v>0.1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0.17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6">
        <v>0.5</v>
      </c>
      <c r="AE271" s="3">
        <v>0</v>
      </c>
      <c r="AF271" s="3">
        <v>0</v>
      </c>
      <c r="AG271" s="6">
        <v>1</v>
      </c>
      <c r="AH271" s="3">
        <v>50</v>
      </c>
      <c r="AI271" s="3">
        <v>800</v>
      </c>
      <c r="AJ271" s="3">
        <v>0</v>
      </c>
      <c r="AK271" s="4" t="s">
        <v>99</v>
      </c>
    </row>
    <row r="272" spans="1:37" x14ac:dyDescent="0.25">
      <c r="A272" s="3">
        <v>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5">
        <v>0.8</v>
      </c>
      <c r="H272" s="3">
        <v>0</v>
      </c>
      <c r="I272" s="3">
        <v>0.05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0.15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6">
        <v>0.5</v>
      </c>
      <c r="AE272" s="3">
        <v>0</v>
      </c>
      <c r="AF272" s="3">
        <v>0</v>
      </c>
      <c r="AG272" s="6">
        <v>1</v>
      </c>
      <c r="AH272" s="3">
        <v>50</v>
      </c>
      <c r="AI272" s="3">
        <v>350</v>
      </c>
      <c r="AJ272" s="3">
        <v>0</v>
      </c>
      <c r="AK272" s="4" t="s">
        <v>99</v>
      </c>
    </row>
    <row r="273" spans="1:37" x14ac:dyDescent="0.25">
      <c r="A273" s="3">
        <v>0</v>
      </c>
      <c r="B273" s="3">
        <f>0.81/3</f>
        <v>0.27</v>
      </c>
      <c r="C273" s="3">
        <v>0</v>
      </c>
      <c r="D273" s="3">
        <v>0</v>
      </c>
      <c r="E273" s="3">
        <v>0.54</v>
      </c>
      <c r="F273" s="3">
        <v>0</v>
      </c>
      <c r="G273" s="5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0.19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6">
        <v>0.5</v>
      </c>
      <c r="AE273" s="3">
        <v>0</v>
      </c>
      <c r="AF273" s="3">
        <v>0</v>
      </c>
      <c r="AG273" s="6">
        <v>1</v>
      </c>
      <c r="AH273" s="3">
        <v>50</v>
      </c>
      <c r="AI273" s="3">
        <v>168</v>
      </c>
      <c r="AJ273" s="3">
        <v>0</v>
      </c>
      <c r="AK273" s="4" t="s">
        <v>105</v>
      </c>
    </row>
    <row r="274" spans="1:37" x14ac:dyDescent="0.25">
      <c r="A274" s="3">
        <v>0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5">
        <v>0</v>
      </c>
      <c r="H274" s="3">
        <v>0.8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4.9000000000000002E-2</v>
      </c>
      <c r="T274" s="3">
        <v>0</v>
      </c>
      <c r="U274" s="3">
        <v>0</v>
      </c>
      <c r="V274" s="3">
        <v>0</v>
      </c>
      <c r="W274" s="3">
        <v>0</v>
      </c>
      <c r="X274" s="3">
        <v>0.15</v>
      </c>
      <c r="Y274" s="3">
        <v>1E-3</v>
      </c>
      <c r="Z274" s="3">
        <v>0</v>
      </c>
      <c r="AA274" s="3">
        <v>0</v>
      </c>
      <c r="AB274" s="3">
        <v>0</v>
      </c>
      <c r="AC274" s="3">
        <v>0</v>
      </c>
      <c r="AD274" s="6">
        <v>0</v>
      </c>
      <c r="AE274" s="3">
        <v>0.1</v>
      </c>
      <c r="AF274" s="3">
        <v>0</v>
      </c>
      <c r="AG274" s="6">
        <v>1</v>
      </c>
      <c r="AH274" s="3">
        <v>50</v>
      </c>
      <c r="AI274" s="3">
        <v>1350</v>
      </c>
      <c r="AJ274" s="3">
        <v>1</v>
      </c>
      <c r="AK274" s="4" t="s">
        <v>108</v>
      </c>
    </row>
    <row r="275" spans="1:37" x14ac:dyDescent="0.25">
      <c r="A275" s="3">
        <v>0</v>
      </c>
      <c r="B275" s="3">
        <v>0</v>
      </c>
      <c r="C275" s="3">
        <v>0</v>
      </c>
      <c r="D275" s="3">
        <v>0</v>
      </c>
      <c r="E275" s="3">
        <v>0.86</v>
      </c>
      <c r="F275" s="3">
        <v>0</v>
      </c>
      <c r="G275" s="5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0.05</v>
      </c>
      <c r="W275" s="3">
        <v>0</v>
      </c>
      <c r="X275" s="3">
        <v>0.09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6">
        <v>0.5</v>
      </c>
      <c r="AE275" s="3">
        <v>0</v>
      </c>
      <c r="AF275" s="3">
        <v>0</v>
      </c>
      <c r="AG275" s="6">
        <v>1</v>
      </c>
      <c r="AH275" s="3">
        <v>50</v>
      </c>
      <c r="AI275" s="3">
        <v>385</v>
      </c>
      <c r="AJ275" s="3">
        <v>0</v>
      </c>
      <c r="AK275" s="4" t="s">
        <v>111</v>
      </c>
    </row>
    <row r="276" spans="1:37" x14ac:dyDescent="0.25">
      <c r="A276" s="3">
        <v>0</v>
      </c>
      <c r="B276" s="3">
        <v>0</v>
      </c>
      <c r="C276" s="3">
        <v>0</v>
      </c>
      <c r="D276" s="3">
        <v>0</v>
      </c>
      <c r="E276" s="3">
        <v>0.63</v>
      </c>
      <c r="F276" s="3">
        <v>0</v>
      </c>
      <c r="G276" s="5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0.2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0.17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6">
        <v>0.5</v>
      </c>
      <c r="AE276" s="3">
        <v>0</v>
      </c>
      <c r="AF276" s="3">
        <v>0</v>
      </c>
      <c r="AG276" s="6">
        <v>1</v>
      </c>
      <c r="AH276" s="3">
        <v>50</v>
      </c>
      <c r="AI276" s="3">
        <v>600</v>
      </c>
      <c r="AJ276" s="3">
        <v>0</v>
      </c>
      <c r="AK276" s="4" t="s">
        <v>112</v>
      </c>
    </row>
    <row r="277" spans="1:37" x14ac:dyDescent="0.25">
      <c r="A277" s="3">
        <v>0</v>
      </c>
      <c r="B277" s="3">
        <v>0</v>
      </c>
      <c r="C277" s="3">
        <v>0</v>
      </c>
      <c r="D277" s="3">
        <v>0</v>
      </c>
      <c r="E277" s="3">
        <v>0.63</v>
      </c>
      <c r="F277" s="3">
        <v>0</v>
      </c>
      <c r="G277" s="5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0.2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0.04</v>
      </c>
      <c r="T277" s="3">
        <v>0</v>
      </c>
      <c r="U277" s="3">
        <v>0</v>
      </c>
      <c r="V277" s="3">
        <v>0</v>
      </c>
      <c r="W277" s="3">
        <v>0</v>
      </c>
      <c r="X277" s="3">
        <v>0.13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6">
        <v>0.5</v>
      </c>
      <c r="AE277" s="3">
        <v>0</v>
      </c>
      <c r="AF277" s="3">
        <v>0</v>
      </c>
      <c r="AG277" s="6">
        <v>1</v>
      </c>
      <c r="AH277" s="3">
        <v>50</v>
      </c>
      <c r="AI277" s="3">
        <v>800</v>
      </c>
      <c r="AJ277" s="3">
        <v>0</v>
      </c>
      <c r="AK277" s="4" t="s">
        <v>113</v>
      </c>
    </row>
    <row r="278" spans="1:37" x14ac:dyDescent="0.25">
      <c r="A278" s="3">
        <v>0</v>
      </c>
      <c r="B278" s="3">
        <v>0</v>
      </c>
      <c r="C278" s="3">
        <v>0</v>
      </c>
      <c r="D278" s="3">
        <v>0</v>
      </c>
      <c r="E278" s="3">
        <v>0.64</v>
      </c>
      <c r="F278" s="3">
        <v>0</v>
      </c>
      <c r="G278" s="5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0.21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7.0000000000000007E-2</v>
      </c>
      <c r="T278" s="3">
        <v>0</v>
      </c>
      <c r="U278" s="3">
        <v>0</v>
      </c>
      <c r="V278" s="3">
        <v>0</v>
      </c>
      <c r="W278" s="3">
        <v>0</v>
      </c>
      <c r="X278" s="3">
        <v>0.08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6">
        <v>0.5</v>
      </c>
      <c r="AE278" s="3">
        <v>0</v>
      </c>
      <c r="AF278" s="3">
        <v>0</v>
      </c>
      <c r="AG278" s="6">
        <v>1</v>
      </c>
      <c r="AH278" s="3">
        <v>50</v>
      </c>
      <c r="AI278" s="3">
        <v>1280</v>
      </c>
      <c r="AJ278" s="3">
        <v>1</v>
      </c>
      <c r="AK278" s="4" t="s">
        <v>114</v>
      </c>
    </row>
    <row r="279" spans="1:37" x14ac:dyDescent="0.25">
      <c r="A279" s="3">
        <v>0</v>
      </c>
      <c r="B279" s="3">
        <v>0</v>
      </c>
      <c r="C279" s="3">
        <v>0</v>
      </c>
      <c r="D279" s="3">
        <v>0</v>
      </c>
      <c r="E279" s="3">
        <v>0.64</v>
      </c>
      <c r="F279" s="3">
        <v>0</v>
      </c>
      <c r="G279" s="5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0.21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0.11</v>
      </c>
      <c r="T279" s="3">
        <v>0</v>
      </c>
      <c r="U279" s="3">
        <v>0</v>
      </c>
      <c r="V279" s="3">
        <v>0</v>
      </c>
      <c r="W279" s="3">
        <v>0</v>
      </c>
      <c r="X279" s="3">
        <v>0.04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6">
        <v>0.5</v>
      </c>
      <c r="AE279" s="3">
        <v>0</v>
      </c>
      <c r="AF279" s="3">
        <v>0</v>
      </c>
      <c r="AG279" s="6">
        <v>1</v>
      </c>
      <c r="AH279" s="3">
        <v>50</v>
      </c>
      <c r="AI279" s="3">
        <v>600</v>
      </c>
      <c r="AJ279" s="3">
        <v>0</v>
      </c>
      <c r="AK279" s="4" t="s">
        <v>115</v>
      </c>
    </row>
    <row r="280" spans="1:37" x14ac:dyDescent="0.25">
      <c r="A280" s="3">
        <v>0</v>
      </c>
      <c r="B280" s="3">
        <v>0</v>
      </c>
      <c r="C280" s="3">
        <v>0</v>
      </c>
      <c r="D280" s="3">
        <v>0</v>
      </c>
      <c r="E280" s="3">
        <v>0.8</v>
      </c>
      <c r="F280" s="3">
        <v>0</v>
      </c>
      <c r="G280" s="5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0.05</v>
      </c>
      <c r="T280" s="3">
        <v>0</v>
      </c>
      <c r="U280" s="3">
        <v>0</v>
      </c>
      <c r="V280" s="3">
        <v>0</v>
      </c>
      <c r="W280" s="3">
        <v>0</v>
      </c>
      <c r="X280" s="3">
        <v>0.15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6">
        <v>0.5</v>
      </c>
      <c r="AE280" s="3">
        <v>0</v>
      </c>
      <c r="AF280" s="3">
        <v>0</v>
      </c>
      <c r="AG280" s="6">
        <v>0.5</v>
      </c>
      <c r="AH280" s="3">
        <v>50</v>
      </c>
      <c r="AI280" s="3">
        <v>203</v>
      </c>
      <c r="AJ280" s="3">
        <v>0</v>
      </c>
      <c r="AK280" s="4" t="s">
        <v>116</v>
      </c>
    </row>
    <row r="281" spans="1:37" x14ac:dyDescent="0.25">
      <c r="A281" s="3">
        <v>0</v>
      </c>
      <c r="B281" s="3">
        <v>0</v>
      </c>
      <c r="C281" s="3">
        <v>0</v>
      </c>
      <c r="D281" s="3">
        <v>0</v>
      </c>
      <c r="E281" s="3">
        <v>0.8</v>
      </c>
      <c r="F281" s="3">
        <v>0</v>
      </c>
      <c r="G281" s="5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0.04</v>
      </c>
      <c r="T281" s="3">
        <v>0</v>
      </c>
      <c r="U281" s="3">
        <v>0</v>
      </c>
      <c r="V281" s="3">
        <v>0</v>
      </c>
      <c r="W281" s="3">
        <v>0</v>
      </c>
      <c r="X281" s="3">
        <v>0.16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6">
        <v>0.5</v>
      </c>
      <c r="AE281" s="3">
        <v>0</v>
      </c>
      <c r="AF281" s="3">
        <v>0</v>
      </c>
      <c r="AG281" s="6">
        <v>0.5</v>
      </c>
      <c r="AH281" s="3">
        <v>50</v>
      </c>
      <c r="AI281" s="3">
        <v>330</v>
      </c>
      <c r="AJ281" s="3">
        <v>0</v>
      </c>
      <c r="AK281" s="4" t="s">
        <v>116</v>
      </c>
    </row>
    <row r="282" spans="1:37" x14ac:dyDescent="0.25">
      <c r="A282" s="3">
        <v>0</v>
      </c>
      <c r="B282" s="3">
        <v>0</v>
      </c>
      <c r="C282" s="3">
        <v>0</v>
      </c>
      <c r="D282" s="3">
        <v>0</v>
      </c>
      <c r="E282" s="3">
        <v>0.8</v>
      </c>
      <c r="F282" s="3">
        <v>0</v>
      </c>
      <c r="G282" s="5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0.03</v>
      </c>
      <c r="T282" s="3">
        <v>0</v>
      </c>
      <c r="U282" s="3">
        <v>0</v>
      </c>
      <c r="V282" s="3">
        <v>0</v>
      </c>
      <c r="W282" s="3">
        <v>0</v>
      </c>
      <c r="X282" s="3">
        <v>0.17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6">
        <v>0.5</v>
      </c>
      <c r="AE282" s="3">
        <v>0</v>
      </c>
      <c r="AF282" s="3">
        <v>0</v>
      </c>
      <c r="AG282" s="6">
        <v>0.5</v>
      </c>
      <c r="AH282" s="3">
        <v>50</v>
      </c>
      <c r="AI282" s="3">
        <v>666</v>
      </c>
      <c r="AJ282" s="3">
        <v>0</v>
      </c>
      <c r="AK282" s="4" t="s">
        <v>116</v>
      </c>
    </row>
    <row r="283" spans="1:37" x14ac:dyDescent="0.25">
      <c r="A283" s="3">
        <v>0</v>
      </c>
      <c r="B283" s="3">
        <v>0</v>
      </c>
      <c r="C283" s="3">
        <v>0</v>
      </c>
      <c r="D283" s="3">
        <v>0</v>
      </c>
      <c r="E283" s="3">
        <v>0.8</v>
      </c>
      <c r="F283" s="3">
        <v>0</v>
      </c>
      <c r="G283" s="5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0.02</v>
      </c>
      <c r="T283" s="3">
        <v>0</v>
      </c>
      <c r="U283" s="3">
        <v>0</v>
      </c>
      <c r="V283" s="3">
        <v>0</v>
      </c>
      <c r="W283" s="3">
        <v>0</v>
      </c>
      <c r="X283" s="3">
        <v>0.18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6">
        <v>0.5</v>
      </c>
      <c r="AE283" s="3">
        <v>0</v>
      </c>
      <c r="AF283" s="3">
        <v>0</v>
      </c>
      <c r="AG283" s="6">
        <v>0.5</v>
      </c>
      <c r="AH283" s="3">
        <v>50</v>
      </c>
      <c r="AI283" s="3">
        <v>1247</v>
      </c>
      <c r="AJ283" s="3">
        <v>1</v>
      </c>
      <c r="AK283" s="4" t="s">
        <v>116</v>
      </c>
    </row>
    <row r="284" spans="1:37" x14ac:dyDescent="0.25">
      <c r="A284" s="3">
        <v>0</v>
      </c>
      <c r="B284" s="3">
        <v>0</v>
      </c>
      <c r="C284" s="3">
        <v>0</v>
      </c>
      <c r="D284" s="3">
        <v>0</v>
      </c>
      <c r="E284" s="3">
        <v>0.8</v>
      </c>
      <c r="F284" s="3">
        <v>0</v>
      </c>
      <c r="G284" s="5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0.01</v>
      </c>
      <c r="T284" s="3">
        <v>0</v>
      </c>
      <c r="U284" s="3">
        <v>0</v>
      </c>
      <c r="V284" s="3">
        <v>0</v>
      </c>
      <c r="W284" s="3">
        <v>0</v>
      </c>
      <c r="X284" s="3">
        <v>0.19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6">
        <v>0.5</v>
      </c>
      <c r="AE284" s="3">
        <v>0</v>
      </c>
      <c r="AF284" s="3">
        <v>0</v>
      </c>
      <c r="AG284" s="6">
        <v>0.5</v>
      </c>
      <c r="AH284" s="3">
        <v>50</v>
      </c>
      <c r="AI284" s="3">
        <v>556</v>
      </c>
      <c r="AJ284" s="3">
        <v>0</v>
      </c>
      <c r="AK284" s="4" t="s">
        <v>116</v>
      </c>
    </row>
    <row r="285" spans="1:37" x14ac:dyDescent="0.25">
      <c r="A285" s="3">
        <v>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5">
        <v>0</v>
      </c>
      <c r="H285" s="3">
        <v>0.95</v>
      </c>
      <c r="I285" s="3">
        <v>0</v>
      </c>
      <c r="J285" s="3">
        <v>0</v>
      </c>
      <c r="K285" s="3">
        <v>0</v>
      </c>
      <c r="L285" s="3">
        <v>0.03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0.02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6">
        <v>0</v>
      </c>
      <c r="AE285" s="3">
        <v>0.1</v>
      </c>
      <c r="AF285" s="3">
        <v>0</v>
      </c>
      <c r="AG285" s="6">
        <v>1</v>
      </c>
      <c r="AH285" s="3">
        <v>50</v>
      </c>
      <c r="AI285" s="3">
        <v>304</v>
      </c>
      <c r="AJ285" s="3">
        <v>0</v>
      </c>
      <c r="AK285" s="4" t="s">
        <v>100</v>
      </c>
    </row>
    <row r="286" spans="1:37" x14ac:dyDescent="0.25">
      <c r="A286" s="3">
        <v>0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5">
        <v>0</v>
      </c>
      <c r="H286" s="3">
        <v>0.95</v>
      </c>
      <c r="I286" s="3">
        <v>0</v>
      </c>
      <c r="J286" s="3">
        <v>0</v>
      </c>
      <c r="K286" s="3">
        <v>0</v>
      </c>
      <c r="L286" s="3">
        <v>0.03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f>0.62*0.02</f>
        <v>1.24E-2</v>
      </c>
      <c r="X286" s="3">
        <f>0.38*2/100</f>
        <v>7.6E-3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6">
        <v>0</v>
      </c>
      <c r="AE286" s="3">
        <v>0.1</v>
      </c>
      <c r="AF286" s="3">
        <v>0</v>
      </c>
      <c r="AG286" s="6">
        <v>1</v>
      </c>
      <c r="AH286" s="3">
        <v>50</v>
      </c>
      <c r="AI286" s="3">
        <v>140</v>
      </c>
      <c r="AJ286" s="3">
        <v>0</v>
      </c>
      <c r="AK286" s="4" t="s">
        <v>100</v>
      </c>
    </row>
    <row r="287" spans="1:37" x14ac:dyDescent="0.25">
      <c r="A287" s="3">
        <v>0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5">
        <v>0</v>
      </c>
      <c r="H287" s="3">
        <v>0.95</v>
      </c>
      <c r="I287" s="3">
        <v>0</v>
      </c>
      <c r="J287" s="3">
        <v>0</v>
      </c>
      <c r="K287" s="3">
        <v>0</v>
      </c>
      <c r="L287" s="3">
        <v>0.03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f>0.35*0.02</f>
        <v>6.9999999999999993E-3</v>
      </c>
      <c r="X287" s="3">
        <f>0.65*0.02</f>
        <v>1.3000000000000001E-2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6">
        <v>0</v>
      </c>
      <c r="AE287" s="3">
        <v>0.1</v>
      </c>
      <c r="AF287" s="3">
        <v>0</v>
      </c>
      <c r="AG287" s="6">
        <v>1</v>
      </c>
      <c r="AH287" s="3">
        <v>50</v>
      </c>
      <c r="AI287" s="3">
        <v>532</v>
      </c>
      <c r="AJ287" s="3">
        <v>0</v>
      </c>
      <c r="AK287" s="4" t="s">
        <v>100</v>
      </c>
    </row>
    <row r="288" spans="1:37" x14ac:dyDescent="0.25">
      <c r="A288" s="3">
        <v>0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5">
        <v>0</v>
      </c>
      <c r="H288" s="3">
        <v>0.95</v>
      </c>
      <c r="I288" s="3">
        <v>0</v>
      </c>
      <c r="J288" s="3">
        <v>0</v>
      </c>
      <c r="K288" s="3">
        <v>0</v>
      </c>
      <c r="L288" s="3">
        <v>0.03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f>0.003</f>
        <v>3.0000000000000001E-3</v>
      </c>
      <c r="X288" s="3">
        <f>0.85*0.02</f>
        <v>1.7000000000000001E-2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6">
        <v>0</v>
      </c>
      <c r="AE288" s="3">
        <v>0.1</v>
      </c>
      <c r="AF288" s="3">
        <v>0</v>
      </c>
      <c r="AG288" s="6">
        <v>1</v>
      </c>
      <c r="AH288" s="3">
        <v>50</v>
      </c>
      <c r="AI288" s="3">
        <v>853</v>
      </c>
      <c r="AJ288" s="3">
        <v>0</v>
      </c>
      <c r="AK288" s="4" t="s">
        <v>100</v>
      </c>
    </row>
    <row r="289" spans="1:37" x14ac:dyDescent="0.25">
      <c r="A289" s="3">
        <v>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5">
        <v>0</v>
      </c>
      <c r="H289" s="3">
        <v>0.83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7.0000000000000007E-2</v>
      </c>
      <c r="T289" s="3">
        <v>0</v>
      </c>
      <c r="U289" s="3">
        <v>0</v>
      </c>
      <c r="V289" s="3">
        <v>0</v>
      </c>
      <c r="W289" s="3">
        <v>0</v>
      </c>
      <c r="X289" s="3">
        <v>0.1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6">
        <v>0.1</v>
      </c>
      <c r="AE289" s="3">
        <v>0</v>
      </c>
      <c r="AF289" s="3">
        <v>0</v>
      </c>
      <c r="AG289" s="6">
        <v>0.5</v>
      </c>
      <c r="AH289" s="3">
        <v>50</v>
      </c>
      <c r="AI289" s="3">
        <v>1390</v>
      </c>
      <c r="AJ289" s="3">
        <v>1</v>
      </c>
      <c r="AK289" s="4" t="s">
        <v>101</v>
      </c>
    </row>
    <row r="290" spans="1:37" x14ac:dyDescent="0.25">
      <c r="A290" s="3">
        <v>0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5">
        <v>0</v>
      </c>
      <c r="H290" s="3">
        <v>0.83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0.06</v>
      </c>
      <c r="T290" s="3">
        <v>0</v>
      </c>
      <c r="U290" s="3">
        <v>0</v>
      </c>
      <c r="V290" s="3">
        <v>0</v>
      </c>
      <c r="W290" s="3">
        <v>0</v>
      </c>
      <c r="X290" s="3">
        <v>0.11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6">
        <v>0.1</v>
      </c>
      <c r="AE290" s="3">
        <v>0</v>
      </c>
      <c r="AF290" s="3">
        <v>0</v>
      </c>
      <c r="AG290" s="6">
        <v>0.5</v>
      </c>
      <c r="AH290" s="3">
        <v>50</v>
      </c>
      <c r="AI290" s="3">
        <v>1940</v>
      </c>
      <c r="AJ290" s="3">
        <v>1</v>
      </c>
      <c r="AK290" s="4" t="s">
        <v>101</v>
      </c>
    </row>
    <row r="291" spans="1:37" x14ac:dyDescent="0.25">
      <c r="A291" s="3">
        <v>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5">
        <v>0</v>
      </c>
      <c r="H291" s="3">
        <v>0.83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0.05</v>
      </c>
      <c r="T291" s="3">
        <v>0</v>
      </c>
      <c r="U291" s="3">
        <v>0</v>
      </c>
      <c r="V291" s="3">
        <v>0</v>
      </c>
      <c r="W291" s="3">
        <v>0</v>
      </c>
      <c r="X291" s="3">
        <v>0.12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6">
        <v>0.1</v>
      </c>
      <c r="AE291" s="3">
        <v>0</v>
      </c>
      <c r="AF291" s="3">
        <v>0</v>
      </c>
      <c r="AG291" s="6">
        <v>0.5</v>
      </c>
      <c r="AH291" s="3">
        <v>50</v>
      </c>
      <c r="AI291" s="3">
        <v>1630</v>
      </c>
      <c r="AJ291" s="3">
        <v>1</v>
      </c>
      <c r="AK291" s="4" t="s">
        <v>101</v>
      </c>
    </row>
    <row r="292" spans="1:37" x14ac:dyDescent="0.25">
      <c r="A292" s="3">
        <v>0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5">
        <v>0</v>
      </c>
      <c r="H292" s="3">
        <v>0.83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0.04</v>
      </c>
      <c r="T292" s="3">
        <v>0</v>
      </c>
      <c r="U292" s="3">
        <v>0</v>
      </c>
      <c r="V292" s="3">
        <v>0</v>
      </c>
      <c r="W292" s="3">
        <v>0</v>
      </c>
      <c r="X292" s="3">
        <v>0.13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6">
        <v>0.1</v>
      </c>
      <c r="AE292" s="3">
        <v>0</v>
      </c>
      <c r="AF292" s="3">
        <v>0</v>
      </c>
      <c r="AG292" s="6">
        <v>0.5</v>
      </c>
      <c r="AH292" s="3">
        <v>50</v>
      </c>
      <c r="AI292" s="3">
        <v>1480</v>
      </c>
      <c r="AJ292" s="3">
        <v>1</v>
      </c>
      <c r="AK292" s="4" t="s">
        <v>101</v>
      </c>
    </row>
    <row r="293" spans="1:37" x14ac:dyDescent="0.25">
      <c r="A293" s="3">
        <v>0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5">
        <v>0</v>
      </c>
      <c r="H293" s="3">
        <v>0.79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0.02</v>
      </c>
      <c r="S293" s="3">
        <v>0</v>
      </c>
      <c r="T293" s="3">
        <v>0</v>
      </c>
      <c r="U293" s="3">
        <v>7.0000000000000007E-2</v>
      </c>
      <c r="V293" s="3">
        <v>0</v>
      </c>
      <c r="W293" s="3">
        <f>0</f>
        <v>0</v>
      </c>
      <c r="X293" s="3">
        <v>0.12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6">
        <v>0</v>
      </c>
      <c r="AE293" s="3">
        <v>0.1</v>
      </c>
      <c r="AF293" s="3">
        <v>0</v>
      </c>
      <c r="AG293" s="6">
        <v>1</v>
      </c>
      <c r="AH293" s="3">
        <v>20</v>
      </c>
      <c r="AI293" s="3">
        <v>900</v>
      </c>
      <c r="AJ293" s="3">
        <v>0</v>
      </c>
      <c r="AK293" s="4" t="s">
        <v>102</v>
      </c>
    </row>
    <row r="294" spans="1:37" x14ac:dyDescent="0.25">
      <c r="A294" s="3">
        <v>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5">
        <v>0</v>
      </c>
      <c r="H294" s="3">
        <v>0.82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0.04</v>
      </c>
      <c r="S294" s="3">
        <v>0.01</v>
      </c>
      <c r="T294" s="3">
        <v>0</v>
      </c>
      <c r="U294" s="3">
        <v>0</v>
      </c>
      <c r="V294" s="3">
        <v>0</v>
      </c>
      <c r="W294" s="3">
        <v>0</v>
      </c>
      <c r="X294" s="3">
        <v>0.13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6">
        <v>0</v>
      </c>
      <c r="AE294" s="3">
        <v>0.1</v>
      </c>
      <c r="AF294" s="3">
        <v>0</v>
      </c>
      <c r="AG294" s="6">
        <v>1</v>
      </c>
      <c r="AH294" s="3">
        <v>50</v>
      </c>
      <c r="AI294" s="3">
        <v>1560</v>
      </c>
      <c r="AJ294" s="3">
        <v>1</v>
      </c>
      <c r="AK294" s="4" t="s">
        <v>103</v>
      </c>
    </row>
    <row r="295" spans="1:37" x14ac:dyDescent="0.25">
      <c r="A295" s="3">
        <v>0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5">
        <v>0</v>
      </c>
      <c r="H295" s="3">
        <v>0.83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0.04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0.13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6">
        <v>0</v>
      </c>
      <c r="AE295" s="3">
        <v>0.1</v>
      </c>
      <c r="AF295" s="3">
        <v>0</v>
      </c>
      <c r="AG295" s="6">
        <v>1</v>
      </c>
      <c r="AH295" s="3">
        <v>50</v>
      </c>
      <c r="AI295" s="3">
        <v>770</v>
      </c>
      <c r="AJ295" s="3">
        <v>0</v>
      </c>
      <c r="AK295" s="4" t="s">
        <v>103</v>
      </c>
    </row>
    <row r="296" spans="1:37" x14ac:dyDescent="0.25">
      <c r="A296" s="3">
        <v>0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5">
        <v>0</v>
      </c>
      <c r="H296" s="3">
        <v>0.6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0.06</v>
      </c>
      <c r="T296" s="3">
        <v>0</v>
      </c>
      <c r="U296" s="3">
        <v>0</v>
      </c>
      <c r="V296" s="3">
        <v>0</v>
      </c>
      <c r="W296" s="3">
        <v>0</v>
      </c>
      <c r="X296" s="3">
        <v>0.23</v>
      </c>
      <c r="Y296" s="3">
        <v>0</v>
      </c>
      <c r="Z296" s="3">
        <v>0</v>
      </c>
      <c r="AA296" s="3">
        <v>0.11</v>
      </c>
      <c r="AB296" s="3">
        <v>0</v>
      </c>
      <c r="AC296" s="3">
        <v>0</v>
      </c>
      <c r="AD296" s="6">
        <v>0.5</v>
      </c>
      <c r="AE296" s="3">
        <v>0</v>
      </c>
      <c r="AF296" s="3">
        <v>0</v>
      </c>
      <c r="AG296" s="6">
        <v>0.5</v>
      </c>
      <c r="AH296" s="3">
        <v>50</v>
      </c>
      <c r="AI296" s="3">
        <v>721</v>
      </c>
      <c r="AJ296" s="3">
        <v>0</v>
      </c>
      <c r="AK296" s="4" t="s">
        <v>104</v>
      </c>
    </row>
    <row r="297" spans="1:37" x14ac:dyDescent="0.25">
      <c r="A297" s="3">
        <v>0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5">
        <v>0</v>
      </c>
      <c r="H297" s="3">
        <v>0.82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0.11</v>
      </c>
      <c r="T297" s="3">
        <v>0</v>
      </c>
      <c r="U297" s="3">
        <v>0</v>
      </c>
      <c r="V297" s="3">
        <v>0</v>
      </c>
      <c r="W297" s="3">
        <v>0</v>
      </c>
      <c r="X297" s="3">
        <v>7.0000000000000007E-2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6">
        <v>0.5</v>
      </c>
      <c r="AE297" s="3">
        <v>0</v>
      </c>
      <c r="AF297" s="3">
        <v>0</v>
      </c>
      <c r="AG297" s="6">
        <v>0.5</v>
      </c>
      <c r="AH297" s="3">
        <v>50</v>
      </c>
      <c r="AI297" s="3">
        <v>203</v>
      </c>
      <c r="AJ297" s="3">
        <v>0</v>
      </c>
      <c r="AK297" s="4" t="s">
        <v>106</v>
      </c>
    </row>
    <row r="298" spans="1:37" x14ac:dyDescent="0.25">
      <c r="A298" s="3">
        <v>0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5">
        <v>0</v>
      </c>
      <c r="H298" s="3">
        <v>0.4</v>
      </c>
      <c r="I298" s="3">
        <v>0.02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0.09</v>
      </c>
      <c r="T298" s="3">
        <v>0</v>
      </c>
      <c r="U298" s="3">
        <v>0</v>
      </c>
      <c r="V298" s="3">
        <v>0</v>
      </c>
      <c r="W298" s="3">
        <v>0</v>
      </c>
      <c r="X298" s="3">
        <v>0.49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6">
        <v>0.5</v>
      </c>
      <c r="AE298" s="3">
        <v>0</v>
      </c>
      <c r="AF298" s="3">
        <v>0</v>
      </c>
      <c r="AG298" s="6">
        <v>1</v>
      </c>
      <c r="AH298" s="3">
        <v>100</v>
      </c>
      <c r="AI298" s="3">
        <v>3110</v>
      </c>
      <c r="AJ298" s="3">
        <v>1</v>
      </c>
      <c r="AK298" s="4" t="s">
        <v>107</v>
      </c>
    </row>
    <row r="299" spans="1:37" x14ac:dyDescent="0.25">
      <c r="A299" s="3">
        <v>0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5">
        <v>0</v>
      </c>
      <c r="H299" s="3">
        <v>0.83</v>
      </c>
      <c r="I299" s="3">
        <v>0.01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0.03</v>
      </c>
      <c r="T299" s="3">
        <v>0</v>
      </c>
      <c r="U299" s="3">
        <v>0</v>
      </c>
      <c r="V299" s="3">
        <v>0</v>
      </c>
      <c r="W299" s="3">
        <v>0</v>
      </c>
      <c r="X299" s="3">
        <v>0.13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6">
        <v>0.5</v>
      </c>
      <c r="AE299" s="3">
        <v>0</v>
      </c>
      <c r="AF299" s="3">
        <v>0</v>
      </c>
      <c r="AG299" s="6">
        <v>1</v>
      </c>
      <c r="AH299" s="3">
        <v>100</v>
      </c>
      <c r="AI299" s="3">
        <v>1710</v>
      </c>
      <c r="AJ299" s="3">
        <v>1</v>
      </c>
      <c r="AK299" s="4" t="s">
        <v>107</v>
      </c>
    </row>
    <row r="300" spans="1:37" x14ac:dyDescent="0.25">
      <c r="A300" s="3">
        <v>0</v>
      </c>
      <c r="B300" s="3">
        <v>0.67</v>
      </c>
      <c r="C300" s="3">
        <v>0</v>
      </c>
      <c r="D300" s="3">
        <v>0</v>
      </c>
      <c r="E300" s="3">
        <v>0</v>
      </c>
      <c r="F300" s="3">
        <v>0</v>
      </c>
      <c r="G300" s="5">
        <v>0</v>
      </c>
      <c r="H300" s="3">
        <v>0</v>
      </c>
      <c r="I300" s="3">
        <v>7.0000000000000007E-2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0.08</v>
      </c>
      <c r="U300" s="3">
        <v>0</v>
      </c>
      <c r="V300" s="3">
        <v>0</v>
      </c>
      <c r="W300" s="3">
        <v>0</v>
      </c>
      <c r="X300" s="3">
        <v>0.11</v>
      </c>
      <c r="Y300" s="3">
        <v>7.0000000000000007E-2</v>
      </c>
      <c r="Z300" s="3">
        <v>0</v>
      </c>
      <c r="AA300" s="3">
        <v>0</v>
      </c>
      <c r="AB300" s="3">
        <v>0</v>
      </c>
      <c r="AC300" s="3">
        <v>0</v>
      </c>
      <c r="AD300" s="6">
        <v>0.5</v>
      </c>
      <c r="AE300" s="3">
        <v>0</v>
      </c>
      <c r="AF300" s="3">
        <v>0</v>
      </c>
      <c r="AG300" s="6">
        <v>1</v>
      </c>
      <c r="AH300" s="3">
        <v>20</v>
      </c>
      <c r="AI300" s="3">
        <v>1277</v>
      </c>
      <c r="AJ300" s="3">
        <v>1</v>
      </c>
      <c r="AK300" s="4" t="s">
        <v>109</v>
      </c>
    </row>
    <row r="301" spans="1:37" x14ac:dyDescent="0.25">
      <c r="A301" s="3">
        <v>0</v>
      </c>
      <c r="B301" s="3">
        <v>0.67</v>
      </c>
      <c r="C301" s="3">
        <v>0</v>
      </c>
      <c r="D301" s="3">
        <v>0</v>
      </c>
      <c r="E301" s="3">
        <v>0</v>
      </c>
      <c r="F301" s="3">
        <v>0</v>
      </c>
      <c r="G301" s="5">
        <v>0</v>
      </c>
      <c r="H301" s="3">
        <v>0</v>
      </c>
      <c r="I301" s="3">
        <v>7.0000000000000007E-2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0.08</v>
      </c>
      <c r="U301" s="3">
        <v>0</v>
      </c>
      <c r="V301" s="3">
        <v>0</v>
      </c>
      <c r="W301" s="3">
        <v>0</v>
      </c>
      <c r="X301" s="3">
        <v>0.11</v>
      </c>
      <c r="Y301" s="3">
        <v>7.0000000000000007E-2</v>
      </c>
      <c r="Z301" s="3">
        <v>0</v>
      </c>
      <c r="AA301" s="3">
        <v>0</v>
      </c>
      <c r="AB301" s="3">
        <v>0</v>
      </c>
      <c r="AC301" s="3">
        <v>0</v>
      </c>
      <c r="AD301" s="6">
        <v>0.5</v>
      </c>
      <c r="AE301" s="3">
        <v>0</v>
      </c>
      <c r="AF301" s="3">
        <v>0</v>
      </c>
      <c r="AG301" s="6">
        <v>1</v>
      </c>
      <c r="AH301" s="3">
        <v>50</v>
      </c>
      <c r="AI301" s="3">
        <v>1536.0000000000002</v>
      </c>
      <c r="AJ301" s="3">
        <v>1</v>
      </c>
      <c r="AK301" s="4" t="s">
        <v>109</v>
      </c>
    </row>
    <row r="302" spans="1:37" x14ac:dyDescent="0.25">
      <c r="A302" s="3">
        <v>0</v>
      </c>
      <c r="B302" s="3">
        <v>0.67</v>
      </c>
      <c r="C302" s="3">
        <v>0</v>
      </c>
      <c r="D302" s="3">
        <v>0</v>
      </c>
      <c r="E302" s="3">
        <v>0</v>
      </c>
      <c r="F302" s="3">
        <v>0</v>
      </c>
      <c r="G302" s="5">
        <v>0</v>
      </c>
      <c r="H302" s="3">
        <v>0</v>
      </c>
      <c r="I302" s="3">
        <v>7.0000000000000007E-2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0.08</v>
      </c>
      <c r="U302" s="3">
        <v>0</v>
      </c>
      <c r="V302" s="3">
        <v>0</v>
      </c>
      <c r="W302" s="3">
        <v>0</v>
      </c>
      <c r="X302" s="3">
        <v>0.11</v>
      </c>
      <c r="Y302" s="3">
        <v>7.0000000000000007E-2</v>
      </c>
      <c r="Z302" s="3">
        <v>0</v>
      </c>
      <c r="AA302" s="3">
        <v>0</v>
      </c>
      <c r="AB302" s="3">
        <v>0</v>
      </c>
      <c r="AC302" s="3">
        <v>0</v>
      </c>
      <c r="AD302" s="6">
        <v>0.5</v>
      </c>
      <c r="AE302" s="3">
        <v>0</v>
      </c>
      <c r="AF302" s="3">
        <v>0</v>
      </c>
      <c r="AG302" s="6">
        <v>1</v>
      </c>
      <c r="AH302" s="3">
        <v>100</v>
      </c>
      <c r="AI302" s="3">
        <v>1823.9999999999998</v>
      </c>
      <c r="AJ302" s="3">
        <v>1</v>
      </c>
      <c r="AK302" s="4" t="s">
        <v>109</v>
      </c>
    </row>
    <row r="303" spans="1:37" x14ac:dyDescent="0.25">
      <c r="A303" s="3">
        <v>0</v>
      </c>
      <c r="B303" s="3">
        <v>0.67</v>
      </c>
      <c r="C303" s="3">
        <v>0</v>
      </c>
      <c r="D303" s="3">
        <v>0</v>
      </c>
      <c r="E303" s="3">
        <v>0</v>
      </c>
      <c r="F303" s="3">
        <v>0</v>
      </c>
      <c r="G303" s="5">
        <v>0</v>
      </c>
      <c r="H303" s="3">
        <v>0</v>
      </c>
      <c r="I303" s="3">
        <v>7.0000000000000007E-2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0.08</v>
      </c>
      <c r="U303" s="3">
        <v>0</v>
      </c>
      <c r="V303" s="3">
        <v>0</v>
      </c>
      <c r="W303" s="3">
        <v>0</v>
      </c>
      <c r="X303" s="3">
        <v>0.11</v>
      </c>
      <c r="Y303" s="3">
        <v>7.0000000000000007E-2</v>
      </c>
      <c r="Z303" s="3">
        <v>0</v>
      </c>
      <c r="AA303" s="3">
        <v>0</v>
      </c>
      <c r="AB303" s="3">
        <v>0</v>
      </c>
      <c r="AC303" s="3">
        <v>0</v>
      </c>
      <c r="AD303" s="6">
        <v>0.5</v>
      </c>
      <c r="AE303" s="3">
        <v>0</v>
      </c>
      <c r="AF303" s="3">
        <v>0</v>
      </c>
      <c r="AG303" s="6">
        <v>1</v>
      </c>
      <c r="AH303" s="3">
        <v>200</v>
      </c>
      <c r="AI303" s="3">
        <v>2112</v>
      </c>
      <c r="AJ303" s="3">
        <v>1</v>
      </c>
      <c r="AK303" s="4" t="s">
        <v>109</v>
      </c>
    </row>
    <row r="304" spans="1:37" x14ac:dyDescent="0.25">
      <c r="A304" s="3">
        <v>0</v>
      </c>
      <c r="B304" s="3">
        <v>0.72</v>
      </c>
      <c r="C304" s="3">
        <v>0</v>
      </c>
      <c r="D304" s="3">
        <v>0</v>
      </c>
      <c r="E304" s="3">
        <v>0</v>
      </c>
      <c r="F304" s="3">
        <v>0</v>
      </c>
      <c r="G304" s="5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0.09</v>
      </c>
      <c r="U304" s="3">
        <v>0</v>
      </c>
      <c r="V304" s="3">
        <v>0</v>
      </c>
      <c r="W304" s="3">
        <v>0</v>
      </c>
      <c r="X304" s="3">
        <v>0.12</v>
      </c>
      <c r="Y304" s="3">
        <v>7.0000000000000007E-2</v>
      </c>
      <c r="Z304" s="3">
        <v>0</v>
      </c>
      <c r="AA304" s="3">
        <v>0</v>
      </c>
      <c r="AB304" s="3">
        <v>0</v>
      </c>
      <c r="AC304" s="3">
        <v>0</v>
      </c>
      <c r="AD304" s="6">
        <v>0.5</v>
      </c>
      <c r="AE304" s="3">
        <v>0</v>
      </c>
      <c r="AF304" s="3">
        <v>0</v>
      </c>
      <c r="AG304" s="6">
        <v>1</v>
      </c>
      <c r="AH304" s="3">
        <v>20</v>
      </c>
      <c r="AI304" s="3">
        <v>451</v>
      </c>
      <c r="AJ304" s="3">
        <v>0</v>
      </c>
      <c r="AK304" s="4" t="s">
        <v>109</v>
      </c>
    </row>
    <row r="305" spans="1:37" x14ac:dyDescent="0.25">
      <c r="A305" s="3">
        <v>0</v>
      </c>
      <c r="B305" s="3">
        <v>0.73</v>
      </c>
      <c r="C305" s="3">
        <v>0</v>
      </c>
      <c r="D305" s="3">
        <v>0</v>
      </c>
      <c r="E305" s="3">
        <v>0</v>
      </c>
      <c r="F305" s="3">
        <v>0</v>
      </c>
      <c r="G305" s="5">
        <v>0</v>
      </c>
      <c r="H305" s="3">
        <v>0</v>
      </c>
      <c r="I305" s="3">
        <v>7.0000000000000007E-2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0.12</v>
      </c>
      <c r="Y305" s="3">
        <v>0.08</v>
      </c>
      <c r="Z305" s="3">
        <v>0</v>
      </c>
      <c r="AA305" s="3">
        <v>0</v>
      </c>
      <c r="AB305" s="3">
        <v>0</v>
      </c>
      <c r="AC305" s="3">
        <v>0</v>
      </c>
      <c r="AD305" s="6">
        <v>0.5</v>
      </c>
      <c r="AE305" s="3">
        <v>0</v>
      </c>
      <c r="AF305" s="3">
        <v>0</v>
      </c>
      <c r="AG305" s="6">
        <v>1</v>
      </c>
      <c r="AH305" s="3">
        <v>20</v>
      </c>
      <c r="AI305" s="3">
        <v>587</v>
      </c>
      <c r="AJ305" s="3">
        <v>0</v>
      </c>
      <c r="AK305" s="4" t="s">
        <v>109</v>
      </c>
    </row>
    <row r="306" spans="1:37" x14ac:dyDescent="0.25">
      <c r="A306" s="3">
        <v>0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5">
        <v>0</v>
      </c>
      <c r="H306" s="3">
        <v>0.46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0.26</v>
      </c>
      <c r="W306" s="3">
        <v>0</v>
      </c>
      <c r="X306" s="3">
        <v>0.28000000000000003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6">
        <v>0</v>
      </c>
      <c r="AE306" s="3">
        <v>0</v>
      </c>
      <c r="AF306" s="3">
        <v>0.1</v>
      </c>
      <c r="AG306" s="6">
        <v>0.1</v>
      </c>
      <c r="AH306" s="3">
        <v>50</v>
      </c>
      <c r="AI306" s="3">
        <v>120</v>
      </c>
      <c r="AJ306" s="3">
        <v>0</v>
      </c>
      <c r="AK306" s="4" t="s">
        <v>110</v>
      </c>
    </row>
    <row r="307" spans="1:37" x14ac:dyDescent="0.25">
      <c r="A307" s="3">
        <v>0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5">
        <v>0</v>
      </c>
      <c r="H307" s="3">
        <v>0.46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0.37</v>
      </c>
      <c r="W307" s="3">
        <v>0</v>
      </c>
      <c r="X307" s="3">
        <v>0.17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6">
        <v>0</v>
      </c>
      <c r="AE307" s="3">
        <v>0</v>
      </c>
      <c r="AF307" s="3">
        <v>0.1</v>
      </c>
      <c r="AG307" s="6">
        <v>0.1</v>
      </c>
      <c r="AH307" s="3">
        <v>50</v>
      </c>
      <c r="AI307" s="3">
        <v>250</v>
      </c>
      <c r="AJ307" s="3">
        <v>0</v>
      </c>
      <c r="AK307" s="4" t="s">
        <v>110</v>
      </c>
    </row>
    <row r="308" spans="1:37" x14ac:dyDescent="0.25">
      <c r="A308" s="3">
        <v>0</v>
      </c>
      <c r="B308" s="3">
        <v>0</v>
      </c>
      <c r="C308" s="3">
        <v>0</v>
      </c>
      <c r="D308" s="3">
        <v>0</v>
      </c>
      <c r="E308" s="3">
        <v>0.79</v>
      </c>
      <c r="F308" s="3">
        <v>0</v>
      </c>
      <c r="G308" s="5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0.06</v>
      </c>
      <c r="U308" s="3">
        <v>0</v>
      </c>
      <c r="V308" s="3">
        <v>0</v>
      </c>
      <c r="W308" s="3">
        <v>0</v>
      </c>
      <c r="X308" s="3">
        <v>0.15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6">
        <v>0.5</v>
      </c>
      <c r="AE308" s="3">
        <v>0</v>
      </c>
      <c r="AF308" s="3">
        <v>0</v>
      </c>
      <c r="AG308" s="6">
        <v>1</v>
      </c>
      <c r="AH308" s="3">
        <v>100</v>
      </c>
      <c r="AI308" s="3">
        <f>60*10000/(4.97*195)*0.07</f>
        <v>43.336944745395456</v>
      </c>
      <c r="AJ308" s="3">
        <v>0</v>
      </c>
      <c r="AK308" s="4" t="s">
        <v>117</v>
      </c>
    </row>
    <row r="309" spans="1:37" x14ac:dyDescent="0.25">
      <c r="A309" s="3">
        <v>0</v>
      </c>
      <c r="B309" s="3">
        <v>0</v>
      </c>
      <c r="C309" s="3">
        <v>0</v>
      </c>
      <c r="D309" s="3">
        <v>0</v>
      </c>
      <c r="E309" s="3">
        <v>0.82</v>
      </c>
      <c r="F309" s="3">
        <v>0</v>
      </c>
      <c r="G309" s="5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0.03</v>
      </c>
      <c r="U309" s="3">
        <v>0</v>
      </c>
      <c r="V309" s="3">
        <v>0</v>
      </c>
      <c r="W309" s="3">
        <v>0</v>
      </c>
      <c r="X309" s="3">
        <v>0.15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6">
        <v>0.5</v>
      </c>
      <c r="AE309" s="3">
        <v>0</v>
      </c>
      <c r="AF309" s="3">
        <v>0</v>
      </c>
      <c r="AG309" s="6">
        <v>1</v>
      </c>
      <c r="AH309" s="3">
        <v>100</v>
      </c>
      <c r="AI309" s="3">
        <f>86*10000/(2.49*195)*0.07</f>
        <v>123.98311193491915</v>
      </c>
      <c r="AJ309" s="3">
        <v>0</v>
      </c>
      <c r="AK309" s="4" t="s">
        <v>117</v>
      </c>
    </row>
    <row r="310" spans="1:37" x14ac:dyDescent="0.25">
      <c r="A310" s="3">
        <v>0</v>
      </c>
      <c r="B310" s="3">
        <v>0</v>
      </c>
      <c r="C310" s="3">
        <v>0</v>
      </c>
      <c r="D310" s="3">
        <v>0</v>
      </c>
      <c r="E310" s="3">
        <v>0.87</v>
      </c>
      <c r="F310" s="3">
        <v>0</v>
      </c>
      <c r="G310" s="5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0.13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6">
        <v>0.5</v>
      </c>
      <c r="AE310" s="3">
        <v>0</v>
      </c>
      <c r="AF310" s="3">
        <v>0</v>
      </c>
      <c r="AG310" s="6">
        <v>1</v>
      </c>
      <c r="AH310" s="3">
        <v>100</v>
      </c>
      <c r="AI310" s="3">
        <f>76*10000/(4.97*195)*0.07</f>
        <v>54.893463344167579</v>
      </c>
      <c r="AJ310" s="3">
        <v>0</v>
      </c>
      <c r="AK310" s="4" t="s">
        <v>117</v>
      </c>
    </row>
    <row r="311" spans="1:37" x14ac:dyDescent="0.25">
      <c r="A311" s="3">
        <v>0</v>
      </c>
      <c r="B311" s="3">
        <v>0</v>
      </c>
      <c r="C311" s="3">
        <v>0</v>
      </c>
      <c r="D311" s="3">
        <v>0</v>
      </c>
      <c r="E311" s="3">
        <v>0.53</v>
      </c>
      <c r="F311" s="3">
        <v>0</v>
      </c>
      <c r="G311" s="5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0.2</v>
      </c>
      <c r="Y311" s="3">
        <v>0.1</v>
      </c>
      <c r="Z311" s="3">
        <v>0.17</v>
      </c>
      <c r="AA311" s="3">
        <v>0</v>
      </c>
      <c r="AB311" s="3">
        <v>0</v>
      </c>
      <c r="AC311" s="3">
        <v>0</v>
      </c>
      <c r="AD311" s="6">
        <v>0.5</v>
      </c>
      <c r="AE311" s="3">
        <v>0</v>
      </c>
      <c r="AF311" s="3">
        <v>0</v>
      </c>
      <c r="AG311" s="6">
        <v>1</v>
      </c>
      <c r="AH311" s="3">
        <v>20</v>
      </c>
      <c r="AI311" s="3">
        <v>1630</v>
      </c>
      <c r="AJ311" s="3">
        <v>1</v>
      </c>
      <c r="AK311" s="4" t="s">
        <v>118</v>
      </c>
    </row>
    <row r="312" spans="1:37" x14ac:dyDescent="0.25">
      <c r="A312" s="3">
        <v>0</v>
      </c>
      <c r="B312" s="3">
        <v>0</v>
      </c>
      <c r="C312" s="3">
        <v>0</v>
      </c>
      <c r="D312" s="3">
        <v>0</v>
      </c>
      <c r="E312" s="3">
        <v>0.59</v>
      </c>
      <c r="F312" s="3">
        <v>0</v>
      </c>
      <c r="G312" s="5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0.22</v>
      </c>
      <c r="Y312" s="3">
        <v>0</v>
      </c>
      <c r="Z312" s="3">
        <v>0.19</v>
      </c>
      <c r="AA312" s="3">
        <v>0</v>
      </c>
      <c r="AB312" s="3">
        <v>0</v>
      </c>
      <c r="AC312" s="3">
        <v>0</v>
      </c>
      <c r="AD312" s="6">
        <v>0.5</v>
      </c>
      <c r="AE312" s="3">
        <v>0</v>
      </c>
      <c r="AF312" s="3">
        <v>0</v>
      </c>
      <c r="AG312" s="6">
        <v>1</v>
      </c>
      <c r="AH312" s="3">
        <v>20</v>
      </c>
      <c r="AI312" s="3">
        <v>1259</v>
      </c>
      <c r="AJ312" s="3">
        <v>1</v>
      </c>
      <c r="AK312" s="4" t="s">
        <v>118</v>
      </c>
    </row>
    <row r="313" spans="1:37" x14ac:dyDescent="0.25">
      <c r="A313" s="3">
        <v>0</v>
      </c>
      <c r="B313" s="3">
        <v>0</v>
      </c>
      <c r="C313" s="3">
        <v>0</v>
      </c>
      <c r="D313" s="3">
        <v>0</v>
      </c>
      <c r="E313" s="3">
        <v>0</v>
      </c>
      <c r="F313" s="3">
        <v>0.87</v>
      </c>
      <c r="G313" s="5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0.09</v>
      </c>
      <c r="Y313" s="3">
        <v>0.04</v>
      </c>
      <c r="Z313" s="3">
        <v>0</v>
      </c>
      <c r="AA313" s="3">
        <v>0</v>
      </c>
      <c r="AB313" s="3">
        <v>0</v>
      </c>
      <c r="AC313" s="3">
        <v>0</v>
      </c>
      <c r="AD313" s="6">
        <v>0.5</v>
      </c>
      <c r="AE313" s="3">
        <v>0</v>
      </c>
      <c r="AF313" s="3">
        <v>0</v>
      </c>
      <c r="AG313" s="6">
        <v>0.5</v>
      </c>
      <c r="AH313" s="3">
        <v>20</v>
      </c>
      <c r="AI313" s="3">
        <v>120</v>
      </c>
      <c r="AJ313" s="3">
        <v>0</v>
      </c>
      <c r="AK313" s="4" t="s">
        <v>119</v>
      </c>
    </row>
    <row r="314" spans="1:37" x14ac:dyDescent="0.25">
      <c r="A314" s="3">
        <v>0</v>
      </c>
      <c r="B314" s="3">
        <v>0</v>
      </c>
      <c r="C314" s="3">
        <v>0</v>
      </c>
      <c r="D314" s="3">
        <v>0</v>
      </c>
      <c r="E314" s="3">
        <v>0</v>
      </c>
      <c r="F314" s="3">
        <v>0.84</v>
      </c>
      <c r="G314" s="5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0.06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7.0000000000000007E-2</v>
      </c>
      <c r="Y314" s="3">
        <v>0.03</v>
      </c>
      <c r="Z314" s="3">
        <v>0</v>
      </c>
      <c r="AA314" s="3">
        <v>0</v>
      </c>
      <c r="AB314" s="3">
        <v>0</v>
      </c>
      <c r="AC314" s="3">
        <v>0</v>
      </c>
      <c r="AD314" s="6">
        <v>0.5</v>
      </c>
      <c r="AE314" s="3">
        <v>0</v>
      </c>
      <c r="AF314" s="3">
        <v>0</v>
      </c>
      <c r="AG314" s="6">
        <v>0.5</v>
      </c>
      <c r="AH314" s="3">
        <v>20</v>
      </c>
      <c r="AI314" s="3">
        <v>62.333333333333336</v>
      </c>
      <c r="AJ314" s="3">
        <v>0</v>
      </c>
      <c r="AK314" s="4" t="s">
        <v>119</v>
      </c>
    </row>
    <row r="315" spans="1:37" x14ac:dyDescent="0.25">
      <c r="A315" s="3">
        <v>0</v>
      </c>
      <c r="B315" s="3">
        <v>0</v>
      </c>
      <c r="C315" s="3">
        <v>0</v>
      </c>
      <c r="D315" s="3">
        <v>0</v>
      </c>
      <c r="E315" s="3">
        <v>0</v>
      </c>
      <c r="F315" s="3">
        <v>0.63</v>
      </c>
      <c r="G315" s="5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0.22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0.11</v>
      </c>
      <c r="Y315" s="3">
        <v>0.04</v>
      </c>
      <c r="Z315" s="3">
        <v>0</v>
      </c>
      <c r="AA315" s="3">
        <v>0</v>
      </c>
      <c r="AB315" s="3">
        <v>0</v>
      </c>
      <c r="AC315" s="3">
        <v>0</v>
      </c>
      <c r="AD315" s="6">
        <v>0.5</v>
      </c>
      <c r="AE315" s="3">
        <v>0</v>
      </c>
      <c r="AF315" s="3">
        <v>0</v>
      </c>
      <c r="AG315" s="6">
        <v>0.5</v>
      </c>
      <c r="AH315" s="3">
        <v>20</v>
      </c>
      <c r="AI315" s="3">
        <v>70.666666666666657</v>
      </c>
      <c r="AJ315" s="3">
        <v>0</v>
      </c>
      <c r="AK315" s="4" t="s">
        <v>119</v>
      </c>
    </row>
    <row r="316" spans="1:37" x14ac:dyDescent="0.25">
      <c r="A316" s="3">
        <v>0</v>
      </c>
      <c r="B316" s="3">
        <v>0</v>
      </c>
      <c r="C316" s="3">
        <v>0</v>
      </c>
      <c r="D316" s="3">
        <v>0</v>
      </c>
      <c r="E316" s="3">
        <v>0</v>
      </c>
      <c r="F316" s="3">
        <v>0.56999999999999995</v>
      </c>
      <c r="G316" s="5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0.28000000000000003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0.11</v>
      </c>
      <c r="Y316" s="3">
        <v>0.04</v>
      </c>
      <c r="Z316" s="3">
        <v>0</v>
      </c>
      <c r="AA316" s="3">
        <v>0</v>
      </c>
      <c r="AB316" s="3">
        <v>0</v>
      </c>
      <c r="AC316" s="3">
        <v>0</v>
      </c>
      <c r="AD316" s="6">
        <v>0.5</v>
      </c>
      <c r="AE316" s="3">
        <v>0</v>
      </c>
      <c r="AF316" s="3">
        <v>0</v>
      </c>
      <c r="AG316" s="6">
        <v>0.5</v>
      </c>
      <c r="AH316" s="3">
        <v>20</v>
      </c>
      <c r="AI316" s="3">
        <v>100.66666666666667</v>
      </c>
      <c r="AJ316" s="3">
        <v>0</v>
      </c>
      <c r="AK316" s="4" t="s">
        <v>119</v>
      </c>
    </row>
    <row r="317" spans="1:37" x14ac:dyDescent="0.25">
      <c r="A317" s="3">
        <v>0</v>
      </c>
      <c r="B317" s="3">
        <v>0</v>
      </c>
      <c r="C317" s="3">
        <v>0</v>
      </c>
      <c r="D317" s="3">
        <v>0</v>
      </c>
      <c r="E317" s="3">
        <v>0</v>
      </c>
      <c r="F317" s="3">
        <v>0.54</v>
      </c>
      <c r="G317" s="5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0.34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0.09</v>
      </c>
      <c r="Y317" s="3">
        <v>0.03</v>
      </c>
      <c r="Z317" s="3">
        <v>0</v>
      </c>
      <c r="AA317" s="3">
        <v>0</v>
      </c>
      <c r="AB317" s="3">
        <v>0</v>
      </c>
      <c r="AC317" s="3">
        <v>0</v>
      </c>
      <c r="AD317" s="6">
        <v>0.5</v>
      </c>
      <c r="AE317" s="3">
        <v>0</v>
      </c>
      <c r="AF317" s="3">
        <v>0</v>
      </c>
      <c r="AG317" s="6">
        <v>0.5</v>
      </c>
      <c r="AH317" s="3">
        <v>20</v>
      </c>
      <c r="AI317" s="3">
        <v>112.66666666666667</v>
      </c>
      <c r="AJ317" s="3">
        <v>0</v>
      </c>
      <c r="AK317" s="4" t="s">
        <v>119</v>
      </c>
    </row>
    <row r="318" spans="1:37" x14ac:dyDescent="0.25">
      <c r="A318" s="3">
        <v>0</v>
      </c>
      <c r="B318" s="3">
        <v>0</v>
      </c>
      <c r="C318" s="3">
        <v>0</v>
      </c>
      <c r="D318" s="3">
        <v>0</v>
      </c>
      <c r="E318" s="3">
        <v>0</v>
      </c>
      <c r="F318" s="3">
        <v>0.46</v>
      </c>
      <c r="G318" s="5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0.4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0.1</v>
      </c>
      <c r="Y318" s="3">
        <v>0.04</v>
      </c>
      <c r="Z318" s="3">
        <v>0</v>
      </c>
      <c r="AA318" s="3">
        <v>0</v>
      </c>
      <c r="AB318" s="3">
        <v>0</v>
      </c>
      <c r="AC318" s="3">
        <v>0</v>
      </c>
      <c r="AD318" s="6">
        <v>0.5</v>
      </c>
      <c r="AE318" s="3">
        <v>0</v>
      </c>
      <c r="AF318" s="3">
        <v>0</v>
      </c>
      <c r="AG318" s="6">
        <v>0.5</v>
      </c>
      <c r="AH318" s="3">
        <v>20</v>
      </c>
      <c r="AI318" s="3">
        <v>90.666666666666671</v>
      </c>
      <c r="AJ318" s="3">
        <v>0</v>
      </c>
      <c r="AK318" s="4" t="s">
        <v>119</v>
      </c>
    </row>
    <row r="319" spans="1:37" x14ac:dyDescent="0.25">
      <c r="A319" s="3">
        <v>0</v>
      </c>
      <c r="B319" s="3">
        <v>0</v>
      </c>
      <c r="C319" s="3">
        <v>0</v>
      </c>
      <c r="D319" s="3">
        <v>0</v>
      </c>
      <c r="E319" s="3">
        <v>0</v>
      </c>
      <c r="F319" s="3">
        <v>0.32</v>
      </c>
      <c r="G319" s="5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0.52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0.12</v>
      </c>
      <c r="Y319" s="3">
        <v>0.04</v>
      </c>
      <c r="Z319" s="3">
        <v>0</v>
      </c>
      <c r="AA319" s="3">
        <v>0</v>
      </c>
      <c r="AB319" s="3">
        <v>0</v>
      </c>
      <c r="AC319" s="3">
        <v>0</v>
      </c>
      <c r="AD319" s="6">
        <v>0.5</v>
      </c>
      <c r="AE319" s="3">
        <v>0</v>
      </c>
      <c r="AF319" s="3">
        <v>0</v>
      </c>
      <c r="AG319" s="6">
        <v>0.5</v>
      </c>
      <c r="AH319" s="3">
        <v>20</v>
      </c>
      <c r="AI319" s="3">
        <v>67</v>
      </c>
      <c r="AJ319" s="3">
        <v>0</v>
      </c>
      <c r="AK319" s="4" t="s">
        <v>119</v>
      </c>
    </row>
    <row r="320" spans="1:37" x14ac:dyDescent="0.25">
      <c r="A320" s="3">
        <v>0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5">
        <v>0.8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0.05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0.15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6">
        <v>0.5</v>
      </c>
      <c r="AE320" s="3">
        <v>0</v>
      </c>
      <c r="AF320" s="3">
        <v>0</v>
      </c>
      <c r="AG320" s="6">
        <v>0.5</v>
      </c>
      <c r="AH320" s="3">
        <v>50</v>
      </c>
      <c r="AI320" s="3">
        <v>828</v>
      </c>
      <c r="AJ320" s="3">
        <v>0</v>
      </c>
      <c r="AK320" s="4" t="s">
        <v>120</v>
      </c>
    </row>
    <row r="321" spans="1:37" x14ac:dyDescent="0.25">
      <c r="A321" s="3">
        <v>0</v>
      </c>
      <c r="B321" s="3">
        <v>0</v>
      </c>
      <c r="C321" s="3">
        <v>0</v>
      </c>
      <c r="D321" s="3">
        <v>0</v>
      </c>
      <c r="E321" s="3">
        <v>0.8</v>
      </c>
      <c r="F321" s="3">
        <v>0</v>
      </c>
      <c r="G321" s="5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0.05</v>
      </c>
      <c r="V321" s="3">
        <v>0</v>
      </c>
      <c r="W321" s="3">
        <v>0</v>
      </c>
      <c r="X321" s="3">
        <v>0.15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6">
        <v>0</v>
      </c>
      <c r="AE321" s="3">
        <v>0.1</v>
      </c>
      <c r="AF321" s="3">
        <v>0</v>
      </c>
      <c r="AG321" s="6">
        <v>0.5</v>
      </c>
      <c r="AH321" s="3">
        <v>100</v>
      </c>
      <c r="AI321" s="3">
        <v>658</v>
      </c>
      <c r="AJ321" s="3">
        <v>0</v>
      </c>
      <c r="AK321" s="4" t="s">
        <v>121</v>
      </c>
    </row>
    <row r="322" spans="1:37" x14ac:dyDescent="0.25">
      <c r="A322" s="3">
        <v>0</v>
      </c>
      <c r="B322" s="3">
        <v>0</v>
      </c>
      <c r="C322" s="3">
        <v>0</v>
      </c>
      <c r="D322" s="3">
        <v>0</v>
      </c>
      <c r="E322" s="3">
        <v>0.8</v>
      </c>
      <c r="F322" s="3">
        <v>0</v>
      </c>
      <c r="G322" s="5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7.0000000000000007E-2</v>
      </c>
      <c r="V322" s="3">
        <v>0</v>
      </c>
      <c r="W322" s="3">
        <v>0</v>
      </c>
      <c r="X322" s="3">
        <v>0.13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6">
        <v>0</v>
      </c>
      <c r="AE322" s="3">
        <v>0.1</v>
      </c>
      <c r="AF322" s="3">
        <v>0</v>
      </c>
      <c r="AG322" s="6">
        <v>0.5</v>
      </c>
      <c r="AH322" s="3">
        <v>100</v>
      </c>
      <c r="AI322" s="3">
        <v>933</v>
      </c>
      <c r="AJ322" s="3">
        <v>0</v>
      </c>
      <c r="AK322" s="4" t="s">
        <v>121</v>
      </c>
    </row>
    <row r="323" spans="1:37" x14ac:dyDescent="0.25">
      <c r="A323" s="3">
        <v>0</v>
      </c>
      <c r="B323" s="3">
        <v>0</v>
      </c>
      <c r="C323" s="3">
        <v>0</v>
      </c>
      <c r="D323" s="3">
        <v>0</v>
      </c>
      <c r="E323" s="3">
        <v>0.8</v>
      </c>
      <c r="F323" s="3">
        <v>0</v>
      </c>
      <c r="G323" s="5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0.1</v>
      </c>
      <c r="V323" s="3">
        <v>0</v>
      </c>
      <c r="W323" s="3">
        <v>0</v>
      </c>
      <c r="X323" s="3">
        <v>0.1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6">
        <v>0</v>
      </c>
      <c r="AE323" s="3">
        <v>0.1</v>
      </c>
      <c r="AF323" s="3">
        <v>0</v>
      </c>
      <c r="AG323" s="6">
        <v>0.5</v>
      </c>
      <c r="AH323" s="3">
        <v>100</v>
      </c>
      <c r="AI323" s="3">
        <v>1091</v>
      </c>
      <c r="AJ323" s="3">
        <v>1</v>
      </c>
      <c r="AK323" s="4" t="s">
        <v>121</v>
      </c>
    </row>
    <row r="324" spans="1:37" x14ac:dyDescent="0.25">
      <c r="A324" s="3">
        <v>0</v>
      </c>
      <c r="B324" s="3">
        <v>0</v>
      </c>
      <c r="C324" s="3">
        <v>0</v>
      </c>
      <c r="D324" s="3">
        <v>0</v>
      </c>
      <c r="E324" s="3">
        <v>0.8</v>
      </c>
      <c r="F324" s="3">
        <v>0</v>
      </c>
      <c r="G324" s="5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0.2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6">
        <v>0</v>
      </c>
      <c r="AE324" s="3">
        <v>0.1</v>
      </c>
      <c r="AF324" s="3">
        <v>0</v>
      </c>
      <c r="AG324" s="6">
        <v>0.5</v>
      </c>
      <c r="AH324" s="3">
        <v>100</v>
      </c>
      <c r="AI324" s="3">
        <v>435</v>
      </c>
      <c r="AJ324" s="3">
        <v>0</v>
      </c>
      <c r="AK324" s="4" t="s">
        <v>121</v>
      </c>
    </row>
    <row r="325" spans="1:37" x14ac:dyDescent="0.25">
      <c r="A325" s="3">
        <v>0</v>
      </c>
      <c r="B325" s="3">
        <v>0.22</v>
      </c>
      <c r="C325" s="3">
        <v>0</v>
      </c>
      <c r="D325" s="3">
        <v>0</v>
      </c>
      <c r="E325" s="3">
        <v>0</v>
      </c>
      <c r="F325" s="3">
        <v>0</v>
      </c>
      <c r="G325" s="5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0.27</v>
      </c>
      <c r="X325" s="3">
        <v>0.51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6">
        <v>0.1</v>
      </c>
      <c r="AE325" s="3">
        <v>0</v>
      </c>
      <c r="AF325" s="3">
        <v>0</v>
      </c>
      <c r="AG325" s="6">
        <v>0.5</v>
      </c>
      <c r="AH325" s="3">
        <v>50</v>
      </c>
      <c r="AI325" s="3">
        <v>404</v>
      </c>
      <c r="AJ325" s="3">
        <v>0</v>
      </c>
      <c r="AK325" s="4" t="s">
        <v>122</v>
      </c>
    </row>
    <row r="326" spans="1:37" x14ac:dyDescent="0.25">
      <c r="A326" s="3">
        <v>0</v>
      </c>
      <c r="B326" s="3">
        <v>0.22</v>
      </c>
      <c r="C326" s="3">
        <v>0</v>
      </c>
      <c r="D326" s="3">
        <v>0</v>
      </c>
      <c r="E326" s="3">
        <v>0</v>
      </c>
      <c r="F326" s="3">
        <v>0</v>
      </c>
      <c r="G326" s="5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0.61</v>
      </c>
      <c r="X326" s="3">
        <v>0.17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6">
        <v>0.1</v>
      </c>
      <c r="AE326" s="3">
        <v>0</v>
      </c>
      <c r="AF326" s="3">
        <v>0</v>
      </c>
      <c r="AG326" s="6">
        <v>0.5</v>
      </c>
      <c r="AH326" s="3">
        <v>50</v>
      </c>
      <c r="AI326" s="3">
        <v>289</v>
      </c>
      <c r="AJ326" s="3">
        <v>0</v>
      </c>
      <c r="AK326" s="4" t="s">
        <v>122</v>
      </c>
    </row>
    <row r="327" spans="1:37" x14ac:dyDescent="0.25">
      <c r="A327" s="3">
        <v>0</v>
      </c>
      <c r="B327" s="3">
        <v>0.22</v>
      </c>
      <c r="C327" s="3">
        <v>0</v>
      </c>
      <c r="D327" s="3">
        <v>0</v>
      </c>
      <c r="E327" s="3">
        <v>0</v>
      </c>
      <c r="F327" s="3">
        <v>0</v>
      </c>
      <c r="G327" s="5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0.4</v>
      </c>
      <c r="X327" s="3">
        <v>0.38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6">
        <v>0.1</v>
      </c>
      <c r="AE327" s="3">
        <v>0</v>
      </c>
      <c r="AF327" s="3">
        <v>0</v>
      </c>
      <c r="AG327" s="6">
        <v>0.5</v>
      </c>
      <c r="AH327" s="3">
        <v>50</v>
      </c>
      <c r="AI327" s="3">
        <v>185</v>
      </c>
      <c r="AJ327" s="3">
        <v>0</v>
      </c>
      <c r="AK327" s="4" t="s">
        <v>122</v>
      </c>
    </row>
    <row r="328" spans="1:37" x14ac:dyDescent="0.25">
      <c r="A328" s="3">
        <v>0</v>
      </c>
      <c r="B328" s="3">
        <v>0</v>
      </c>
      <c r="C328" s="3">
        <v>0</v>
      </c>
      <c r="D328" s="3">
        <v>0</v>
      </c>
      <c r="E328" s="3">
        <v>0.91</v>
      </c>
      <c r="F328" s="3">
        <v>0</v>
      </c>
      <c r="G328" s="5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0.02</v>
      </c>
      <c r="W328" s="3">
        <v>0</v>
      </c>
      <c r="X328" s="3">
        <v>7.0000000000000007E-2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6">
        <v>0.5</v>
      </c>
      <c r="AE328" s="3">
        <v>0</v>
      </c>
      <c r="AF328" s="3">
        <v>0</v>
      </c>
      <c r="AG328" s="6">
        <v>1</v>
      </c>
      <c r="AH328" s="3">
        <v>50</v>
      </c>
      <c r="AI328" s="3">
        <v>390</v>
      </c>
      <c r="AJ328" s="3">
        <v>0</v>
      </c>
      <c r="AK328" s="10" t="s">
        <v>123</v>
      </c>
    </row>
    <row r="329" spans="1:37" x14ac:dyDescent="0.25">
      <c r="A329" s="3">
        <v>0</v>
      </c>
      <c r="B329" s="3">
        <v>0</v>
      </c>
      <c r="C329" s="3">
        <v>0</v>
      </c>
      <c r="D329" s="3">
        <v>0</v>
      </c>
      <c r="E329" s="3">
        <v>0.94</v>
      </c>
      <c r="F329" s="3">
        <v>0</v>
      </c>
      <c r="G329" s="5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0.03</v>
      </c>
      <c r="W329" s="3">
        <v>0</v>
      </c>
      <c r="X329" s="3">
        <v>0.03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6">
        <v>0.5</v>
      </c>
      <c r="AE329" s="3">
        <v>0</v>
      </c>
      <c r="AF329" s="3">
        <v>0</v>
      </c>
      <c r="AG329" s="6">
        <v>1</v>
      </c>
      <c r="AH329" s="3">
        <v>50</v>
      </c>
      <c r="AI329" s="3">
        <v>274</v>
      </c>
      <c r="AJ329" s="3">
        <v>0</v>
      </c>
      <c r="AK329" s="10" t="s">
        <v>123</v>
      </c>
    </row>
    <row r="330" spans="1:37" x14ac:dyDescent="0.25">
      <c r="A330" s="3">
        <v>0</v>
      </c>
      <c r="B330" s="3">
        <v>0.35</v>
      </c>
      <c r="C330" s="3">
        <v>0</v>
      </c>
      <c r="D330" s="3">
        <v>0</v>
      </c>
      <c r="E330" s="3">
        <v>0</v>
      </c>
      <c r="F330" s="3">
        <v>0</v>
      </c>
      <c r="G330" s="5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0.09</v>
      </c>
      <c r="X330" s="3">
        <v>0.56000000000000005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6">
        <v>0</v>
      </c>
      <c r="AE330" s="3">
        <v>0</v>
      </c>
      <c r="AF330" s="3">
        <v>1</v>
      </c>
      <c r="AG330" s="6">
        <v>0.5</v>
      </c>
      <c r="AH330" s="3">
        <v>100</v>
      </c>
      <c r="AI330" s="3">
        <v>6.9</v>
      </c>
      <c r="AJ330" s="3">
        <v>0</v>
      </c>
      <c r="AK330" s="4" t="s">
        <v>124</v>
      </c>
    </row>
    <row r="331" spans="1:37" x14ac:dyDescent="0.25">
      <c r="A331" s="3">
        <v>0</v>
      </c>
      <c r="B331" s="3">
        <v>0.38</v>
      </c>
      <c r="C331" s="3">
        <v>0</v>
      </c>
      <c r="D331" s="3">
        <v>0</v>
      </c>
      <c r="E331" s="3">
        <v>0</v>
      </c>
      <c r="F331" s="3">
        <v>0</v>
      </c>
      <c r="G331" s="5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0.12</v>
      </c>
      <c r="X331" s="3">
        <v>0.5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6">
        <v>0</v>
      </c>
      <c r="AE331" s="3">
        <v>0</v>
      </c>
      <c r="AF331" s="3">
        <v>1</v>
      </c>
      <c r="AG331" s="6">
        <v>0.5</v>
      </c>
      <c r="AH331" s="3">
        <v>100</v>
      </c>
      <c r="AI331" s="3">
        <v>8.4</v>
      </c>
      <c r="AJ331" s="3">
        <v>0</v>
      </c>
      <c r="AK331" s="4" t="s">
        <v>125</v>
      </c>
    </row>
    <row r="332" spans="1:37" x14ac:dyDescent="0.25">
      <c r="A332" s="3">
        <v>0</v>
      </c>
      <c r="B332" s="3">
        <v>0.31</v>
      </c>
      <c r="C332" s="3">
        <v>0</v>
      </c>
      <c r="D332" s="3">
        <v>0</v>
      </c>
      <c r="E332" s="3">
        <v>0</v>
      </c>
      <c r="F332" s="3">
        <v>0</v>
      </c>
      <c r="G332" s="5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0.22</v>
      </c>
      <c r="X332" s="3">
        <v>0.47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6">
        <v>0</v>
      </c>
      <c r="AE332" s="3">
        <v>0</v>
      </c>
      <c r="AF332" s="3">
        <v>1</v>
      </c>
      <c r="AG332" s="6">
        <v>0.5</v>
      </c>
      <c r="AH332" s="3">
        <v>100</v>
      </c>
      <c r="AI332" s="3">
        <v>10.3</v>
      </c>
      <c r="AJ332" s="3">
        <v>0</v>
      </c>
      <c r="AK332" s="4" t="s">
        <v>126</v>
      </c>
    </row>
    <row r="333" spans="1:37" x14ac:dyDescent="0.25">
      <c r="A333" s="3">
        <v>0</v>
      </c>
      <c r="B333" s="3">
        <v>0.33</v>
      </c>
      <c r="C333" s="3">
        <v>0</v>
      </c>
      <c r="D333" s="3">
        <v>0</v>
      </c>
      <c r="E333" s="3">
        <v>0</v>
      </c>
      <c r="F333" s="3">
        <v>0</v>
      </c>
      <c r="G333" s="5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0.28999999999999998</v>
      </c>
      <c r="X333" s="3">
        <v>0.38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6">
        <v>0</v>
      </c>
      <c r="AE333" s="3">
        <v>0</v>
      </c>
      <c r="AF333" s="3">
        <v>1</v>
      </c>
      <c r="AG333" s="6">
        <v>0.5</v>
      </c>
      <c r="AH333" s="3">
        <v>100</v>
      </c>
      <c r="AI333" s="3">
        <v>14.7</v>
      </c>
      <c r="AJ333" s="3">
        <v>0</v>
      </c>
      <c r="AK333" s="4" t="s">
        <v>127</v>
      </c>
    </row>
    <row r="334" spans="1:37" x14ac:dyDescent="0.25">
      <c r="A334" s="3">
        <v>0</v>
      </c>
      <c r="B334" s="3">
        <v>0.33</v>
      </c>
      <c r="C334" s="3">
        <v>0</v>
      </c>
      <c r="D334" s="3">
        <v>0</v>
      </c>
      <c r="E334" s="3">
        <v>0</v>
      </c>
      <c r="F334" s="3">
        <v>0</v>
      </c>
      <c r="G334" s="5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0.36</v>
      </c>
      <c r="X334" s="3">
        <v>0.31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6">
        <v>0</v>
      </c>
      <c r="AE334" s="3">
        <v>0</v>
      </c>
      <c r="AF334" s="3">
        <v>1</v>
      </c>
      <c r="AG334" s="6">
        <v>0.5</v>
      </c>
      <c r="AH334" s="3">
        <v>100</v>
      </c>
      <c r="AI334" s="3">
        <v>20.399999999999999</v>
      </c>
      <c r="AJ334" s="3">
        <v>0</v>
      </c>
      <c r="AK334" s="4" t="s">
        <v>128</v>
      </c>
    </row>
    <row r="335" spans="1:37" x14ac:dyDescent="0.25">
      <c r="A335" s="3">
        <v>0</v>
      </c>
      <c r="B335" s="3">
        <v>0.34</v>
      </c>
      <c r="C335" s="3">
        <v>0</v>
      </c>
      <c r="D335" s="3">
        <v>0</v>
      </c>
      <c r="E335" s="3">
        <v>0</v>
      </c>
      <c r="F335" s="3">
        <v>0</v>
      </c>
      <c r="G335" s="5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0.43</v>
      </c>
      <c r="X335" s="3">
        <v>0.23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6">
        <v>0</v>
      </c>
      <c r="AE335" s="3">
        <v>0</v>
      </c>
      <c r="AF335" s="3">
        <v>1</v>
      </c>
      <c r="AG335" s="6">
        <v>0.5</v>
      </c>
      <c r="AH335" s="3">
        <v>100</v>
      </c>
      <c r="AI335" s="3">
        <v>22.8</v>
      </c>
      <c r="AJ335" s="3">
        <v>0</v>
      </c>
      <c r="AK335" s="4" t="s">
        <v>129</v>
      </c>
    </row>
    <row r="336" spans="1:37" x14ac:dyDescent="0.25">
      <c r="A336" s="3">
        <v>0</v>
      </c>
      <c r="B336" s="3">
        <v>0.31</v>
      </c>
      <c r="C336" s="3">
        <v>0</v>
      </c>
      <c r="D336" s="3">
        <v>0</v>
      </c>
      <c r="E336" s="3">
        <v>0</v>
      </c>
      <c r="F336" s="3">
        <v>0</v>
      </c>
      <c r="G336" s="5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0.48</v>
      </c>
      <c r="X336" s="3">
        <v>0.21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6">
        <v>0</v>
      </c>
      <c r="AE336" s="3">
        <v>0</v>
      </c>
      <c r="AF336" s="3">
        <v>1</v>
      </c>
      <c r="AG336" s="6">
        <v>0.5</v>
      </c>
      <c r="AH336" s="3">
        <v>100</v>
      </c>
      <c r="AI336" s="3">
        <v>23.4</v>
      </c>
      <c r="AJ336" s="3">
        <v>0</v>
      </c>
      <c r="AK336" s="4" t="s">
        <v>130</v>
      </c>
    </row>
    <row r="337" spans="1:37" x14ac:dyDescent="0.25">
      <c r="A337" s="3">
        <v>0</v>
      </c>
      <c r="B337" s="3">
        <v>0.8</v>
      </c>
      <c r="C337" s="3">
        <v>0</v>
      </c>
      <c r="D337" s="3">
        <v>0</v>
      </c>
      <c r="E337" s="3">
        <v>0</v>
      </c>
      <c r="F337" s="3">
        <v>0</v>
      </c>
      <c r="G337" s="5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0.05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0.15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6">
        <v>1</v>
      </c>
      <c r="AE337" s="3">
        <v>0</v>
      </c>
      <c r="AF337" s="3">
        <v>0</v>
      </c>
      <c r="AG337" s="6">
        <v>2</v>
      </c>
      <c r="AH337" s="3">
        <v>10</v>
      </c>
      <c r="AI337" s="3">
        <v>2661.751794871795</v>
      </c>
      <c r="AJ337" s="3">
        <v>1</v>
      </c>
      <c r="AK337" s="4" t="s">
        <v>131</v>
      </c>
    </row>
    <row r="338" spans="1:37" x14ac:dyDescent="0.25">
      <c r="A338" s="3">
        <v>0</v>
      </c>
      <c r="B338" s="3">
        <v>0.8</v>
      </c>
      <c r="C338" s="3">
        <v>0</v>
      </c>
      <c r="D338" s="3">
        <v>0</v>
      </c>
      <c r="E338" s="3">
        <v>0</v>
      </c>
      <c r="F338" s="3">
        <v>0</v>
      </c>
      <c r="G338" s="5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0.05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0.15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6">
        <v>1</v>
      </c>
      <c r="AE338" s="3">
        <v>0</v>
      </c>
      <c r="AF338" s="3">
        <v>0</v>
      </c>
      <c r="AG338" s="6">
        <v>2</v>
      </c>
      <c r="AH338" s="3">
        <v>20</v>
      </c>
      <c r="AI338" s="3">
        <v>3092.6358974358977</v>
      </c>
      <c r="AJ338" s="3">
        <v>1</v>
      </c>
      <c r="AK338" s="4" t="s">
        <v>131</v>
      </c>
    </row>
    <row r="339" spans="1:37" x14ac:dyDescent="0.25">
      <c r="A339" s="3">
        <v>0</v>
      </c>
      <c r="B339" s="3">
        <v>0.8</v>
      </c>
      <c r="C339" s="3">
        <v>0</v>
      </c>
      <c r="D339" s="3">
        <v>0</v>
      </c>
      <c r="E339" s="3">
        <v>0</v>
      </c>
      <c r="F339" s="3">
        <v>0</v>
      </c>
      <c r="G339" s="5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0.05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0.15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6">
        <v>1</v>
      </c>
      <c r="AE339" s="3">
        <v>0</v>
      </c>
      <c r="AF339" s="3">
        <v>0</v>
      </c>
      <c r="AG339" s="6">
        <v>2</v>
      </c>
      <c r="AH339" s="3">
        <v>30</v>
      </c>
      <c r="AI339" s="3">
        <v>3426.2235897435894</v>
      </c>
      <c r="AJ339" s="3">
        <v>1</v>
      </c>
      <c r="AK339" s="4" t="s">
        <v>131</v>
      </c>
    </row>
    <row r="340" spans="1:37" x14ac:dyDescent="0.25">
      <c r="A340" s="3">
        <v>0</v>
      </c>
      <c r="B340" s="3">
        <v>0.8</v>
      </c>
      <c r="C340" s="3">
        <v>0</v>
      </c>
      <c r="D340" s="3">
        <v>0</v>
      </c>
      <c r="E340" s="3">
        <v>0</v>
      </c>
      <c r="F340" s="3">
        <v>0</v>
      </c>
      <c r="G340" s="5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0.05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0.15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6">
        <v>1</v>
      </c>
      <c r="AE340" s="3">
        <v>0</v>
      </c>
      <c r="AF340" s="3">
        <v>0</v>
      </c>
      <c r="AG340" s="6">
        <v>2</v>
      </c>
      <c r="AH340" s="3">
        <v>40</v>
      </c>
      <c r="AI340" s="3">
        <v>3822.3589743589741</v>
      </c>
      <c r="AJ340" s="3">
        <v>1</v>
      </c>
      <c r="AK340" s="4" t="s">
        <v>131</v>
      </c>
    </row>
    <row r="341" spans="1:37" x14ac:dyDescent="0.25">
      <c r="A341" s="3">
        <v>0</v>
      </c>
      <c r="B341" s="3">
        <v>0.8</v>
      </c>
      <c r="C341" s="3">
        <v>0</v>
      </c>
      <c r="D341" s="3">
        <v>0</v>
      </c>
      <c r="E341" s="3">
        <v>0</v>
      </c>
      <c r="F341" s="3">
        <v>0</v>
      </c>
      <c r="G341" s="5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0.05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0.15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6">
        <v>1</v>
      </c>
      <c r="AE341" s="3">
        <v>0</v>
      </c>
      <c r="AF341" s="3">
        <v>0</v>
      </c>
      <c r="AG341" s="6">
        <v>2</v>
      </c>
      <c r="AH341" s="3">
        <v>50</v>
      </c>
      <c r="AI341" s="3">
        <v>3926.6051282051276</v>
      </c>
      <c r="AJ341" s="3">
        <v>1</v>
      </c>
      <c r="AK341" s="4" t="s">
        <v>131</v>
      </c>
    </row>
    <row r="342" spans="1:37" x14ac:dyDescent="0.25">
      <c r="A342" s="3">
        <v>0</v>
      </c>
      <c r="B342" s="3">
        <v>0.8</v>
      </c>
      <c r="C342" s="3">
        <v>0</v>
      </c>
      <c r="D342" s="3">
        <v>0</v>
      </c>
      <c r="E342" s="3">
        <v>0</v>
      </c>
      <c r="F342" s="3">
        <v>0</v>
      </c>
      <c r="G342" s="5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0.05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0.15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6">
        <v>1</v>
      </c>
      <c r="AE342" s="3">
        <v>0</v>
      </c>
      <c r="AF342" s="3">
        <v>0</v>
      </c>
      <c r="AG342" s="6">
        <v>2</v>
      </c>
      <c r="AH342" s="3">
        <v>60</v>
      </c>
      <c r="AI342" s="3">
        <v>4065.6</v>
      </c>
      <c r="AJ342" s="3">
        <v>1</v>
      </c>
      <c r="AK342" s="4" t="s">
        <v>131</v>
      </c>
    </row>
    <row r="343" spans="1:37" x14ac:dyDescent="0.25">
      <c r="A343" s="3">
        <v>0</v>
      </c>
      <c r="B343" s="3">
        <v>0.8</v>
      </c>
      <c r="C343" s="3">
        <v>0</v>
      </c>
      <c r="D343" s="3">
        <v>0</v>
      </c>
      <c r="E343" s="3">
        <v>0</v>
      </c>
      <c r="F343" s="3">
        <v>0</v>
      </c>
      <c r="G343" s="5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0.05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0.15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6">
        <v>1</v>
      </c>
      <c r="AE343" s="3">
        <v>0</v>
      </c>
      <c r="AF343" s="3">
        <v>0</v>
      </c>
      <c r="AG343" s="6">
        <v>2</v>
      </c>
      <c r="AH343" s="3">
        <v>70</v>
      </c>
      <c r="AI343" s="3">
        <v>4155.9466666666667</v>
      </c>
      <c r="AJ343" s="3">
        <v>1</v>
      </c>
      <c r="AK343" s="4" t="s">
        <v>131</v>
      </c>
    </row>
    <row r="344" spans="1:37" x14ac:dyDescent="0.25">
      <c r="A344" s="3">
        <v>0</v>
      </c>
      <c r="B344" s="3">
        <v>0.8</v>
      </c>
      <c r="C344" s="3">
        <v>0</v>
      </c>
      <c r="D344" s="3">
        <v>0</v>
      </c>
      <c r="E344" s="3">
        <v>0</v>
      </c>
      <c r="F344" s="3">
        <v>0</v>
      </c>
      <c r="G344" s="5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0.05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0.15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6">
        <v>1</v>
      </c>
      <c r="AE344" s="3">
        <v>0</v>
      </c>
      <c r="AF344" s="3">
        <v>0</v>
      </c>
      <c r="AG344" s="6">
        <v>2</v>
      </c>
      <c r="AH344" s="3">
        <v>80</v>
      </c>
      <c r="AI344" s="3">
        <v>4281.042051282051</v>
      </c>
      <c r="AJ344" s="3">
        <v>1</v>
      </c>
      <c r="AK344" s="4" t="s">
        <v>131</v>
      </c>
    </row>
    <row r="345" spans="1:37" ht="17.25" customHeight="1" x14ac:dyDescent="0.25">
      <c r="A345" s="3">
        <v>0</v>
      </c>
      <c r="B345" s="3">
        <v>0.8</v>
      </c>
      <c r="C345" s="3">
        <v>0</v>
      </c>
      <c r="D345" s="3">
        <v>0</v>
      </c>
      <c r="E345" s="3">
        <v>0</v>
      </c>
      <c r="F345" s="3">
        <v>0</v>
      </c>
      <c r="G345" s="5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0.05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0.15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6">
        <v>1</v>
      </c>
      <c r="AE345" s="3">
        <v>0</v>
      </c>
      <c r="AF345" s="3">
        <v>0</v>
      </c>
      <c r="AG345" s="6">
        <v>2</v>
      </c>
      <c r="AH345" s="3">
        <v>90</v>
      </c>
      <c r="AI345" s="3">
        <v>4385.288205128204</v>
      </c>
      <c r="AJ345" s="3">
        <v>1</v>
      </c>
      <c r="AK345" s="4" t="s">
        <v>131</v>
      </c>
    </row>
    <row r="346" spans="1:37" x14ac:dyDescent="0.25">
      <c r="A346" s="3">
        <v>0</v>
      </c>
      <c r="B346" s="3">
        <v>0.8</v>
      </c>
      <c r="C346" s="3">
        <v>0</v>
      </c>
      <c r="D346" s="3">
        <v>0</v>
      </c>
      <c r="E346" s="3">
        <v>0</v>
      </c>
      <c r="F346" s="3">
        <v>0</v>
      </c>
      <c r="G346" s="5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0.05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0.15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6">
        <v>1</v>
      </c>
      <c r="AE346" s="3">
        <v>0</v>
      </c>
      <c r="AF346" s="3">
        <v>0</v>
      </c>
      <c r="AG346" s="6">
        <v>2</v>
      </c>
      <c r="AH346" s="3">
        <v>100</v>
      </c>
      <c r="AI346" s="3">
        <v>4552.082051282051</v>
      </c>
      <c r="AJ346" s="3">
        <v>1</v>
      </c>
      <c r="AK346" s="4" t="s">
        <v>131</v>
      </c>
    </row>
    <row r="347" spans="1:37" x14ac:dyDescent="0.25">
      <c r="A347" s="3">
        <v>0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5">
        <v>0</v>
      </c>
      <c r="H347" s="3">
        <f>1-0.3-0.02</f>
        <v>0.67999999999999994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0.02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0.2</v>
      </c>
      <c r="Y347" s="3">
        <v>0.1</v>
      </c>
      <c r="Z347" s="3">
        <v>0</v>
      </c>
      <c r="AA347" s="3">
        <v>0</v>
      </c>
      <c r="AB347" s="3">
        <v>0</v>
      </c>
      <c r="AC347" s="3">
        <v>0</v>
      </c>
      <c r="AD347" s="6">
        <v>0.5</v>
      </c>
      <c r="AE347" s="3">
        <v>0</v>
      </c>
      <c r="AF347" s="3">
        <v>0</v>
      </c>
      <c r="AG347" s="6">
        <v>0.5</v>
      </c>
      <c r="AH347" s="3">
        <v>20</v>
      </c>
      <c r="AI347" s="3">
        <f>16.2/0.193</f>
        <v>83.937823834196891</v>
      </c>
      <c r="AJ347" s="3">
        <v>0</v>
      </c>
      <c r="AK347" s="4" t="s">
        <v>132</v>
      </c>
    </row>
    <row r="348" spans="1:37" x14ac:dyDescent="0.25">
      <c r="A348" s="3">
        <v>0</v>
      </c>
      <c r="B348" s="3">
        <v>0.43</v>
      </c>
      <c r="C348" s="3">
        <v>0</v>
      </c>
      <c r="D348" s="3">
        <v>0</v>
      </c>
      <c r="E348" s="3">
        <v>0</v>
      </c>
      <c r="F348" s="3">
        <v>0</v>
      </c>
      <c r="G348" s="5">
        <v>0</v>
      </c>
      <c r="H348" s="3">
        <v>0</v>
      </c>
      <c r="I348" s="3">
        <v>0.09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0.21</v>
      </c>
      <c r="T348" s="3">
        <v>0</v>
      </c>
      <c r="U348" s="3">
        <v>0</v>
      </c>
      <c r="V348" s="3">
        <v>0</v>
      </c>
      <c r="W348" s="3">
        <v>0</v>
      </c>
      <c r="X348" s="3">
        <v>0.27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6">
        <v>0.5</v>
      </c>
      <c r="AE348" s="3">
        <v>0</v>
      </c>
      <c r="AF348" s="3">
        <v>0</v>
      </c>
      <c r="AG348" s="6">
        <v>1</v>
      </c>
      <c r="AH348" s="3">
        <v>10</v>
      </c>
      <c r="AI348" s="3">
        <v>448</v>
      </c>
      <c r="AJ348" s="3">
        <v>0</v>
      </c>
      <c r="AK348" s="4" t="s">
        <v>133</v>
      </c>
    </row>
    <row r="349" spans="1:37" x14ac:dyDescent="0.25">
      <c r="A349" s="3">
        <v>0</v>
      </c>
      <c r="B349" s="3">
        <v>0.43</v>
      </c>
      <c r="C349" s="3">
        <v>0</v>
      </c>
      <c r="D349" s="3">
        <v>0</v>
      </c>
      <c r="E349" s="3">
        <v>0</v>
      </c>
      <c r="F349" s="3">
        <v>0</v>
      </c>
      <c r="G349" s="5">
        <v>0</v>
      </c>
      <c r="H349" s="3">
        <v>0</v>
      </c>
      <c r="I349" s="3">
        <v>0.09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0.21</v>
      </c>
      <c r="T349" s="3">
        <v>0</v>
      </c>
      <c r="U349" s="3">
        <v>0</v>
      </c>
      <c r="V349" s="3">
        <v>0</v>
      </c>
      <c r="W349" s="3">
        <v>0</v>
      </c>
      <c r="X349" s="3">
        <v>0.27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6">
        <v>0.5</v>
      </c>
      <c r="AE349" s="3">
        <v>0</v>
      </c>
      <c r="AF349" s="3">
        <v>0</v>
      </c>
      <c r="AG349" s="6">
        <v>1</v>
      </c>
      <c r="AH349" s="3">
        <v>20</v>
      </c>
      <c r="AI349" s="3">
        <v>616</v>
      </c>
      <c r="AJ349" s="3">
        <v>0</v>
      </c>
      <c r="AK349" s="4" t="s">
        <v>133</v>
      </c>
    </row>
    <row r="350" spans="1:37" x14ac:dyDescent="0.25">
      <c r="A350" s="3">
        <v>0</v>
      </c>
      <c r="B350" s="3">
        <v>0.43</v>
      </c>
      <c r="C350" s="3">
        <v>0</v>
      </c>
      <c r="D350" s="3">
        <v>0</v>
      </c>
      <c r="E350" s="3">
        <v>0</v>
      </c>
      <c r="F350" s="3">
        <v>0</v>
      </c>
      <c r="G350" s="5">
        <v>0</v>
      </c>
      <c r="H350" s="3">
        <v>0</v>
      </c>
      <c r="I350" s="3">
        <v>0.09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0.21</v>
      </c>
      <c r="T350" s="3">
        <v>0</v>
      </c>
      <c r="U350" s="3">
        <v>0</v>
      </c>
      <c r="V350" s="3">
        <v>0</v>
      </c>
      <c r="W350" s="3">
        <v>0</v>
      </c>
      <c r="X350" s="3">
        <v>0.27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6">
        <v>0.5</v>
      </c>
      <c r="AE350" s="3">
        <v>0</v>
      </c>
      <c r="AF350" s="3">
        <v>0</v>
      </c>
      <c r="AG350" s="6">
        <v>1</v>
      </c>
      <c r="AH350" s="3">
        <v>30</v>
      </c>
      <c r="AI350" s="3">
        <v>760</v>
      </c>
      <c r="AJ350" s="3">
        <v>0</v>
      </c>
      <c r="AK350" s="4" t="s">
        <v>133</v>
      </c>
    </row>
    <row r="351" spans="1:37" x14ac:dyDescent="0.25">
      <c r="A351" s="3">
        <v>0</v>
      </c>
      <c r="B351" s="3">
        <v>0.43</v>
      </c>
      <c r="C351" s="3">
        <v>0</v>
      </c>
      <c r="D351" s="3">
        <v>0</v>
      </c>
      <c r="E351" s="3">
        <v>0</v>
      </c>
      <c r="F351" s="3">
        <v>0</v>
      </c>
      <c r="G351" s="5">
        <v>0</v>
      </c>
      <c r="H351" s="3">
        <v>0</v>
      </c>
      <c r="I351" s="3">
        <v>0.09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0.21</v>
      </c>
      <c r="T351" s="3">
        <v>0</v>
      </c>
      <c r="U351" s="3">
        <v>0</v>
      </c>
      <c r="V351" s="3">
        <v>0</v>
      </c>
      <c r="W351" s="3">
        <v>0</v>
      </c>
      <c r="X351" s="3">
        <v>0.27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6">
        <v>0.5</v>
      </c>
      <c r="AE351" s="3">
        <v>0</v>
      </c>
      <c r="AF351" s="3">
        <v>0</v>
      </c>
      <c r="AG351" s="6">
        <v>1</v>
      </c>
      <c r="AH351" s="3">
        <v>40</v>
      </c>
      <c r="AI351" s="3">
        <v>840</v>
      </c>
      <c r="AJ351" s="3">
        <v>0</v>
      </c>
      <c r="AK351" s="4" t="s">
        <v>133</v>
      </c>
    </row>
    <row r="352" spans="1:37" x14ac:dyDescent="0.25">
      <c r="A352" s="3">
        <v>0</v>
      </c>
      <c r="B352" s="3">
        <v>0.43</v>
      </c>
      <c r="C352" s="3">
        <v>0</v>
      </c>
      <c r="D352" s="3">
        <v>0</v>
      </c>
      <c r="E352" s="3">
        <v>0</v>
      </c>
      <c r="F352" s="3">
        <v>0</v>
      </c>
      <c r="G352" s="5">
        <v>0</v>
      </c>
      <c r="H352" s="3">
        <v>0</v>
      </c>
      <c r="I352" s="3">
        <v>0.09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0.21</v>
      </c>
      <c r="T352" s="3">
        <v>0</v>
      </c>
      <c r="U352" s="3">
        <v>0</v>
      </c>
      <c r="V352" s="3">
        <v>0</v>
      </c>
      <c r="W352" s="3">
        <v>0</v>
      </c>
      <c r="X352" s="3">
        <v>0.27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6">
        <v>0.5</v>
      </c>
      <c r="AE352" s="3">
        <v>0</v>
      </c>
      <c r="AF352" s="3">
        <v>0</v>
      </c>
      <c r="AG352" s="6">
        <v>1</v>
      </c>
      <c r="AH352" s="3">
        <v>50</v>
      </c>
      <c r="AI352" s="3">
        <v>919.99999999999989</v>
      </c>
      <c r="AJ352" s="3">
        <v>0</v>
      </c>
      <c r="AK352" s="4" t="s">
        <v>133</v>
      </c>
    </row>
    <row r="353" spans="1:37" x14ac:dyDescent="0.25">
      <c r="A353" s="3">
        <v>0</v>
      </c>
      <c r="B353" s="3">
        <v>0.43</v>
      </c>
      <c r="C353" s="3">
        <v>0</v>
      </c>
      <c r="D353" s="3">
        <v>0</v>
      </c>
      <c r="E353" s="3">
        <v>0</v>
      </c>
      <c r="F353" s="3">
        <v>0</v>
      </c>
      <c r="G353" s="5">
        <v>0</v>
      </c>
      <c r="H353" s="3">
        <v>0</v>
      </c>
      <c r="I353" s="3">
        <v>0.09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0.21</v>
      </c>
      <c r="T353" s="3">
        <v>0</v>
      </c>
      <c r="U353" s="3">
        <v>0</v>
      </c>
      <c r="V353" s="3">
        <v>0</v>
      </c>
      <c r="W353" s="3">
        <v>0</v>
      </c>
      <c r="X353" s="3">
        <v>0.27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6">
        <v>0.5</v>
      </c>
      <c r="AE353" s="3">
        <v>0</v>
      </c>
      <c r="AF353" s="3">
        <v>0</v>
      </c>
      <c r="AG353" s="6">
        <v>1</v>
      </c>
      <c r="AH353" s="3">
        <v>60</v>
      </c>
      <c r="AI353" s="3">
        <v>1000</v>
      </c>
      <c r="AJ353" s="3">
        <v>1</v>
      </c>
      <c r="AK353" s="4" t="s">
        <v>133</v>
      </c>
    </row>
    <row r="354" spans="1:37" x14ac:dyDescent="0.25">
      <c r="A354" s="3">
        <v>0</v>
      </c>
      <c r="B354" s="3">
        <v>0.43</v>
      </c>
      <c r="C354" s="3">
        <v>0</v>
      </c>
      <c r="D354" s="3">
        <v>0</v>
      </c>
      <c r="E354" s="3">
        <v>0</v>
      </c>
      <c r="F354" s="3">
        <v>0</v>
      </c>
      <c r="G354" s="5">
        <v>0</v>
      </c>
      <c r="H354" s="3">
        <v>0</v>
      </c>
      <c r="I354" s="3">
        <v>0.09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0.21</v>
      </c>
      <c r="T354" s="3">
        <v>0</v>
      </c>
      <c r="U354" s="3">
        <v>0</v>
      </c>
      <c r="V354" s="3">
        <v>0</v>
      </c>
      <c r="W354" s="3">
        <v>0</v>
      </c>
      <c r="X354" s="3">
        <v>0.27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6">
        <v>0.5</v>
      </c>
      <c r="AE354" s="3">
        <v>0</v>
      </c>
      <c r="AF354" s="3">
        <v>0</v>
      </c>
      <c r="AG354" s="6">
        <v>1</v>
      </c>
      <c r="AH354" s="3">
        <v>70</v>
      </c>
      <c r="AI354" s="3">
        <v>1059.9999999999998</v>
      </c>
      <c r="AJ354" s="3">
        <v>1</v>
      </c>
      <c r="AK354" s="4" t="s">
        <v>133</v>
      </c>
    </row>
    <row r="355" spans="1:37" x14ac:dyDescent="0.25">
      <c r="A355" s="3">
        <v>0</v>
      </c>
      <c r="B355" s="3">
        <v>0.43</v>
      </c>
      <c r="C355" s="3">
        <v>0</v>
      </c>
      <c r="D355" s="3">
        <v>0</v>
      </c>
      <c r="E355" s="3">
        <v>0</v>
      </c>
      <c r="F355" s="3">
        <v>0</v>
      </c>
      <c r="G355" s="5">
        <v>0</v>
      </c>
      <c r="H355" s="3">
        <v>0</v>
      </c>
      <c r="I355" s="3">
        <v>0.09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0.21</v>
      </c>
      <c r="T355" s="3">
        <v>0</v>
      </c>
      <c r="U355" s="3">
        <v>0</v>
      </c>
      <c r="V355" s="3">
        <v>0</v>
      </c>
      <c r="W355" s="3">
        <v>0</v>
      </c>
      <c r="X355" s="3">
        <v>0.27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6">
        <v>0.5</v>
      </c>
      <c r="AE355" s="3">
        <v>0</v>
      </c>
      <c r="AF355" s="3">
        <v>0</v>
      </c>
      <c r="AG355" s="6">
        <v>1</v>
      </c>
      <c r="AH355" s="3">
        <v>80</v>
      </c>
      <c r="AI355" s="3">
        <v>1111.9999999999998</v>
      </c>
      <c r="AJ355" s="3">
        <v>1</v>
      </c>
      <c r="AK355" s="4" t="s">
        <v>133</v>
      </c>
    </row>
    <row r="356" spans="1:37" x14ac:dyDescent="0.25">
      <c r="A356" s="3">
        <v>0</v>
      </c>
      <c r="B356" s="3">
        <v>0.43</v>
      </c>
      <c r="C356" s="3">
        <v>0</v>
      </c>
      <c r="D356" s="3">
        <v>0</v>
      </c>
      <c r="E356" s="3">
        <v>0</v>
      </c>
      <c r="F356" s="3">
        <v>0</v>
      </c>
      <c r="G356" s="5">
        <v>0</v>
      </c>
      <c r="H356" s="3">
        <v>0</v>
      </c>
      <c r="I356" s="3">
        <v>0.09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0.21</v>
      </c>
      <c r="T356" s="3">
        <v>0</v>
      </c>
      <c r="U356" s="3">
        <v>0</v>
      </c>
      <c r="V356" s="3">
        <v>0</v>
      </c>
      <c r="W356" s="3">
        <v>0</v>
      </c>
      <c r="X356" s="3">
        <v>0.27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6">
        <v>0.5</v>
      </c>
      <c r="AE356" s="3">
        <v>0</v>
      </c>
      <c r="AF356" s="3">
        <v>0</v>
      </c>
      <c r="AG356" s="6">
        <v>1</v>
      </c>
      <c r="AH356" s="3">
        <v>90</v>
      </c>
      <c r="AI356" s="3">
        <v>1160</v>
      </c>
      <c r="AJ356" s="3">
        <v>1</v>
      </c>
      <c r="AK356" s="4" t="s">
        <v>133</v>
      </c>
    </row>
    <row r="357" spans="1:37" x14ac:dyDescent="0.25">
      <c r="A357" s="3">
        <v>0</v>
      </c>
      <c r="B357" s="3">
        <v>0.43</v>
      </c>
      <c r="C357" s="3">
        <v>0</v>
      </c>
      <c r="D357" s="3">
        <v>0</v>
      </c>
      <c r="E357" s="3">
        <v>0</v>
      </c>
      <c r="F357" s="3">
        <v>0</v>
      </c>
      <c r="G357" s="5">
        <v>0</v>
      </c>
      <c r="H357" s="3">
        <v>0</v>
      </c>
      <c r="I357" s="3">
        <v>0.09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0.21</v>
      </c>
      <c r="T357" s="3">
        <v>0</v>
      </c>
      <c r="U357" s="3">
        <v>0</v>
      </c>
      <c r="V357" s="3">
        <v>0</v>
      </c>
      <c r="W357" s="3">
        <v>0</v>
      </c>
      <c r="X357" s="3">
        <v>0.27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6">
        <v>0.5</v>
      </c>
      <c r="AE357" s="3">
        <v>0</v>
      </c>
      <c r="AF357" s="3">
        <v>0</v>
      </c>
      <c r="AG357" s="6">
        <v>1</v>
      </c>
      <c r="AH357" s="3">
        <v>100</v>
      </c>
      <c r="AI357" s="3">
        <v>1200</v>
      </c>
      <c r="AJ357" s="3">
        <v>1</v>
      </c>
      <c r="AK357" s="4" t="s">
        <v>133</v>
      </c>
    </row>
    <row r="358" spans="1:37" x14ac:dyDescent="0.25">
      <c r="A358" s="3">
        <v>0</v>
      </c>
      <c r="B358" s="3">
        <v>0</v>
      </c>
      <c r="C358" s="3">
        <v>0.6</v>
      </c>
      <c r="D358" s="3">
        <v>0</v>
      </c>
      <c r="E358" s="3">
        <v>0</v>
      </c>
      <c r="F358" s="3">
        <v>0</v>
      </c>
      <c r="G358" s="5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0.4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0.5</v>
      </c>
      <c r="AE358" s="3">
        <v>0</v>
      </c>
      <c r="AF358" s="3">
        <v>0</v>
      </c>
      <c r="AG358" s="3">
        <v>0.5</v>
      </c>
      <c r="AH358" s="3">
        <v>50</v>
      </c>
      <c r="AI358" s="3">
        <v>308.56</v>
      </c>
      <c r="AJ358" s="3">
        <v>0</v>
      </c>
      <c r="AK358" s="4" t="s">
        <v>135</v>
      </c>
    </row>
    <row r="359" spans="1:37" x14ac:dyDescent="0.25">
      <c r="A359" s="3">
        <v>0</v>
      </c>
      <c r="B359" s="3">
        <v>0.42499999999999999</v>
      </c>
      <c r="C359" s="3">
        <v>0.42499999999999999</v>
      </c>
      <c r="D359" s="3">
        <v>0</v>
      </c>
      <c r="E359" s="3">
        <v>0</v>
      </c>
      <c r="F359" s="3">
        <v>0</v>
      </c>
      <c r="G359" s="5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0.15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0.5</v>
      </c>
      <c r="AE359" s="3">
        <v>0</v>
      </c>
      <c r="AF359" s="3">
        <v>0</v>
      </c>
      <c r="AG359" s="3">
        <v>1</v>
      </c>
      <c r="AH359" s="3">
        <v>50</v>
      </c>
      <c r="AI359" s="3">
        <v>529</v>
      </c>
      <c r="AJ359" s="3">
        <v>0</v>
      </c>
      <c r="AK359" s="4" t="s">
        <v>136</v>
      </c>
    </row>
    <row r="360" spans="1:37" x14ac:dyDescent="0.25">
      <c r="A360" s="3">
        <v>0</v>
      </c>
      <c r="B360" s="3">
        <f>60/65*0.85</f>
        <v>0.7846153846153846</v>
      </c>
      <c r="C360" s="3">
        <v>6.5384615384615388E-2</v>
      </c>
      <c r="D360" s="3">
        <v>0</v>
      </c>
      <c r="E360" s="3">
        <v>0</v>
      </c>
      <c r="F360" s="3">
        <v>0</v>
      </c>
      <c r="G360" s="5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0.15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0.5</v>
      </c>
      <c r="AE360" s="3">
        <v>0</v>
      </c>
      <c r="AF360" s="3">
        <v>0</v>
      </c>
      <c r="AG360" s="3">
        <v>1</v>
      </c>
      <c r="AH360" s="3">
        <v>50</v>
      </c>
      <c r="AI360" s="3">
        <v>179</v>
      </c>
      <c r="AJ360" s="3">
        <v>0</v>
      </c>
      <c r="AK360" s="4" t="s">
        <v>136</v>
      </c>
    </row>
    <row r="361" spans="1:37" x14ac:dyDescent="0.25">
      <c r="A361" s="3">
        <v>0</v>
      </c>
      <c r="B361" s="3">
        <f>0.85*60/90</f>
        <v>0.56666666666666665</v>
      </c>
      <c r="C361" s="3">
        <v>0.28333333333333333</v>
      </c>
      <c r="D361" s="3">
        <v>0</v>
      </c>
      <c r="E361" s="3">
        <v>0</v>
      </c>
      <c r="F361" s="3">
        <v>0</v>
      </c>
      <c r="G361" s="5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0.15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0.5</v>
      </c>
      <c r="AE361" s="3">
        <v>0</v>
      </c>
      <c r="AF361" s="3">
        <v>0</v>
      </c>
      <c r="AG361" s="3">
        <v>1</v>
      </c>
      <c r="AH361" s="3">
        <v>50</v>
      </c>
      <c r="AI361" s="3">
        <v>413</v>
      </c>
      <c r="AJ361" s="3">
        <v>0</v>
      </c>
      <c r="AK361" s="4" t="s">
        <v>136</v>
      </c>
    </row>
    <row r="362" spans="1:37" x14ac:dyDescent="0.25">
      <c r="A362" s="3">
        <v>0</v>
      </c>
      <c r="B362" s="3">
        <v>0.45</v>
      </c>
      <c r="C362" s="3">
        <v>0.45</v>
      </c>
      <c r="D362" s="3">
        <v>0</v>
      </c>
      <c r="E362" s="3">
        <v>0</v>
      </c>
      <c r="F362" s="3">
        <v>0</v>
      </c>
      <c r="G362" s="5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0.05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0.05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0.5</v>
      </c>
      <c r="AE362" s="3">
        <v>0</v>
      </c>
      <c r="AF362" s="3">
        <v>0</v>
      </c>
      <c r="AG362" s="3">
        <v>0.5</v>
      </c>
      <c r="AH362" s="3">
        <v>50</v>
      </c>
      <c r="AI362" s="3">
        <v>437</v>
      </c>
      <c r="AJ362" s="3">
        <v>0</v>
      </c>
      <c r="AK362" s="4" t="s">
        <v>137</v>
      </c>
    </row>
    <row r="363" spans="1:37" x14ac:dyDescent="0.25">
      <c r="A363" s="3">
        <v>0</v>
      </c>
      <c r="B363" s="3">
        <v>0</v>
      </c>
      <c r="C363" s="3">
        <v>0.83</v>
      </c>
      <c r="D363" s="3">
        <v>0</v>
      </c>
      <c r="E363" s="3">
        <v>0</v>
      </c>
      <c r="F363" s="3">
        <v>0</v>
      </c>
      <c r="G363" s="5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0.17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0.5</v>
      </c>
      <c r="AE363" s="3">
        <v>0</v>
      </c>
      <c r="AF363" s="3">
        <v>0</v>
      </c>
      <c r="AG363" s="3">
        <v>0.5</v>
      </c>
      <c r="AH363" s="3">
        <v>50</v>
      </c>
      <c r="AI363" s="3">
        <v>139</v>
      </c>
      <c r="AJ363" s="3">
        <v>0</v>
      </c>
      <c r="AK363" s="4" t="s">
        <v>138</v>
      </c>
    </row>
    <row r="364" spans="1:37" x14ac:dyDescent="0.25">
      <c r="A364" s="3">
        <v>0</v>
      </c>
      <c r="B364" s="3">
        <v>0</v>
      </c>
      <c r="C364" s="3">
        <v>0.68</v>
      </c>
      <c r="D364" s="3">
        <v>0</v>
      </c>
      <c r="E364" s="3">
        <v>0</v>
      </c>
      <c r="F364" s="3">
        <v>0</v>
      </c>
      <c r="G364" s="5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0.32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0.5</v>
      </c>
      <c r="AE364" s="3">
        <v>0</v>
      </c>
      <c r="AF364" s="3">
        <v>0</v>
      </c>
      <c r="AG364" s="3">
        <v>0.5</v>
      </c>
      <c r="AH364" s="3">
        <v>50</v>
      </c>
      <c r="AI364" s="3">
        <v>147</v>
      </c>
      <c r="AJ364" s="3">
        <v>0</v>
      </c>
      <c r="AK364" s="4" t="s">
        <v>138</v>
      </c>
    </row>
    <row r="365" spans="1:37" x14ac:dyDescent="0.25">
      <c r="A365" s="3">
        <v>0</v>
      </c>
      <c r="B365" s="3">
        <v>0</v>
      </c>
      <c r="C365" s="3">
        <v>0.66</v>
      </c>
      <c r="D365" s="3">
        <v>0</v>
      </c>
      <c r="E365" s="3">
        <v>0</v>
      </c>
      <c r="F365" s="3">
        <v>0</v>
      </c>
      <c r="G365" s="5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0.34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0.5</v>
      </c>
      <c r="AE365" s="3">
        <v>0</v>
      </c>
      <c r="AF365" s="3">
        <v>0</v>
      </c>
      <c r="AG365" s="3">
        <v>0.5</v>
      </c>
      <c r="AH365" s="3">
        <v>50</v>
      </c>
      <c r="AI365" s="3">
        <v>141</v>
      </c>
      <c r="AJ365" s="3">
        <v>0</v>
      </c>
      <c r="AK365" s="4" t="s">
        <v>138</v>
      </c>
    </row>
  </sheetData>
  <phoneticPr fontId="1" type="noConversion"/>
  <hyperlinks>
    <hyperlink ref="AK250" r:id="rId1"/>
    <hyperlink ref="AK252" r:id="rId2"/>
    <hyperlink ref="AK59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DMFC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Ganesan Raman</dc:creator>
  <cp:lastModifiedBy>ganesan raman</cp:lastModifiedBy>
  <dcterms:created xsi:type="dcterms:W3CDTF">2023-11-07T08:53:38Z</dcterms:created>
  <dcterms:modified xsi:type="dcterms:W3CDTF">2023-12-11T15:48:11Z</dcterms:modified>
</cp:coreProperties>
</file>